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.chechetkina\Desktop\ЭЛЕКТРОННЫЕ АУКЦИОНЫА 21\Ремонт территории\Сметы в лот\"/>
    </mc:Choice>
  </mc:AlternateContent>
  <bookViews>
    <workbookView xWindow="0" yWindow="0" windowWidth="15030" windowHeight="7125"/>
  </bookViews>
  <sheets>
    <sheet name="Смета СН-2012 по гл. 1-5" sheetId="5" r:id="rId1"/>
    <sheet name="Акт КС-2 СН-2012 по гл. 1-" sheetId="6" r:id="rId2"/>
    <sheet name="Дефектная ведомость" sheetId="7" r:id="rId3"/>
    <sheet name="Макет форма-3" sheetId="8" r:id="rId4"/>
    <sheet name="Source" sheetId="1" r:id="rId5"/>
    <sheet name="SourceObSm" sheetId="2" r:id="rId6"/>
    <sheet name="SmtRes" sheetId="3" r:id="rId7"/>
    <sheet name="EtalonRes" sheetId="4" r:id="rId8"/>
  </sheets>
  <definedNames>
    <definedName name="_xlnm.Print_Titles" localSheetId="1">'Акт КС-2 СН-2012 по гл. 1-'!$36:$36</definedName>
    <definedName name="_xlnm.Print_Titles" localSheetId="2">'Дефектная ведомость'!$18:$18</definedName>
    <definedName name="_xlnm.Print_Titles" localSheetId="0">'Смета СН-2012 по гл. 1-5'!$30:$30</definedName>
    <definedName name="_xlnm.Print_Area" localSheetId="1">'Акт КС-2 СН-2012 по гл. 1-'!$A$1:$L$414</definedName>
    <definedName name="_xlnm.Print_Area" localSheetId="2">'Дефектная ведомость'!$A$1:$E$68</definedName>
    <definedName name="_xlnm.Print_Area" localSheetId="0">'Смета СН-2012 по гл. 1-5'!$A$1:$K$407</definedName>
  </definedNames>
  <calcPr calcId="162913"/>
</workbook>
</file>

<file path=xl/calcChain.xml><?xml version="1.0" encoding="utf-8"?>
<calcChain xmlns="http://schemas.openxmlformats.org/spreadsheetml/2006/main">
  <c r="A1" i="8" l="1"/>
  <c r="D63" i="7"/>
  <c r="C63" i="7"/>
  <c r="B63" i="7"/>
  <c r="A63" i="7"/>
  <c r="D62" i="7"/>
  <c r="C62" i="7"/>
  <c r="B62" i="7"/>
  <c r="A62" i="7"/>
  <c r="D61" i="7"/>
  <c r="C61" i="7"/>
  <c r="B61" i="7"/>
  <c r="A61" i="7"/>
  <c r="A60" i="7"/>
  <c r="D59" i="7"/>
  <c r="C59" i="7"/>
  <c r="B59" i="7"/>
  <c r="A59" i="7"/>
  <c r="D58" i="7"/>
  <c r="C58" i="7"/>
  <c r="B58" i="7"/>
  <c r="A58" i="7"/>
  <c r="A57" i="7"/>
  <c r="D56" i="7"/>
  <c r="C56" i="7"/>
  <c r="B56" i="7"/>
  <c r="A56" i="7"/>
  <c r="D55" i="7"/>
  <c r="C55" i="7"/>
  <c r="B55" i="7"/>
  <c r="A55" i="7"/>
  <c r="D54" i="7"/>
  <c r="C54" i="7"/>
  <c r="B54" i="7"/>
  <c r="A54" i="7"/>
  <c r="D53" i="7"/>
  <c r="C53" i="7"/>
  <c r="B53" i="7"/>
  <c r="A53" i="7"/>
  <c r="D52" i="7"/>
  <c r="C52" i="7"/>
  <c r="B52" i="7"/>
  <c r="A52" i="7"/>
  <c r="D51" i="7"/>
  <c r="C51" i="7"/>
  <c r="B51" i="7"/>
  <c r="A51" i="7"/>
  <c r="D50" i="7"/>
  <c r="C50" i="7"/>
  <c r="B50" i="7"/>
  <c r="A50" i="7"/>
  <c r="D49" i="7"/>
  <c r="C49" i="7"/>
  <c r="B49" i="7"/>
  <c r="A49" i="7"/>
  <c r="D48" i="7"/>
  <c r="C48" i="7"/>
  <c r="B48" i="7"/>
  <c r="A48" i="7"/>
  <c r="D47" i="7"/>
  <c r="C47" i="7"/>
  <c r="B47" i="7"/>
  <c r="A47" i="7"/>
  <c r="D46" i="7"/>
  <c r="C46" i="7"/>
  <c r="B46" i="7"/>
  <c r="A46" i="7"/>
  <c r="D45" i="7"/>
  <c r="C45" i="7"/>
  <c r="B45" i="7"/>
  <c r="A45" i="7"/>
  <c r="D44" i="7"/>
  <c r="C44" i="7"/>
  <c r="B44" i="7"/>
  <c r="A44" i="7"/>
  <c r="D43" i="7"/>
  <c r="C43" i="7"/>
  <c r="B43" i="7"/>
  <c r="A43" i="7"/>
  <c r="D42" i="7"/>
  <c r="C42" i="7"/>
  <c r="B42" i="7"/>
  <c r="A42" i="7"/>
  <c r="A41" i="7"/>
  <c r="C40" i="7"/>
  <c r="B40" i="7"/>
  <c r="A40" i="7"/>
  <c r="C39" i="7"/>
  <c r="B39" i="7"/>
  <c r="A39" i="7"/>
  <c r="C38" i="7"/>
  <c r="B38" i="7"/>
  <c r="A38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C24" i="7"/>
  <c r="B24" i="7"/>
  <c r="A24" i="7"/>
  <c r="D23" i="7"/>
  <c r="C23" i="7"/>
  <c r="B23" i="7"/>
  <c r="A23" i="7"/>
  <c r="D22" i="7"/>
  <c r="C22" i="7"/>
  <c r="B22" i="7"/>
  <c r="A22" i="7"/>
  <c r="D21" i="7"/>
  <c r="C21" i="7"/>
  <c r="B21" i="7"/>
  <c r="A21" i="7"/>
  <c r="A20" i="7"/>
  <c r="A19" i="7"/>
  <c r="A12" i="7"/>
  <c r="A11" i="7"/>
  <c r="A1" i="7"/>
  <c r="I411" i="6"/>
  <c r="I408" i="6"/>
  <c r="D411" i="6"/>
  <c r="D408" i="6"/>
  <c r="D404" i="6"/>
  <c r="D403" i="6"/>
  <c r="J395" i="6"/>
  <c r="I395" i="6"/>
  <c r="H395" i="6"/>
  <c r="G395" i="6"/>
  <c r="J394" i="6"/>
  <c r="I394" i="6"/>
  <c r="H394" i="6"/>
  <c r="G394" i="6"/>
  <c r="F393" i="6"/>
  <c r="E393" i="6"/>
  <c r="D393" i="6"/>
  <c r="C393" i="6"/>
  <c r="B393" i="6"/>
  <c r="J391" i="6"/>
  <c r="I391" i="6"/>
  <c r="H391" i="6"/>
  <c r="G391" i="6"/>
  <c r="J390" i="6"/>
  <c r="I390" i="6"/>
  <c r="H390" i="6"/>
  <c r="G390" i="6"/>
  <c r="F389" i="6"/>
  <c r="E389" i="6"/>
  <c r="D389" i="6"/>
  <c r="C389" i="6"/>
  <c r="B389" i="6"/>
  <c r="F387" i="6"/>
  <c r="J386" i="6"/>
  <c r="I386" i="6"/>
  <c r="H386" i="6"/>
  <c r="G386" i="6"/>
  <c r="J385" i="6"/>
  <c r="I385" i="6"/>
  <c r="H385" i="6"/>
  <c r="G385" i="6"/>
  <c r="F384" i="6"/>
  <c r="E384" i="6"/>
  <c r="D384" i="6"/>
  <c r="C384" i="6"/>
  <c r="B384" i="6"/>
  <c r="A383" i="6"/>
  <c r="I377" i="6"/>
  <c r="H377" i="6"/>
  <c r="F377" i="6"/>
  <c r="F376" i="6"/>
  <c r="F375" i="6"/>
  <c r="J374" i="6"/>
  <c r="I374" i="6"/>
  <c r="H374" i="6"/>
  <c r="G374" i="6"/>
  <c r="J373" i="6"/>
  <c r="I373" i="6"/>
  <c r="H373" i="6"/>
  <c r="G373" i="6"/>
  <c r="D372" i="6"/>
  <c r="F371" i="6"/>
  <c r="E371" i="6"/>
  <c r="D371" i="6"/>
  <c r="C371" i="6"/>
  <c r="B371" i="6"/>
  <c r="I369" i="6"/>
  <c r="H369" i="6"/>
  <c r="F369" i="6"/>
  <c r="F368" i="6"/>
  <c r="F367" i="6"/>
  <c r="J366" i="6"/>
  <c r="I366" i="6"/>
  <c r="H366" i="6"/>
  <c r="G366" i="6"/>
  <c r="J365" i="6"/>
  <c r="I365" i="6"/>
  <c r="H365" i="6"/>
  <c r="G365" i="6"/>
  <c r="D364" i="6"/>
  <c r="F363" i="6"/>
  <c r="E363" i="6"/>
  <c r="D363" i="6"/>
  <c r="C363" i="6"/>
  <c r="B363" i="6"/>
  <c r="A362" i="6"/>
  <c r="I356" i="6"/>
  <c r="H356" i="6"/>
  <c r="F356" i="6"/>
  <c r="F355" i="6"/>
  <c r="F354" i="6"/>
  <c r="F353" i="6"/>
  <c r="J352" i="6"/>
  <c r="I352" i="6"/>
  <c r="H352" i="6"/>
  <c r="G352" i="6"/>
  <c r="J351" i="6"/>
  <c r="I351" i="6"/>
  <c r="H351" i="6"/>
  <c r="G351" i="6"/>
  <c r="J350" i="6"/>
  <c r="I350" i="6"/>
  <c r="H350" i="6"/>
  <c r="G350" i="6"/>
  <c r="J349" i="6"/>
  <c r="I349" i="6"/>
  <c r="H349" i="6"/>
  <c r="G349" i="6"/>
  <c r="F348" i="6"/>
  <c r="E348" i="6"/>
  <c r="D348" i="6"/>
  <c r="C348" i="6"/>
  <c r="B348" i="6"/>
  <c r="I346" i="6"/>
  <c r="H346" i="6"/>
  <c r="F346" i="6"/>
  <c r="F345" i="6"/>
  <c r="F344" i="6"/>
  <c r="F343" i="6"/>
  <c r="J342" i="6"/>
  <c r="I342" i="6"/>
  <c r="H342" i="6"/>
  <c r="G342" i="6"/>
  <c r="J341" i="6"/>
  <c r="I341" i="6"/>
  <c r="H341" i="6"/>
  <c r="G341" i="6"/>
  <c r="J340" i="6"/>
  <c r="I340" i="6"/>
  <c r="H340" i="6"/>
  <c r="G340" i="6"/>
  <c r="J339" i="6"/>
  <c r="I339" i="6"/>
  <c r="H339" i="6"/>
  <c r="G339" i="6"/>
  <c r="F338" i="6"/>
  <c r="E338" i="6"/>
  <c r="D338" i="6"/>
  <c r="C338" i="6"/>
  <c r="B338" i="6"/>
  <c r="I336" i="6"/>
  <c r="H336" i="6"/>
  <c r="F336" i="6"/>
  <c r="F335" i="6"/>
  <c r="F334" i="6"/>
  <c r="F333" i="6"/>
  <c r="J332" i="6"/>
  <c r="I332" i="6"/>
  <c r="H332" i="6"/>
  <c r="G332" i="6"/>
  <c r="J331" i="6"/>
  <c r="I331" i="6"/>
  <c r="H331" i="6"/>
  <c r="G331" i="6"/>
  <c r="J330" i="6"/>
  <c r="I330" i="6"/>
  <c r="H330" i="6"/>
  <c r="G330" i="6"/>
  <c r="J329" i="6"/>
  <c r="I329" i="6"/>
  <c r="H329" i="6"/>
  <c r="G329" i="6"/>
  <c r="F328" i="6"/>
  <c r="E328" i="6"/>
  <c r="D328" i="6"/>
  <c r="C328" i="6"/>
  <c r="B328" i="6"/>
  <c r="I326" i="6"/>
  <c r="H326" i="6"/>
  <c r="F326" i="6"/>
  <c r="F325" i="6"/>
  <c r="F324" i="6"/>
  <c r="F323" i="6"/>
  <c r="J322" i="6"/>
  <c r="I322" i="6"/>
  <c r="H322" i="6"/>
  <c r="G322" i="6"/>
  <c r="J321" i="6"/>
  <c r="I321" i="6"/>
  <c r="H321" i="6"/>
  <c r="G321" i="6"/>
  <c r="J320" i="6"/>
  <c r="I320" i="6"/>
  <c r="H320" i="6"/>
  <c r="G320" i="6"/>
  <c r="J319" i="6"/>
  <c r="I319" i="6"/>
  <c r="H319" i="6"/>
  <c r="G319" i="6"/>
  <c r="D318" i="6"/>
  <c r="F317" i="6"/>
  <c r="E317" i="6"/>
  <c r="D317" i="6"/>
  <c r="C317" i="6"/>
  <c r="B317" i="6"/>
  <c r="I315" i="6"/>
  <c r="H315" i="6"/>
  <c r="F315" i="6"/>
  <c r="F314" i="6"/>
  <c r="F313" i="6"/>
  <c r="F312" i="6"/>
  <c r="J311" i="6"/>
  <c r="I311" i="6"/>
  <c r="H311" i="6"/>
  <c r="G311" i="6"/>
  <c r="J310" i="6"/>
  <c r="I310" i="6"/>
  <c r="H310" i="6"/>
  <c r="G310" i="6"/>
  <c r="J309" i="6"/>
  <c r="I309" i="6"/>
  <c r="H309" i="6"/>
  <c r="G309" i="6"/>
  <c r="J308" i="6"/>
  <c r="I308" i="6"/>
  <c r="H308" i="6"/>
  <c r="G308" i="6"/>
  <c r="F307" i="6"/>
  <c r="E307" i="6"/>
  <c r="D307" i="6"/>
  <c r="C307" i="6"/>
  <c r="B307" i="6"/>
  <c r="I305" i="6"/>
  <c r="H305" i="6"/>
  <c r="F305" i="6"/>
  <c r="F304" i="6"/>
  <c r="F303" i="6"/>
  <c r="F302" i="6"/>
  <c r="J301" i="6"/>
  <c r="I301" i="6"/>
  <c r="H301" i="6"/>
  <c r="G301" i="6"/>
  <c r="J300" i="6"/>
  <c r="I300" i="6"/>
  <c r="H300" i="6"/>
  <c r="G300" i="6"/>
  <c r="J299" i="6"/>
  <c r="I299" i="6"/>
  <c r="H299" i="6"/>
  <c r="G299" i="6"/>
  <c r="J298" i="6"/>
  <c r="I298" i="6"/>
  <c r="H298" i="6"/>
  <c r="G298" i="6"/>
  <c r="D297" i="6"/>
  <c r="F296" i="6"/>
  <c r="E296" i="6"/>
  <c r="D296" i="6"/>
  <c r="C296" i="6"/>
  <c r="B296" i="6"/>
  <c r="I294" i="6"/>
  <c r="H294" i="6"/>
  <c r="F294" i="6"/>
  <c r="F293" i="6"/>
  <c r="F292" i="6"/>
  <c r="F291" i="6"/>
  <c r="J290" i="6"/>
  <c r="I290" i="6"/>
  <c r="H290" i="6"/>
  <c r="G290" i="6"/>
  <c r="J289" i="6"/>
  <c r="I289" i="6"/>
  <c r="H289" i="6"/>
  <c r="G289" i="6"/>
  <c r="J288" i="6"/>
  <c r="I288" i="6"/>
  <c r="H288" i="6"/>
  <c r="G288" i="6"/>
  <c r="J287" i="6"/>
  <c r="I287" i="6"/>
  <c r="H287" i="6"/>
  <c r="G287" i="6"/>
  <c r="D286" i="6"/>
  <c r="F285" i="6"/>
  <c r="E285" i="6"/>
  <c r="D285" i="6"/>
  <c r="C285" i="6"/>
  <c r="B285" i="6"/>
  <c r="I283" i="6"/>
  <c r="H283" i="6"/>
  <c r="F283" i="6"/>
  <c r="F282" i="6"/>
  <c r="F281" i="6"/>
  <c r="F280" i="6"/>
  <c r="J279" i="6"/>
  <c r="I279" i="6"/>
  <c r="H279" i="6"/>
  <c r="G279" i="6"/>
  <c r="J278" i="6"/>
  <c r="I278" i="6"/>
  <c r="H278" i="6"/>
  <c r="G278" i="6"/>
  <c r="J277" i="6"/>
  <c r="I277" i="6"/>
  <c r="H277" i="6"/>
  <c r="G277" i="6"/>
  <c r="J276" i="6"/>
  <c r="I276" i="6"/>
  <c r="H276" i="6"/>
  <c r="G276" i="6"/>
  <c r="D275" i="6"/>
  <c r="F274" i="6"/>
  <c r="E274" i="6"/>
  <c r="D274" i="6"/>
  <c r="C274" i="6"/>
  <c r="B274" i="6"/>
  <c r="I272" i="6"/>
  <c r="H272" i="6"/>
  <c r="F272" i="6"/>
  <c r="F271" i="6"/>
  <c r="F270" i="6"/>
  <c r="F269" i="6"/>
  <c r="J268" i="6"/>
  <c r="I268" i="6"/>
  <c r="G268" i="6"/>
  <c r="F268" i="6"/>
  <c r="E268" i="6"/>
  <c r="D268" i="6"/>
  <c r="C268" i="6"/>
  <c r="B268" i="6"/>
  <c r="J267" i="6"/>
  <c r="I267" i="6"/>
  <c r="H267" i="6"/>
  <c r="G267" i="6"/>
  <c r="J266" i="6"/>
  <c r="I266" i="6"/>
  <c r="H266" i="6"/>
  <c r="G266" i="6"/>
  <c r="J265" i="6"/>
  <c r="I265" i="6"/>
  <c r="H265" i="6"/>
  <c r="G265" i="6"/>
  <c r="J264" i="6"/>
  <c r="I264" i="6"/>
  <c r="H264" i="6"/>
  <c r="G264" i="6"/>
  <c r="D263" i="6"/>
  <c r="F262" i="6"/>
  <c r="E262" i="6"/>
  <c r="D262" i="6"/>
  <c r="C262" i="6"/>
  <c r="B262" i="6"/>
  <c r="I260" i="6"/>
  <c r="H260" i="6"/>
  <c r="F260" i="6"/>
  <c r="F259" i="6"/>
  <c r="F258" i="6"/>
  <c r="F257" i="6"/>
  <c r="J256" i="6"/>
  <c r="I256" i="6"/>
  <c r="H256" i="6"/>
  <c r="G256" i="6"/>
  <c r="J255" i="6"/>
  <c r="I255" i="6"/>
  <c r="H255" i="6"/>
  <c r="G255" i="6"/>
  <c r="J254" i="6"/>
  <c r="I254" i="6"/>
  <c r="H254" i="6"/>
  <c r="G254" i="6"/>
  <c r="J253" i="6"/>
  <c r="I253" i="6"/>
  <c r="H253" i="6"/>
  <c r="G253" i="6"/>
  <c r="D252" i="6"/>
  <c r="F251" i="6"/>
  <c r="E251" i="6"/>
  <c r="D251" i="6"/>
  <c r="C251" i="6"/>
  <c r="B251" i="6"/>
  <c r="I249" i="6"/>
  <c r="H249" i="6"/>
  <c r="F249" i="6"/>
  <c r="F248" i="6"/>
  <c r="F247" i="6"/>
  <c r="J246" i="6"/>
  <c r="I246" i="6"/>
  <c r="H246" i="6"/>
  <c r="G246" i="6"/>
  <c r="D245" i="6"/>
  <c r="F244" i="6"/>
  <c r="E244" i="6"/>
  <c r="D244" i="6"/>
  <c r="C244" i="6"/>
  <c r="B244" i="6"/>
  <c r="I242" i="6"/>
  <c r="H242" i="6"/>
  <c r="F242" i="6"/>
  <c r="F241" i="6"/>
  <c r="F240" i="6"/>
  <c r="F239" i="6"/>
  <c r="J238" i="6"/>
  <c r="I238" i="6"/>
  <c r="H238" i="6"/>
  <c r="G238" i="6"/>
  <c r="J237" i="6"/>
  <c r="I237" i="6"/>
  <c r="H237" i="6"/>
  <c r="G237" i="6"/>
  <c r="J236" i="6"/>
  <c r="I236" i="6"/>
  <c r="H236" i="6"/>
  <c r="G236" i="6"/>
  <c r="J235" i="6"/>
  <c r="I235" i="6"/>
  <c r="H235" i="6"/>
  <c r="G235" i="6"/>
  <c r="F234" i="6"/>
  <c r="E234" i="6"/>
  <c r="D234" i="6"/>
  <c r="C234" i="6"/>
  <c r="B234" i="6"/>
  <c r="I232" i="6"/>
  <c r="H232" i="6"/>
  <c r="F232" i="6"/>
  <c r="F231" i="6"/>
  <c r="F230" i="6"/>
  <c r="F229" i="6"/>
  <c r="J228" i="6"/>
  <c r="I228" i="6"/>
  <c r="H228" i="6"/>
  <c r="G228" i="6"/>
  <c r="J227" i="6"/>
  <c r="I227" i="6"/>
  <c r="H227" i="6"/>
  <c r="G227" i="6"/>
  <c r="J226" i="6"/>
  <c r="I226" i="6"/>
  <c r="H226" i="6"/>
  <c r="G226" i="6"/>
  <c r="J225" i="6"/>
  <c r="I225" i="6"/>
  <c r="H225" i="6"/>
  <c r="G225" i="6"/>
  <c r="D224" i="6"/>
  <c r="F223" i="6"/>
  <c r="E223" i="6"/>
  <c r="D223" i="6"/>
  <c r="C223" i="6"/>
  <c r="B223" i="6"/>
  <c r="I221" i="6"/>
  <c r="H221" i="6"/>
  <c r="F221" i="6"/>
  <c r="F220" i="6"/>
  <c r="F219" i="6"/>
  <c r="J218" i="6"/>
  <c r="I218" i="6"/>
  <c r="H218" i="6"/>
  <c r="G218" i="6"/>
  <c r="D217" i="6"/>
  <c r="F216" i="6"/>
  <c r="E216" i="6"/>
  <c r="D216" i="6"/>
  <c r="C216" i="6"/>
  <c r="B216" i="6"/>
  <c r="A215" i="6"/>
  <c r="I209" i="6"/>
  <c r="H209" i="6"/>
  <c r="F209" i="6"/>
  <c r="F208" i="6"/>
  <c r="F207" i="6"/>
  <c r="F206" i="6"/>
  <c r="J205" i="6"/>
  <c r="I205" i="6"/>
  <c r="H205" i="6"/>
  <c r="G205" i="6"/>
  <c r="J204" i="6"/>
  <c r="I204" i="6"/>
  <c r="H204" i="6"/>
  <c r="G204" i="6"/>
  <c r="J203" i="6"/>
  <c r="I203" i="6"/>
  <c r="H203" i="6"/>
  <c r="G203" i="6"/>
  <c r="J202" i="6"/>
  <c r="I202" i="6"/>
  <c r="H202" i="6"/>
  <c r="G202" i="6"/>
  <c r="E200" i="6"/>
  <c r="D200" i="6"/>
  <c r="C200" i="6"/>
  <c r="B200" i="6"/>
  <c r="I198" i="6"/>
  <c r="H198" i="6"/>
  <c r="F198" i="6"/>
  <c r="F197" i="6"/>
  <c r="F196" i="6"/>
  <c r="J195" i="6"/>
  <c r="I195" i="6"/>
  <c r="H195" i="6"/>
  <c r="G195" i="6"/>
  <c r="J194" i="6"/>
  <c r="I194" i="6"/>
  <c r="H194" i="6"/>
  <c r="G194" i="6"/>
  <c r="E192" i="6"/>
  <c r="D192" i="6"/>
  <c r="C192" i="6"/>
  <c r="B192" i="6"/>
  <c r="I190" i="6"/>
  <c r="H190" i="6"/>
  <c r="F190" i="6"/>
  <c r="F189" i="6"/>
  <c r="F188" i="6"/>
  <c r="J187" i="6"/>
  <c r="I187" i="6"/>
  <c r="H187" i="6"/>
  <c r="G187" i="6"/>
  <c r="E185" i="6"/>
  <c r="D185" i="6"/>
  <c r="C185" i="6"/>
  <c r="B185" i="6"/>
  <c r="A184" i="6"/>
  <c r="I178" i="6"/>
  <c r="H178" i="6"/>
  <c r="F178" i="6"/>
  <c r="F177" i="6"/>
  <c r="F176" i="6"/>
  <c r="J175" i="6"/>
  <c r="I175" i="6"/>
  <c r="H175" i="6"/>
  <c r="G175" i="6"/>
  <c r="J174" i="6"/>
  <c r="I174" i="6"/>
  <c r="H174" i="6"/>
  <c r="G174" i="6"/>
  <c r="E172" i="6"/>
  <c r="D172" i="6"/>
  <c r="C172" i="6"/>
  <c r="B172" i="6"/>
  <c r="I170" i="6"/>
  <c r="H170" i="6"/>
  <c r="F170" i="6"/>
  <c r="F169" i="6"/>
  <c r="F168" i="6"/>
  <c r="F167" i="6"/>
  <c r="J166" i="6"/>
  <c r="I166" i="6"/>
  <c r="H166" i="6"/>
  <c r="G166" i="6"/>
  <c r="J165" i="6"/>
  <c r="I165" i="6"/>
  <c r="H165" i="6"/>
  <c r="G165" i="6"/>
  <c r="J164" i="6"/>
  <c r="I164" i="6"/>
  <c r="H164" i="6"/>
  <c r="G164" i="6"/>
  <c r="J163" i="6"/>
  <c r="I163" i="6"/>
  <c r="H163" i="6"/>
  <c r="G163" i="6"/>
  <c r="E161" i="6"/>
  <c r="D161" i="6"/>
  <c r="C161" i="6"/>
  <c r="B161" i="6"/>
  <c r="I159" i="6"/>
  <c r="H159" i="6"/>
  <c r="F159" i="6"/>
  <c r="F158" i="6"/>
  <c r="F157" i="6"/>
  <c r="F156" i="6"/>
  <c r="J155" i="6"/>
  <c r="I155" i="6"/>
  <c r="H155" i="6"/>
  <c r="G155" i="6"/>
  <c r="J154" i="6"/>
  <c r="I154" i="6"/>
  <c r="H154" i="6"/>
  <c r="G154" i="6"/>
  <c r="J153" i="6"/>
  <c r="I153" i="6"/>
  <c r="H153" i="6"/>
  <c r="G153" i="6"/>
  <c r="J152" i="6"/>
  <c r="I152" i="6"/>
  <c r="H152" i="6"/>
  <c r="G152" i="6"/>
  <c r="E150" i="6"/>
  <c r="D150" i="6"/>
  <c r="C150" i="6"/>
  <c r="B150" i="6"/>
  <c r="I148" i="6"/>
  <c r="H148" i="6"/>
  <c r="F148" i="6"/>
  <c r="F147" i="6"/>
  <c r="F146" i="6"/>
  <c r="F145" i="6"/>
  <c r="J144" i="6"/>
  <c r="I144" i="6"/>
  <c r="G144" i="6"/>
  <c r="E144" i="6"/>
  <c r="D144" i="6"/>
  <c r="C144" i="6"/>
  <c r="B144" i="6"/>
  <c r="J143" i="6"/>
  <c r="I143" i="6"/>
  <c r="H143" i="6"/>
  <c r="G143" i="6"/>
  <c r="J142" i="6"/>
  <c r="I142" i="6"/>
  <c r="H142" i="6"/>
  <c r="G142" i="6"/>
  <c r="J141" i="6"/>
  <c r="I141" i="6"/>
  <c r="H141" i="6"/>
  <c r="G141" i="6"/>
  <c r="J140" i="6"/>
  <c r="I140" i="6"/>
  <c r="H140" i="6"/>
  <c r="G140" i="6"/>
  <c r="E138" i="6"/>
  <c r="D138" i="6"/>
  <c r="C138" i="6"/>
  <c r="B138" i="6"/>
  <c r="I136" i="6"/>
  <c r="H136" i="6"/>
  <c r="F136" i="6"/>
  <c r="F135" i="6"/>
  <c r="F134" i="6"/>
  <c r="J133" i="6"/>
  <c r="I133" i="6"/>
  <c r="H133" i="6"/>
  <c r="G133" i="6"/>
  <c r="E131" i="6"/>
  <c r="D131" i="6"/>
  <c r="C131" i="6"/>
  <c r="B131" i="6"/>
  <c r="I129" i="6"/>
  <c r="H129" i="6"/>
  <c r="F129" i="6"/>
  <c r="F128" i="6"/>
  <c r="F127" i="6"/>
  <c r="J126" i="6"/>
  <c r="I126" i="6"/>
  <c r="H126" i="6"/>
  <c r="G126" i="6"/>
  <c r="E124" i="6"/>
  <c r="D124" i="6"/>
  <c r="C124" i="6"/>
  <c r="B124" i="6"/>
  <c r="I122" i="6"/>
  <c r="H122" i="6"/>
  <c r="F122" i="6"/>
  <c r="F121" i="6"/>
  <c r="F120" i="6"/>
  <c r="F119" i="6"/>
  <c r="J118" i="6"/>
  <c r="I118" i="6"/>
  <c r="G118" i="6"/>
  <c r="E118" i="6"/>
  <c r="D118" i="6"/>
  <c r="C118" i="6"/>
  <c r="B118" i="6"/>
  <c r="J117" i="6"/>
  <c r="I117" i="6"/>
  <c r="H117" i="6"/>
  <c r="G117" i="6"/>
  <c r="J116" i="6"/>
  <c r="I116" i="6"/>
  <c r="H116" i="6"/>
  <c r="G116" i="6"/>
  <c r="J115" i="6"/>
  <c r="I115" i="6"/>
  <c r="H115" i="6"/>
  <c r="G115" i="6"/>
  <c r="J114" i="6"/>
  <c r="I114" i="6"/>
  <c r="H114" i="6"/>
  <c r="G114" i="6"/>
  <c r="D113" i="6"/>
  <c r="F112" i="6"/>
  <c r="E112" i="6"/>
  <c r="D112" i="6"/>
  <c r="C112" i="6"/>
  <c r="B112" i="6"/>
  <c r="I110" i="6"/>
  <c r="H110" i="6"/>
  <c r="F110" i="6"/>
  <c r="F109" i="6"/>
  <c r="F108" i="6"/>
  <c r="F107" i="6"/>
  <c r="J106" i="6"/>
  <c r="I106" i="6"/>
  <c r="H106" i="6"/>
  <c r="G106" i="6"/>
  <c r="J105" i="6"/>
  <c r="I105" i="6"/>
  <c r="H105" i="6"/>
  <c r="G105" i="6"/>
  <c r="J104" i="6"/>
  <c r="I104" i="6"/>
  <c r="H104" i="6"/>
  <c r="G104" i="6"/>
  <c r="J103" i="6"/>
  <c r="I103" i="6"/>
  <c r="H103" i="6"/>
  <c r="G103" i="6"/>
  <c r="D102" i="6"/>
  <c r="F101" i="6"/>
  <c r="E101" i="6"/>
  <c r="D101" i="6"/>
  <c r="C101" i="6"/>
  <c r="B101" i="6"/>
  <c r="I99" i="6"/>
  <c r="H99" i="6"/>
  <c r="F99" i="6"/>
  <c r="F98" i="6"/>
  <c r="F97" i="6"/>
  <c r="J96" i="6"/>
  <c r="I96" i="6"/>
  <c r="H96" i="6"/>
  <c r="G96" i="6"/>
  <c r="D95" i="6"/>
  <c r="F94" i="6"/>
  <c r="E94" i="6"/>
  <c r="D94" i="6"/>
  <c r="C94" i="6"/>
  <c r="B94" i="6"/>
  <c r="I92" i="6"/>
  <c r="H92" i="6"/>
  <c r="F92" i="6"/>
  <c r="F91" i="6"/>
  <c r="F90" i="6"/>
  <c r="F89" i="6"/>
  <c r="J88" i="6"/>
  <c r="I88" i="6"/>
  <c r="H88" i="6"/>
  <c r="G88" i="6"/>
  <c r="J87" i="6"/>
  <c r="I87" i="6"/>
  <c r="H87" i="6"/>
  <c r="G87" i="6"/>
  <c r="J86" i="6"/>
  <c r="I86" i="6"/>
  <c r="H86" i="6"/>
  <c r="G86" i="6"/>
  <c r="J85" i="6"/>
  <c r="I85" i="6"/>
  <c r="H85" i="6"/>
  <c r="G85" i="6"/>
  <c r="D84" i="6"/>
  <c r="F83" i="6"/>
  <c r="E83" i="6"/>
  <c r="D83" i="6"/>
  <c r="C83" i="6"/>
  <c r="B83" i="6"/>
  <c r="I81" i="6"/>
  <c r="H81" i="6"/>
  <c r="F81" i="6"/>
  <c r="F80" i="6"/>
  <c r="F79" i="6"/>
  <c r="F78" i="6"/>
  <c r="J77" i="6"/>
  <c r="I77" i="6"/>
  <c r="H77" i="6"/>
  <c r="G77" i="6"/>
  <c r="J76" i="6"/>
  <c r="I76" i="6"/>
  <c r="H76" i="6"/>
  <c r="G76" i="6"/>
  <c r="J75" i="6"/>
  <c r="I75" i="6"/>
  <c r="H75" i="6"/>
  <c r="G75" i="6"/>
  <c r="J74" i="6"/>
  <c r="I74" i="6"/>
  <c r="H74" i="6"/>
  <c r="G74" i="6"/>
  <c r="D73" i="6"/>
  <c r="F72" i="6"/>
  <c r="E72" i="6"/>
  <c r="D72" i="6"/>
  <c r="C72" i="6"/>
  <c r="B72" i="6"/>
  <c r="I70" i="6"/>
  <c r="H70" i="6"/>
  <c r="F70" i="6"/>
  <c r="F69" i="6"/>
  <c r="F68" i="6"/>
  <c r="F67" i="6"/>
  <c r="J66" i="6"/>
  <c r="I66" i="6"/>
  <c r="H66" i="6"/>
  <c r="G66" i="6"/>
  <c r="J65" i="6"/>
  <c r="I65" i="6"/>
  <c r="H65" i="6"/>
  <c r="G65" i="6"/>
  <c r="J64" i="6"/>
  <c r="I64" i="6"/>
  <c r="H64" i="6"/>
  <c r="G64" i="6"/>
  <c r="J63" i="6"/>
  <c r="I63" i="6"/>
  <c r="H63" i="6"/>
  <c r="G63" i="6"/>
  <c r="D62" i="6"/>
  <c r="F61" i="6"/>
  <c r="E61" i="6"/>
  <c r="D61" i="6"/>
  <c r="C61" i="6"/>
  <c r="B61" i="6"/>
  <c r="I59" i="6"/>
  <c r="H59" i="6"/>
  <c r="F59" i="6"/>
  <c r="F58" i="6"/>
  <c r="F57" i="6"/>
  <c r="F56" i="6"/>
  <c r="J55" i="6"/>
  <c r="I55" i="6"/>
  <c r="H55" i="6"/>
  <c r="G55" i="6"/>
  <c r="J54" i="6"/>
  <c r="I54" i="6"/>
  <c r="H54" i="6"/>
  <c r="G54" i="6"/>
  <c r="J53" i="6"/>
  <c r="I53" i="6"/>
  <c r="H53" i="6"/>
  <c r="G53" i="6"/>
  <c r="J52" i="6"/>
  <c r="I52" i="6"/>
  <c r="H52" i="6"/>
  <c r="G52" i="6"/>
  <c r="F51" i="6"/>
  <c r="E51" i="6"/>
  <c r="D51" i="6"/>
  <c r="C51" i="6"/>
  <c r="B51" i="6"/>
  <c r="I49" i="6"/>
  <c r="H49" i="6"/>
  <c r="F49" i="6"/>
  <c r="F48" i="6"/>
  <c r="F47" i="6"/>
  <c r="F46" i="6"/>
  <c r="J45" i="6"/>
  <c r="I45" i="6"/>
  <c r="H45" i="6"/>
  <c r="G45" i="6"/>
  <c r="J44" i="6"/>
  <c r="I44" i="6"/>
  <c r="H44" i="6"/>
  <c r="G44" i="6"/>
  <c r="J43" i="6"/>
  <c r="I43" i="6"/>
  <c r="H43" i="6"/>
  <c r="G43" i="6"/>
  <c r="J42" i="6"/>
  <c r="I42" i="6"/>
  <c r="H42" i="6"/>
  <c r="G42" i="6"/>
  <c r="F41" i="6"/>
  <c r="E41" i="6"/>
  <c r="D41" i="6"/>
  <c r="C41" i="6"/>
  <c r="B41" i="6"/>
  <c r="A40" i="6"/>
  <c r="A38" i="6"/>
  <c r="J26" i="6"/>
  <c r="I26" i="6"/>
  <c r="H26" i="6"/>
  <c r="G26" i="6"/>
  <c r="J22" i="6"/>
  <c r="J21" i="6"/>
  <c r="J20" i="6"/>
  <c r="J19" i="6"/>
  <c r="J16" i="6"/>
  <c r="AD17" i="6"/>
  <c r="C17" i="6"/>
  <c r="J14" i="6"/>
  <c r="J12" i="6"/>
  <c r="C13" i="6"/>
  <c r="J10" i="6"/>
  <c r="C11" i="6"/>
  <c r="J8" i="6"/>
  <c r="C9" i="6"/>
  <c r="A1" i="6"/>
  <c r="H405" i="5"/>
  <c r="H402" i="5"/>
  <c r="C405" i="5"/>
  <c r="C402" i="5"/>
  <c r="C398" i="5"/>
  <c r="C397" i="5"/>
  <c r="I389" i="5"/>
  <c r="H389" i="5"/>
  <c r="G389" i="5"/>
  <c r="F389" i="5"/>
  <c r="I388" i="5"/>
  <c r="H388" i="5"/>
  <c r="G388" i="5"/>
  <c r="F388" i="5"/>
  <c r="E387" i="5"/>
  <c r="D387" i="5"/>
  <c r="C387" i="5"/>
  <c r="B387" i="5"/>
  <c r="A387" i="5"/>
  <c r="I385" i="5"/>
  <c r="H385" i="5"/>
  <c r="G385" i="5"/>
  <c r="F385" i="5"/>
  <c r="I384" i="5"/>
  <c r="H384" i="5"/>
  <c r="G384" i="5"/>
  <c r="F384" i="5"/>
  <c r="E383" i="5"/>
  <c r="D383" i="5"/>
  <c r="C383" i="5"/>
  <c r="B383" i="5"/>
  <c r="A383" i="5"/>
  <c r="E381" i="5"/>
  <c r="I380" i="5"/>
  <c r="H380" i="5"/>
  <c r="G380" i="5"/>
  <c r="F380" i="5"/>
  <c r="I379" i="5"/>
  <c r="H379" i="5"/>
  <c r="G379" i="5"/>
  <c r="F379" i="5"/>
  <c r="E378" i="5"/>
  <c r="D378" i="5"/>
  <c r="C378" i="5"/>
  <c r="B378" i="5"/>
  <c r="A378" i="5"/>
  <c r="A377" i="5"/>
  <c r="H371" i="5"/>
  <c r="G371" i="5"/>
  <c r="E371" i="5"/>
  <c r="E370" i="5"/>
  <c r="E369" i="5"/>
  <c r="I368" i="5"/>
  <c r="H368" i="5"/>
  <c r="G368" i="5"/>
  <c r="F368" i="5"/>
  <c r="I367" i="5"/>
  <c r="H367" i="5"/>
  <c r="G367" i="5"/>
  <c r="F367" i="5"/>
  <c r="C366" i="5"/>
  <c r="E365" i="5"/>
  <c r="D365" i="5"/>
  <c r="C365" i="5"/>
  <c r="B365" i="5"/>
  <c r="A365" i="5"/>
  <c r="H363" i="5"/>
  <c r="G363" i="5"/>
  <c r="E363" i="5"/>
  <c r="E362" i="5"/>
  <c r="E361" i="5"/>
  <c r="I360" i="5"/>
  <c r="H360" i="5"/>
  <c r="G360" i="5"/>
  <c r="F360" i="5"/>
  <c r="I359" i="5"/>
  <c r="H359" i="5"/>
  <c r="G359" i="5"/>
  <c r="F359" i="5"/>
  <c r="C358" i="5"/>
  <c r="E357" i="5"/>
  <c r="D357" i="5"/>
  <c r="C357" i="5"/>
  <c r="B357" i="5"/>
  <c r="A357" i="5"/>
  <c r="A356" i="5"/>
  <c r="H350" i="5"/>
  <c r="G350" i="5"/>
  <c r="E350" i="5"/>
  <c r="E349" i="5"/>
  <c r="E348" i="5"/>
  <c r="E347" i="5"/>
  <c r="I346" i="5"/>
  <c r="H346" i="5"/>
  <c r="G346" i="5"/>
  <c r="F346" i="5"/>
  <c r="I345" i="5"/>
  <c r="H345" i="5"/>
  <c r="G345" i="5"/>
  <c r="F345" i="5"/>
  <c r="I344" i="5"/>
  <c r="H344" i="5"/>
  <c r="G344" i="5"/>
  <c r="F344" i="5"/>
  <c r="I343" i="5"/>
  <c r="H343" i="5"/>
  <c r="G343" i="5"/>
  <c r="F343" i="5"/>
  <c r="E342" i="5"/>
  <c r="D342" i="5"/>
  <c r="C342" i="5"/>
  <c r="B342" i="5"/>
  <c r="A342" i="5"/>
  <c r="H340" i="5"/>
  <c r="G340" i="5"/>
  <c r="E340" i="5"/>
  <c r="E339" i="5"/>
  <c r="E338" i="5"/>
  <c r="E337" i="5"/>
  <c r="I336" i="5"/>
  <c r="H336" i="5"/>
  <c r="G336" i="5"/>
  <c r="F336" i="5"/>
  <c r="I335" i="5"/>
  <c r="H335" i="5"/>
  <c r="G335" i="5"/>
  <c r="F335" i="5"/>
  <c r="I334" i="5"/>
  <c r="H334" i="5"/>
  <c r="G334" i="5"/>
  <c r="F334" i="5"/>
  <c r="I333" i="5"/>
  <c r="H333" i="5"/>
  <c r="G333" i="5"/>
  <c r="F333" i="5"/>
  <c r="E332" i="5"/>
  <c r="D332" i="5"/>
  <c r="C332" i="5"/>
  <c r="B332" i="5"/>
  <c r="A332" i="5"/>
  <c r="H330" i="5"/>
  <c r="G330" i="5"/>
  <c r="E330" i="5"/>
  <c r="E329" i="5"/>
  <c r="E328" i="5"/>
  <c r="E327" i="5"/>
  <c r="I326" i="5"/>
  <c r="H326" i="5"/>
  <c r="G326" i="5"/>
  <c r="F326" i="5"/>
  <c r="I325" i="5"/>
  <c r="H325" i="5"/>
  <c r="G325" i="5"/>
  <c r="F325" i="5"/>
  <c r="I324" i="5"/>
  <c r="H324" i="5"/>
  <c r="G324" i="5"/>
  <c r="F324" i="5"/>
  <c r="I323" i="5"/>
  <c r="H323" i="5"/>
  <c r="G323" i="5"/>
  <c r="F323" i="5"/>
  <c r="E322" i="5"/>
  <c r="D322" i="5"/>
  <c r="C322" i="5"/>
  <c r="B322" i="5"/>
  <c r="A322" i="5"/>
  <c r="H320" i="5"/>
  <c r="G320" i="5"/>
  <c r="E320" i="5"/>
  <c r="E319" i="5"/>
  <c r="E318" i="5"/>
  <c r="E317" i="5"/>
  <c r="I316" i="5"/>
  <c r="H316" i="5"/>
  <c r="G316" i="5"/>
  <c r="F316" i="5"/>
  <c r="I315" i="5"/>
  <c r="H315" i="5"/>
  <c r="G315" i="5"/>
  <c r="F315" i="5"/>
  <c r="I314" i="5"/>
  <c r="H314" i="5"/>
  <c r="G314" i="5"/>
  <c r="F314" i="5"/>
  <c r="I313" i="5"/>
  <c r="H313" i="5"/>
  <c r="G313" i="5"/>
  <c r="F313" i="5"/>
  <c r="C312" i="5"/>
  <c r="E311" i="5"/>
  <c r="D311" i="5"/>
  <c r="C311" i="5"/>
  <c r="B311" i="5"/>
  <c r="A311" i="5"/>
  <c r="H309" i="5"/>
  <c r="G309" i="5"/>
  <c r="E309" i="5"/>
  <c r="E308" i="5"/>
  <c r="E307" i="5"/>
  <c r="E306" i="5"/>
  <c r="I305" i="5"/>
  <c r="H305" i="5"/>
  <c r="G305" i="5"/>
  <c r="F305" i="5"/>
  <c r="I304" i="5"/>
  <c r="H304" i="5"/>
  <c r="G304" i="5"/>
  <c r="F304" i="5"/>
  <c r="I303" i="5"/>
  <c r="H303" i="5"/>
  <c r="G303" i="5"/>
  <c r="F303" i="5"/>
  <c r="I302" i="5"/>
  <c r="H302" i="5"/>
  <c r="G302" i="5"/>
  <c r="F302" i="5"/>
  <c r="E301" i="5"/>
  <c r="D301" i="5"/>
  <c r="C301" i="5"/>
  <c r="B301" i="5"/>
  <c r="A301" i="5"/>
  <c r="H299" i="5"/>
  <c r="G299" i="5"/>
  <c r="E299" i="5"/>
  <c r="E298" i="5"/>
  <c r="E297" i="5"/>
  <c r="E296" i="5"/>
  <c r="I295" i="5"/>
  <c r="H295" i="5"/>
  <c r="G295" i="5"/>
  <c r="F295" i="5"/>
  <c r="I294" i="5"/>
  <c r="H294" i="5"/>
  <c r="G294" i="5"/>
  <c r="F294" i="5"/>
  <c r="I293" i="5"/>
  <c r="H293" i="5"/>
  <c r="G293" i="5"/>
  <c r="F293" i="5"/>
  <c r="I292" i="5"/>
  <c r="H292" i="5"/>
  <c r="G292" i="5"/>
  <c r="F292" i="5"/>
  <c r="C291" i="5"/>
  <c r="E290" i="5"/>
  <c r="D290" i="5"/>
  <c r="C290" i="5"/>
  <c r="B290" i="5"/>
  <c r="A290" i="5"/>
  <c r="H288" i="5"/>
  <c r="G288" i="5"/>
  <c r="E288" i="5"/>
  <c r="E287" i="5"/>
  <c r="E286" i="5"/>
  <c r="E285" i="5"/>
  <c r="I284" i="5"/>
  <c r="H284" i="5"/>
  <c r="G284" i="5"/>
  <c r="F284" i="5"/>
  <c r="I283" i="5"/>
  <c r="H283" i="5"/>
  <c r="G283" i="5"/>
  <c r="F283" i="5"/>
  <c r="I282" i="5"/>
  <c r="H282" i="5"/>
  <c r="G282" i="5"/>
  <c r="F282" i="5"/>
  <c r="I281" i="5"/>
  <c r="H281" i="5"/>
  <c r="G281" i="5"/>
  <c r="F281" i="5"/>
  <c r="C280" i="5"/>
  <c r="E279" i="5"/>
  <c r="D279" i="5"/>
  <c r="C279" i="5"/>
  <c r="B279" i="5"/>
  <c r="A279" i="5"/>
  <c r="H277" i="5"/>
  <c r="G277" i="5"/>
  <c r="E277" i="5"/>
  <c r="E276" i="5"/>
  <c r="E275" i="5"/>
  <c r="E274" i="5"/>
  <c r="I273" i="5"/>
  <c r="H273" i="5"/>
  <c r="G273" i="5"/>
  <c r="F273" i="5"/>
  <c r="I272" i="5"/>
  <c r="H272" i="5"/>
  <c r="G272" i="5"/>
  <c r="F272" i="5"/>
  <c r="I271" i="5"/>
  <c r="H271" i="5"/>
  <c r="G271" i="5"/>
  <c r="F271" i="5"/>
  <c r="I270" i="5"/>
  <c r="H270" i="5"/>
  <c r="G270" i="5"/>
  <c r="F270" i="5"/>
  <c r="C269" i="5"/>
  <c r="E268" i="5"/>
  <c r="D268" i="5"/>
  <c r="C268" i="5"/>
  <c r="B268" i="5"/>
  <c r="A268" i="5"/>
  <c r="H266" i="5"/>
  <c r="G266" i="5"/>
  <c r="E266" i="5"/>
  <c r="E265" i="5"/>
  <c r="E264" i="5"/>
  <c r="E263" i="5"/>
  <c r="I262" i="5"/>
  <c r="H262" i="5"/>
  <c r="F262" i="5"/>
  <c r="E262" i="5"/>
  <c r="D262" i="5"/>
  <c r="C262" i="5"/>
  <c r="B262" i="5"/>
  <c r="A262" i="5"/>
  <c r="I261" i="5"/>
  <c r="H261" i="5"/>
  <c r="G261" i="5"/>
  <c r="F261" i="5"/>
  <c r="I260" i="5"/>
  <c r="H260" i="5"/>
  <c r="G260" i="5"/>
  <c r="F260" i="5"/>
  <c r="I259" i="5"/>
  <c r="H259" i="5"/>
  <c r="G259" i="5"/>
  <c r="F259" i="5"/>
  <c r="I258" i="5"/>
  <c r="H258" i="5"/>
  <c r="G258" i="5"/>
  <c r="F258" i="5"/>
  <c r="C257" i="5"/>
  <c r="E256" i="5"/>
  <c r="D256" i="5"/>
  <c r="C256" i="5"/>
  <c r="B256" i="5"/>
  <c r="A256" i="5"/>
  <c r="H254" i="5"/>
  <c r="G254" i="5"/>
  <c r="E254" i="5"/>
  <c r="E253" i="5"/>
  <c r="E252" i="5"/>
  <c r="E251" i="5"/>
  <c r="I250" i="5"/>
  <c r="H250" i="5"/>
  <c r="G250" i="5"/>
  <c r="F250" i="5"/>
  <c r="I249" i="5"/>
  <c r="H249" i="5"/>
  <c r="G249" i="5"/>
  <c r="F249" i="5"/>
  <c r="I248" i="5"/>
  <c r="H248" i="5"/>
  <c r="G248" i="5"/>
  <c r="F248" i="5"/>
  <c r="I247" i="5"/>
  <c r="H247" i="5"/>
  <c r="G247" i="5"/>
  <c r="F247" i="5"/>
  <c r="C246" i="5"/>
  <c r="E245" i="5"/>
  <c r="D245" i="5"/>
  <c r="C245" i="5"/>
  <c r="B245" i="5"/>
  <c r="A245" i="5"/>
  <c r="H243" i="5"/>
  <c r="G243" i="5"/>
  <c r="E243" i="5"/>
  <c r="E242" i="5"/>
  <c r="E241" i="5"/>
  <c r="I240" i="5"/>
  <c r="H240" i="5"/>
  <c r="G240" i="5"/>
  <c r="F240" i="5"/>
  <c r="C239" i="5"/>
  <c r="E238" i="5"/>
  <c r="D238" i="5"/>
  <c r="C238" i="5"/>
  <c r="B238" i="5"/>
  <c r="A238" i="5"/>
  <c r="H236" i="5"/>
  <c r="G236" i="5"/>
  <c r="E236" i="5"/>
  <c r="E235" i="5"/>
  <c r="E234" i="5"/>
  <c r="E233" i="5"/>
  <c r="I232" i="5"/>
  <c r="H232" i="5"/>
  <c r="G232" i="5"/>
  <c r="F232" i="5"/>
  <c r="I231" i="5"/>
  <c r="H231" i="5"/>
  <c r="G231" i="5"/>
  <c r="F231" i="5"/>
  <c r="I230" i="5"/>
  <c r="H230" i="5"/>
  <c r="G230" i="5"/>
  <c r="F230" i="5"/>
  <c r="I229" i="5"/>
  <c r="H229" i="5"/>
  <c r="G229" i="5"/>
  <c r="F229" i="5"/>
  <c r="E228" i="5"/>
  <c r="D228" i="5"/>
  <c r="C228" i="5"/>
  <c r="B228" i="5"/>
  <c r="A228" i="5"/>
  <c r="H226" i="5"/>
  <c r="G226" i="5"/>
  <c r="E226" i="5"/>
  <c r="E225" i="5"/>
  <c r="E224" i="5"/>
  <c r="E223" i="5"/>
  <c r="I222" i="5"/>
  <c r="H222" i="5"/>
  <c r="G222" i="5"/>
  <c r="F222" i="5"/>
  <c r="I221" i="5"/>
  <c r="H221" i="5"/>
  <c r="G221" i="5"/>
  <c r="F221" i="5"/>
  <c r="I220" i="5"/>
  <c r="H220" i="5"/>
  <c r="G220" i="5"/>
  <c r="F220" i="5"/>
  <c r="I219" i="5"/>
  <c r="H219" i="5"/>
  <c r="G219" i="5"/>
  <c r="F219" i="5"/>
  <c r="C218" i="5"/>
  <c r="E217" i="5"/>
  <c r="D217" i="5"/>
  <c r="C217" i="5"/>
  <c r="B217" i="5"/>
  <c r="A217" i="5"/>
  <c r="H215" i="5"/>
  <c r="G215" i="5"/>
  <c r="E215" i="5"/>
  <c r="E214" i="5"/>
  <c r="E213" i="5"/>
  <c r="I212" i="5"/>
  <c r="H212" i="5"/>
  <c r="G212" i="5"/>
  <c r="F212" i="5"/>
  <c r="C211" i="5"/>
  <c r="E210" i="5"/>
  <c r="D210" i="5"/>
  <c r="C210" i="5"/>
  <c r="B210" i="5"/>
  <c r="A210" i="5"/>
  <c r="A209" i="5"/>
  <c r="H203" i="5"/>
  <c r="G203" i="5"/>
  <c r="E203" i="5"/>
  <c r="E202" i="5"/>
  <c r="E201" i="5"/>
  <c r="E200" i="5"/>
  <c r="I199" i="5"/>
  <c r="H199" i="5"/>
  <c r="G199" i="5"/>
  <c r="F199" i="5"/>
  <c r="I198" i="5"/>
  <c r="H198" i="5"/>
  <c r="G198" i="5"/>
  <c r="F198" i="5"/>
  <c r="I197" i="5"/>
  <c r="H197" i="5"/>
  <c r="G197" i="5"/>
  <c r="F197" i="5"/>
  <c r="I196" i="5"/>
  <c r="H196" i="5"/>
  <c r="G196" i="5"/>
  <c r="F196" i="5"/>
  <c r="D194" i="5"/>
  <c r="C194" i="5"/>
  <c r="B194" i="5"/>
  <c r="A194" i="5"/>
  <c r="H192" i="5"/>
  <c r="G192" i="5"/>
  <c r="E192" i="5"/>
  <c r="E191" i="5"/>
  <c r="E190" i="5"/>
  <c r="I189" i="5"/>
  <c r="H189" i="5"/>
  <c r="G189" i="5"/>
  <c r="F189" i="5"/>
  <c r="I188" i="5"/>
  <c r="H188" i="5"/>
  <c r="G188" i="5"/>
  <c r="F188" i="5"/>
  <c r="D186" i="5"/>
  <c r="C186" i="5"/>
  <c r="B186" i="5"/>
  <c r="A186" i="5"/>
  <c r="H184" i="5"/>
  <c r="G184" i="5"/>
  <c r="E184" i="5"/>
  <c r="E183" i="5"/>
  <c r="E182" i="5"/>
  <c r="I181" i="5"/>
  <c r="H181" i="5"/>
  <c r="G181" i="5"/>
  <c r="F181" i="5"/>
  <c r="D179" i="5"/>
  <c r="C179" i="5"/>
  <c r="B179" i="5"/>
  <c r="A179" i="5"/>
  <c r="A178" i="5"/>
  <c r="H172" i="5"/>
  <c r="G172" i="5"/>
  <c r="E172" i="5"/>
  <c r="E171" i="5"/>
  <c r="E170" i="5"/>
  <c r="I169" i="5"/>
  <c r="H169" i="5"/>
  <c r="G169" i="5"/>
  <c r="F169" i="5"/>
  <c r="I168" i="5"/>
  <c r="H168" i="5"/>
  <c r="G168" i="5"/>
  <c r="F168" i="5"/>
  <c r="D166" i="5"/>
  <c r="C166" i="5"/>
  <c r="B166" i="5"/>
  <c r="A166" i="5"/>
  <c r="H164" i="5"/>
  <c r="G164" i="5"/>
  <c r="E164" i="5"/>
  <c r="E163" i="5"/>
  <c r="E162" i="5"/>
  <c r="E161" i="5"/>
  <c r="I160" i="5"/>
  <c r="H160" i="5"/>
  <c r="G160" i="5"/>
  <c r="F160" i="5"/>
  <c r="I159" i="5"/>
  <c r="H159" i="5"/>
  <c r="G159" i="5"/>
  <c r="F159" i="5"/>
  <c r="I158" i="5"/>
  <c r="H158" i="5"/>
  <c r="G158" i="5"/>
  <c r="F158" i="5"/>
  <c r="I157" i="5"/>
  <c r="H157" i="5"/>
  <c r="G157" i="5"/>
  <c r="F157" i="5"/>
  <c r="D155" i="5"/>
  <c r="C155" i="5"/>
  <c r="B155" i="5"/>
  <c r="A155" i="5"/>
  <c r="H153" i="5"/>
  <c r="G153" i="5"/>
  <c r="E153" i="5"/>
  <c r="E152" i="5"/>
  <c r="E151" i="5"/>
  <c r="E150" i="5"/>
  <c r="I149" i="5"/>
  <c r="H149" i="5"/>
  <c r="G149" i="5"/>
  <c r="F149" i="5"/>
  <c r="I148" i="5"/>
  <c r="H148" i="5"/>
  <c r="G148" i="5"/>
  <c r="F148" i="5"/>
  <c r="I147" i="5"/>
  <c r="H147" i="5"/>
  <c r="G147" i="5"/>
  <c r="F147" i="5"/>
  <c r="I146" i="5"/>
  <c r="H146" i="5"/>
  <c r="G146" i="5"/>
  <c r="F146" i="5"/>
  <c r="D144" i="5"/>
  <c r="C144" i="5"/>
  <c r="B144" i="5"/>
  <c r="A144" i="5"/>
  <c r="H142" i="5"/>
  <c r="G142" i="5"/>
  <c r="E142" i="5"/>
  <c r="E141" i="5"/>
  <c r="E140" i="5"/>
  <c r="E139" i="5"/>
  <c r="I138" i="5"/>
  <c r="H138" i="5"/>
  <c r="F138" i="5"/>
  <c r="D138" i="5"/>
  <c r="C138" i="5"/>
  <c r="B138" i="5"/>
  <c r="A138" i="5"/>
  <c r="I137" i="5"/>
  <c r="H137" i="5"/>
  <c r="G137" i="5"/>
  <c r="F137" i="5"/>
  <c r="I136" i="5"/>
  <c r="H136" i="5"/>
  <c r="G136" i="5"/>
  <c r="F136" i="5"/>
  <c r="I135" i="5"/>
  <c r="H135" i="5"/>
  <c r="G135" i="5"/>
  <c r="F135" i="5"/>
  <c r="I134" i="5"/>
  <c r="H134" i="5"/>
  <c r="G134" i="5"/>
  <c r="F134" i="5"/>
  <c r="D132" i="5"/>
  <c r="C132" i="5"/>
  <c r="B132" i="5"/>
  <c r="A132" i="5"/>
  <c r="H130" i="5"/>
  <c r="G130" i="5"/>
  <c r="E130" i="5"/>
  <c r="E129" i="5"/>
  <c r="E128" i="5"/>
  <c r="I127" i="5"/>
  <c r="H127" i="5"/>
  <c r="G127" i="5"/>
  <c r="F127" i="5"/>
  <c r="D125" i="5"/>
  <c r="C125" i="5"/>
  <c r="B125" i="5"/>
  <c r="A125" i="5"/>
  <c r="H123" i="5"/>
  <c r="G123" i="5"/>
  <c r="E123" i="5"/>
  <c r="E122" i="5"/>
  <c r="E121" i="5"/>
  <c r="I120" i="5"/>
  <c r="H120" i="5"/>
  <c r="G120" i="5"/>
  <c r="F120" i="5"/>
  <c r="D118" i="5"/>
  <c r="C118" i="5"/>
  <c r="B118" i="5"/>
  <c r="A118" i="5"/>
  <c r="H116" i="5"/>
  <c r="G116" i="5"/>
  <c r="E116" i="5"/>
  <c r="E115" i="5"/>
  <c r="E114" i="5"/>
  <c r="E113" i="5"/>
  <c r="I112" i="5"/>
  <c r="H112" i="5"/>
  <c r="F112" i="5"/>
  <c r="D112" i="5"/>
  <c r="C112" i="5"/>
  <c r="B112" i="5"/>
  <c r="A112" i="5"/>
  <c r="I111" i="5"/>
  <c r="H111" i="5"/>
  <c r="G111" i="5"/>
  <c r="F111" i="5"/>
  <c r="I110" i="5"/>
  <c r="H110" i="5"/>
  <c r="G110" i="5"/>
  <c r="F110" i="5"/>
  <c r="I109" i="5"/>
  <c r="H109" i="5"/>
  <c r="G109" i="5"/>
  <c r="F109" i="5"/>
  <c r="I108" i="5"/>
  <c r="H108" i="5"/>
  <c r="G108" i="5"/>
  <c r="F108" i="5"/>
  <c r="C107" i="5"/>
  <c r="E106" i="5"/>
  <c r="D106" i="5"/>
  <c r="C106" i="5"/>
  <c r="B106" i="5"/>
  <c r="A106" i="5"/>
  <c r="H104" i="5"/>
  <c r="G104" i="5"/>
  <c r="E104" i="5"/>
  <c r="E103" i="5"/>
  <c r="E102" i="5"/>
  <c r="E101" i="5"/>
  <c r="I100" i="5"/>
  <c r="H100" i="5"/>
  <c r="G100" i="5"/>
  <c r="F100" i="5"/>
  <c r="I99" i="5"/>
  <c r="H99" i="5"/>
  <c r="G99" i="5"/>
  <c r="F99" i="5"/>
  <c r="I98" i="5"/>
  <c r="H98" i="5"/>
  <c r="G98" i="5"/>
  <c r="F98" i="5"/>
  <c r="I97" i="5"/>
  <c r="H97" i="5"/>
  <c r="G97" i="5"/>
  <c r="F97" i="5"/>
  <c r="C96" i="5"/>
  <c r="E95" i="5"/>
  <c r="D95" i="5"/>
  <c r="C95" i="5"/>
  <c r="B95" i="5"/>
  <c r="A95" i="5"/>
  <c r="H93" i="5"/>
  <c r="G93" i="5"/>
  <c r="E93" i="5"/>
  <c r="E92" i="5"/>
  <c r="E91" i="5"/>
  <c r="I90" i="5"/>
  <c r="H90" i="5"/>
  <c r="G90" i="5"/>
  <c r="F90" i="5"/>
  <c r="C89" i="5"/>
  <c r="E88" i="5"/>
  <c r="D88" i="5"/>
  <c r="C88" i="5"/>
  <c r="B88" i="5"/>
  <c r="A88" i="5"/>
  <c r="H86" i="5"/>
  <c r="G86" i="5"/>
  <c r="E86" i="5"/>
  <c r="E85" i="5"/>
  <c r="E84" i="5"/>
  <c r="E83" i="5"/>
  <c r="I82" i="5"/>
  <c r="H82" i="5"/>
  <c r="G82" i="5"/>
  <c r="F82" i="5"/>
  <c r="I81" i="5"/>
  <c r="H81" i="5"/>
  <c r="G81" i="5"/>
  <c r="F81" i="5"/>
  <c r="I80" i="5"/>
  <c r="H80" i="5"/>
  <c r="G80" i="5"/>
  <c r="F80" i="5"/>
  <c r="I79" i="5"/>
  <c r="H79" i="5"/>
  <c r="G79" i="5"/>
  <c r="F79" i="5"/>
  <c r="C78" i="5"/>
  <c r="E77" i="5"/>
  <c r="D77" i="5"/>
  <c r="C77" i="5"/>
  <c r="B77" i="5"/>
  <c r="A77" i="5"/>
  <c r="H75" i="5"/>
  <c r="G75" i="5"/>
  <c r="E75" i="5"/>
  <c r="E74" i="5"/>
  <c r="E73" i="5"/>
  <c r="E72" i="5"/>
  <c r="I71" i="5"/>
  <c r="H71" i="5"/>
  <c r="G71" i="5"/>
  <c r="F71" i="5"/>
  <c r="I70" i="5"/>
  <c r="H70" i="5"/>
  <c r="G70" i="5"/>
  <c r="F70" i="5"/>
  <c r="I69" i="5"/>
  <c r="H69" i="5"/>
  <c r="G69" i="5"/>
  <c r="F69" i="5"/>
  <c r="I68" i="5"/>
  <c r="H68" i="5"/>
  <c r="G68" i="5"/>
  <c r="F68" i="5"/>
  <c r="C67" i="5"/>
  <c r="E66" i="5"/>
  <c r="D66" i="5"/>
  <c r="C66" i="5"/>
  <c r="B66" i="5"/>
  <c r="A66" i="5"/>
  <c r="H64" i="5"/>
  <c r="G64" i="5"/>
  <c r="E64" i="5"/>
  <c r="E63" i="5"/>
  <c r="E62" i="5"/>
  <c r="E61" i="5"/>
  <c r="I60" i="5"/>
  <c r="H60" i="5"/>
  <c r="G60" i="5"/>
  <c r="F60" i="5"/>
  <c r="I59" i="5"/>
  <c r="H59" i="5"/>
  <c r="G59" i="5"/>
  <c r="F59" i="5"/>
  <c r="I58" i="5"/>
  <c r="H58" i="5"/>
  <c r="G58" i="5"/>
  <c r="F58" i="5"/>
  <c r="I57" i="5"/>
  <c r="H57" i="5"/>
  <c r="G57" i="5"/>
  <c r="F57" i="5"/>
  <c r="C56" i="5"/>
  <c r="E55" i="5"/>
  <c r="D55" i="5"/>
  <c r="C55" i="5"/>
  <c r="B55" i="5"/>
  <c r="A55" i="5"/>
  <c r="H53" i="5"/>
  <c r="G53" i="5"/>
  <c r="E53" i="5"/>
  <c r="E52" i="5"/>
  <c r="E51" i="5"/>
  <c r="E50" i="5"/>
  <c r="I49" i="5"/>
  <c r="H49" i="5"/>
  <c r="G49" i="5"/>
  <c r="F49" i="5"/>
  <c r="I48" i="5"/>
  <c r="H48" i="5"/>
  <c r="G48" i="5"/>
  <c r="F48" i="5"/>
  <c r="I47" i="5"/>
  <c r="H47" i="5"/>
  <c r="G47" i="5"/>
  <c r="F47" i="5"/>
  <c r="I46" i="5"/>
  <c r="H46" i="5"/>
  <c r="G46" i="5"/>
  <c r="F46" i="5"/>
  <c r="E45" i="5"/>
  <c r="D45" i="5"/>
  <c r="C45" i="5"/>
  <c r="B45" i="5"/>
  <c r="A45" i="5"/>
  <c r="H43" i="5"/>
  <c r="G43" i="5"/>
  <c r="E43" i="5"/>
  <c r="E42" i="5"/>
  <c r="E41" i="5"/>
  <c r="E40" i="5"/>
  <c r="I39" i="5"/>
  <c r="H39" i="5"/>
  <c r="G39" i="5"/>
  <c r="F39" i="5"/>
  <c r="I38" i="5"/>
  <c r="H38" i="5"/>
  <c r="G38" i="5"/>
  <c r="F38" i="5"/>
  <c r="I37" i="5"/>
  <c r="H37" i="5"/>
  <c r="G37" i="5"/>
  <c r="F37" i="5"/>
  <c r="I36" i="5"/>
  <c r="H36" i="5"/>
  <c r="G36" i="5"/>
  <c r="F36" i="5"/>
  <c r="E35" i="5"/>
  <c r="D35" i="5"/>
  <c r="C35" i="5"/>
  <c r="B35" i="5"/>
  <c r="A35" i="5"/>
  <c r="A34" i="5"/>
  <c r="A32" i="5"/>
  <c r="A18" i="5"/>
  <c r="A15" i="5"/>
  <c r="A10" i="5"/>
  <c r="G6" i="5"/>
  <c r="B6" i="5"/>
  <c r="A1" i="5"/>
  <c r="K244" i="5" l="1"/>
  <c r="K300" i="5"/>
  <c r="K310" i="5"/>
  <c r="K65" i="5"/>
  <c r="K76" i="5"/>
  <c r="K372" i="5"/>
  <c r="L250" i="6"/>
  <c r="L316" i="6"/>
  <c r="L243" i="6"/>
  <c r="L123" i="6"/>
  <c r="L306" i="6"/>
  <c r="L71" i="6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" i="3"/>
  <c r="CX1" i="3"/>
  <c r="CY1" i="3"/>
  <c r="CZ1" i="3"/>
  <c r="DB1" i="3" s="1"/>
  <c r="DA1" i="3"/>
  <c r="DC1" i="3"/>
  <c r="A2" i="3"/>
  <c r="CX2" i="3"/>
  <c r="CY2" i="3"/>
  <c r="CZ2" i="3"/>
  <c r="DB2" i="3" s="1"/>
  <c r="DA2" i="3"/>
  <c r="DC2" i="3"/>
  <c r="A3" i="3"/>
  <c r="CX3" i="3"/>
  <c r="CY3" i="3"/>
  <c r="CZ3" i="3"/>
  <c r="DB3" i="3" s="1"/>
  <c r="DA3" i="3"/>
  <c r="DC3" i="3"/>
  <c r="A4" i="3"/>
  <c r="CX4" i="3"/>
  <c r="CY4" i="3"/>
  <c r="CZ4" i="3"/>
  <c r="DB4" i="3" s="1"/>
  <c r="DA4" i="3"/>
  <c r="DC4" i="3"/>
  <c r="A5" i="3"/>
  <c r="CX5" i="3"/>
  <c r="CY5" i="3"/>
  <c r="CZ5" i="3"/>
  <c r="DA5" i="3"/>
  <c r="DB5" i="3"/>
  <c r="DC5" i="3"/>
  <c r="A6" i="3"/>
  <c r="CX6" i="3"/>
  <c r="CY6" i="3"/>
  <c r="CZ6" i="3"/>
  <c r="DB6" i="3" s="1"/>
  <c r="DA6" i="3"/>
  <c r="DC6" i="3"/>
  <c r="A7" i="3"/>
  <c r="CX7" i="3"/>
  <c r="CY7" i="3"/>
  <c r="CZ7" i="3"/>
  <c r="DB7" i="3" s="1"/>
  <c r="DA7" i="3"/>
  <c r="DC7" i="3"/>
  <c r="A8" i="3"/>
  <c r="CX8" i="3"/>
  <c r="CY8" i="3"/>
  <c r="CZ8" i="3"/>
  <c r="DB8" i="3" s="1"/>
  <c r="DA8" i="3"/>
  <c r="DC8" i="3"/>
  <c r="A9" i="3"/>
  <c r="CX9" i="3"/>
  <c r="CY9" i="3"/>
  <c r="CZ9" i="3"/>
  <c r="DB9" i="3" s="1"/>
  <c r="DA9" i="3"/>
  <c r="DC9" i="3"/>
  <c r="A10" i="3"/>
  <c r="CX10" i="3"/>
  <c r="CY10" i="3"/>
  <c r="CZ10" i="3"/>
  <c r="DA10" i="3"/>
  <c r="DB10" i="3"/>
  <c r="DC10" i="3"/>
  <c r="A11" i="3"/>
  <c r="CX11" i="3"/>
  <c r="CY11" i="3"/>
  <c r="CZ11" i="3"/>
  <c r="DB11" i="3" s="1"/>
  <c r="DA11" i="3"/>
  <c r="DC11" i="3"/>
  <c r="A12" i="3"/>
  <c r="CX12" i="3"/>
  <c r="CY12" i="3"/>
  <c r="CZ12" i="3"/>
  <c r="DB12" i="3" s="1"/>
  <c r="DA12" i="3"/>
  <c r="DC12" i="3"/>
  <c r="A13" i="3"/>
  <c r="CX13" i="3"/>
  <c r="CY13" i="3"/>
  <c r="CZ13" i="3"/>
  <c r="DB13" i="3" s="1"/>
  <c r="DA13" i="3"/>
  <c r="DC13" i="3"/>
  <c r="A14" i="3"/>
  <c r="CX14" i="3"/>
  <c r="CY14" i="3"/>
  <c r="CZ14" i="3"/>
  <c r="DB14" i="3" s="1"/>
  <c r="DA14" i="3"/>
  <c r="DC14" i="3"/>
  <c r="A15" i="3"/>
  <c r="CX15" i="3"/>
  <c r="CY15" i="3"/>
  <c r="CZ15" i="3"/>
  <c r="DB15" i="3" s="1"/>
  <c r="DA15" i="3"/>
  <c r="DC15" i="3"/>
  <c r="A16" i="3"/>
  <c r="CY16" i="3"/>
  <c r="CZ16" i="3"/>
  <c r="DB16" i="3" s="1"/>
  <c r="DA16" i="3"/>
  <c r="DC16" i="3"/>
  <c r="A17" i="3"/>
  <c r="CX17" i="3"/>
  <c r="CY17" i="3"/>
  <c r="CZ17" i="3"/>
  <c r="DB17" i="3" s="1"/>
  <c r="DA17" i="3"/>
  <c r="DC17" i="3"/>
  <c r="A18" i="3"/>
  <c r="CY18" i="3"/>
  <c r="CZ18" i="3"/>
  <c r="DB18" i="3" s="1"/>
  <c r="DA18" i="3"/>
  <c r="DC18" i="3"/>
  <c r="A19" i="3"/>
  <c r="CY19" i="3"/>
  <c r="CZ19" i="3"/>
  <c r="DB19" i="3" s="1"/>
  <c r="DA19" i="3"/>
  <c r="DC19" i="3"/>
  <c r="A20" i="3"/>
  <c r="CY20" i="3"/>
  <c r="CZ20" i="3"/>
  <c r="DB20" i="3" s="1"/>
  <c r="DA20" i="3"/>
  <c r="DC20" i="3"/>
  <c r="A21" i="3"/>
  <c r="CY21" i="3"/>
  <c r="CZ21" i="3"/>
  <c r="DB21" i="3" s="1"/>
  <c r="DA21" i="3"/>
  <c r="DC21" i="3"/>
  <c r="A22" i="3"/>
  <c r="CY22" i="3"/>
  <c r="CZ22" i="3"/>
  <c r="DB22" i="3" s="1"/>
  <c r="DA22" i="3"/>
  <c r="DC22" i="3"/>
  <c r="A23" i="3"/>
  <c r="CY23" i="3"/>
  <c r="CZ23" i="3"/>
  <c r="DB23" i="3" s="1"/>
  <c r="DA23" i="3"/>
  <c r="DC23" i="3"/>
  <c r="A24" i="3"/>
  <c r="CY24" i="3"/>
  <c r="CZ24" i="3"/>
  <c r="DB24" i="3" s="1"/>
  <c r="DA24" i="3"/>
  <c r="DC24" i="3"/>
  <c r="A25" i="3"/>
  <c r="CY25" i="3"/>
  <c r="CZ25" i="3"/>
  <c r="DB25" i="3" s="1"/>
  <c r="DA25" i="3"/>
  <c r="DC25" i="3"/>
  <c r="A26" i="3"/>
  <c r="CY26" i="3"/>
  <c r="CZ26" i="3"/>
  <c r="DB26" i="3" s="1"/>
  <c r="DA26" i="3"/>
  <c r="DC26" i="3"/>
  <c r="A27" i="3"/>
  <c r="CY27" i="3"/>
  <c r="CZ27" i="3"/>
  <c r="DB27" i="3" s="1"/>
  <c r="DA27" i="3"/>
  <c r="DC27" i="3"/>
  <c r="A28" i="3"/>
  <c r="CY28" i="3"/>
  <c r="CZ28" i="3"/>
  <c r="DB28" i="3" s="1"/>
  <c r="DA28" i="3"/>
  <c r="DC28" i="3"/>
  <c r="A29" i="3"/>
  <c r="CY29" i="3"/>
  <c r="CZ29" i="3"/>
  <c r="DA29" i="3"/>
  <c r="DB29" i="3"/>
  <c r="DC29" i="3"/>
  <c r="A30" i="3"/>
  <c r="CY30" i="3"/>
  <c r="CZ30" i="3"/>
  <c r="DA30" i="3"/>
  <c r="DB30" i="3"/>
  <c r="DC30" i="3"/>
  <c r="A31" i="3"/>
  <c r="CY31" i="3"/>
  <c r="CZ31" i="3"/>
  <c r="DA31" i="3"/>
  <c r="DB31" i="3"/>
  <c r="DC31" i="3"/>
  <c r="A32" i="3"/>
  <c r="CY32" i="3"/>
  <c r="CZ32" i="3"/>
  <c r="DB32" i="3" s="1"/>
  <c r="DA32" i="3"/>
  <c r="DC32" i="3"/>
  <c r="A33" i="3"/>
  <c r="CY33" i="3"/>
  <c r="CZ33" i="3"/>
  <c r="DA33" i="3"/>
  <c r="DB33" i="3"/>
  <c r="DC33" i="3"/>
  <c r="A34" i="3"/>
  <c r="CY34" i="3"/>
  <c r="CZ34" i="3"/>
  <c r="DA34" i="3"/>
  <c r="DB34" i="3"/>
  <c r="DC34" i="3"/>
  <c r="A35" i="3"/>
  <c r="CY35" i="3"/>
  <c r="CZ35" i="3"/>
  <c r="DB35" i="3" s="1"/>
  <c r="DA35" i="3"/>
  <c r="DC35" i="3"/>
  <c r="A36" i="3"/>
  <c r="CY36" i="3"/>
  <c r="CZ36" i="3"/>
  <c r="DB36" i="3" s="1"/>
  <c r="DA36" i="3"/>
  <c r="DC36" i="3"/>
  <c r="A37" i="3"/>
  <c r="CY37" i="3"/>
  <c r="CZ37" i="3"/>
  <c r="DB37" i="3" s="1"/>
  <c r="DA37" i="3"/>
  <c r="DC37" i="3"/>
  <c r="A38" i="3"/>
  <c r="CY38" i="3"/>
  <c r="CZ38" i="3"/>
  <c r="DB38" i="3" s="1"/>
  <c r="DA38" i="3"/>
  <c r="DC38" i="3"/>
  <c r="A39" i="3"/>
  <c r="CY39" i="3"/>
  <c r="CZ39" i="3"/>
  <c r="DB39" i="3" s="1"/>
  <c r="DA39" i="3"/>
  <c r="DC39" i="3"/>
  <c r="A40" i="3"/>
  <c r="CY40" i="3"/>
  <c r="CZ40" i="3"/>
  <c r="DB40" i="3" s="1"/>
  <c r="DA40" i="3"/>
  <c r="DC40" i="3"/>
  <c r="A41" i="3"/>
  <c r="CY41" i="3"/>
  <c r="CZ41" i="3"/>
  <c r="DB41" i="3" s="1"/>
  <c r="DA41" i="3"/>
  <c r="DC41" i="3"/>
  <c r="A42" i="3"/>
  <c r="CY42" i="3"/>
  <c r="CZ42" i="3"/>
  <c r="DA42" i="3"/>
  <c r="DB42" i="3"/>
  <c r="DC42" i="3"/>
  <c r="A43" i="3"/>
  <c r="CY43" i="3"/>
  <c r="CZ43" i="3"/>
  <c r="DA43" i="3"/>
  <c r="DB43" i="3"/>
  <c r="DC43" i="3"/>
  <c r="A44" i="3"/>
  <c r="CY44" i="3"/>
  <c r="CZ44" i="3"/>
  <c r="DB44" i="3" s="1"/>
  <c r="DA44" i="3"/>
  <c r="DC44" i="3"/>
  <c r="A45" i="3"/>
  <c r="CY45" i="3"/>
  <c r="CZ45" i="3"/>
  <c r="DB45" i="3" s="1"/>
  <c r="DA45" i="3"/>
  <c r="DC45" i="3"/>
  <c r="A46" i="3"/>
  <c r="CY46" i="3"/>
  <c r="CZ46" i="3"/>
  <c r="DB46" i="3" s="1"/>
  <c r="DA46" i="3"/>
  <c r="DC46" i="3"/>
  <c r="A47" i="3"/>
  <c r="CY47" i="3"/>
  <c r="CZ47" i="3"/>
  <c r="DB47" i="3" s="1"/>
  <c r="DA47" i="3"/>
  <c r="DC47" i="3"/>
  <c r="A48" i="3"/>
  <c r="CY48" i="3"/>
  <c r="CZ48" i="3"/>
  <c r="DB48" i="3" s="1"/>
  <c r="DA48" i="3"/>
  <c r="DC48" i="3"/>
  <c r="A49" i="3"/>
  <c r="CY49" i="3"/>
  <c r="CZ49" i="3"/>
  <c r="DB49" i="3" s="1"/>
  <c r="DA49" i="3"/>
  <c r="DC49" i="3"/>
  <c r="A50" i="3"/>
  <c r="CY50" i="3"/>
  <c r="CZ50" i="3"/>
  <c r="DB50" i="3" s="1"/>
  <c r="DA50" i="3"/>
  <c r="DC50" i="3"/>
  <c r="A51" i="3"/>
  <c r="CY51" i="3"/>
  <c r="CZ51" i="3"/>
  <c r="DB51" i="3" s="1"/>
  <c r="DA51" i="3"/>
  <c r="DC51" i="3"/>
  <c r="A52" i="3"/>
  <c r="CY52" i="3"/>
  <c r="CZ52" i="3"/>
  <c r="DB52" i="3" s="1"/>
  <c r="DA52" i="3"/>
  <c r="DC52" i="3"/>
  <c r="A53" i="3"/>
  <c r="CY53" i="3"/>
  <c r="CZ53" i="3"/>
  <c r="DB53" i="3" s="1"/>
  <c r="DA53" i="3"/>
  <c r="DC53" i="3"/>
  <c r="A54" i="3"/>
  <c r="CY54" i="3"/>
  <c r="CZ54" i="3"/>
  <c r="DA54" i="3"/>
  <c r="DB54" i="3"/>
  <c r="DC54" i="3"/>
  <c r="A55" i="3"/>
  <c r="CY55" i="3"/>
  <c r="CZ55" i="3"/>
  <c r="DB55" i="3" s="1"/>
  <c r="DA55" i="3"/>
  <c r="DC55" i="3"/>
  <c r="A56" i="3"/>
  <c r="CY56" i="3"/>
  <c r="CZ56" i="3"/>
  <c r="DB56" i="3" s="1"/>
  <c r="DA56" i="3"/>
  <c r="DC56" i="3"/>
  <c r="A57" i="3"/>
  <c r="CY57" i="3"/>
  <c r="CZ57" i="3"/>
  <c r="DB57" i="3" s="1"/>
  <c r="DA57" i="3"/>
  <c r="DC57" i="3"/>
  <c r="A58" i="3"/>
  <c r="CY58" i="3"/>
  <c r="CZ58" i="3"/>
  <c r="DB58" i="3" s="1"/>
  <c r="DA58" i="3"/>
  <c r="DC58" i="3"/>
  <c r="A59" i="3"/>
  <c r="CY59" i="3"/>
  <c r="CZ59" i="3"/>
  <c r="DB59" i="3" s="1"/>
  <c r="DA59" i="3"/>
  <c r="DC59" i="3"/>
  <c r="A60" i="3"/>
  <c r="CY60" i="3"/>
  <c r="CZ60" i="3"/>
  <c r="DB60" i="3" s="1"/>
  <c r="DA60" i="3"/>
  <c r="DC60" i="3"/>
  <c r="A61" i="3"/>
  <c r="CY61" i="3"/>
  <c r="CZ61" i="3"/>
  <c r="DB61" i="3" s="1"/>
  <c r="DA61" i="3"/>
  <c r="DC61" i="3"/>
  <c r="A62" i="3"/>
  <c r="CY62" i="3"/>
  <c r="CZ62" i="3"/>
  <c r="DB62" i="3" s="1"/>
  <c r="DA62" i="3"/>
  <c r="DC62" i="3"/>
  <c r="A63" i="3"/>
  <c r="CY63" i="3"/>
  <c r="CZ63" i="3"/>
  <c r="DB63" i="3" s="1"/>
  <c r="DA63" i="3"/>
  <c r="DC63" i="3"/>
  <c r="A64" i="3"/>
  <c r="CY64" i="3"/>
  <c r="CZ64" i="3"/>
  <c r="DB64" i="3" s="1"/>
  <c r="DA64" i="3"/>
  <c r="DC64" i="3"/>
  <c r="A65" i="3"/>
  <c r="CY65" i="3"/>
  <c r="CZ65" i="3"/>
  <c r="DB65" i="3" s="1"/>
  <c r="DA65" i="3"/>
  <c r="DC65" i="3"/>
  <c r="A66" i="3"/>
  <c r="CY66" i="3"/>
  <c r="CZ66" i="3"/>
  <c r="DB66" i="3" s="1"/>
  <c r="DA66" i="3"/>
  <c r="DC66" i="3"/>
  <c r="A67" i="3"/>
  <c r="CY67" i="3"/>
  <c r="CZ67" i="3"/>
  <c r="DB67" i="3" s="1"/>
  <c r="DA67" i="3"/>
  <c r="DC67" i="3"/>
  <c r="A68" i="3"/>
  <c r="CY68" i="3"/>
  <c r="CZ68" i="3"/>
  <c r="DB68" i="3" s="1"/>
  <c r="DA68" i="3"/>
  <c r="DC68" i="3"/>
  <c r="A69" i="3"/>
  <c r="CY69" i="3"/>
  <c r="CZ69" i="3"/>
  <c r="DB69" i="3" s="1"/>
  <c r="DA69" i="3"/>
  <c r="DC69" i="3"/>
  <c r="A70" i="3"/>
  <c r="CY70" i="3"/>
  <c r="CZ70" i="3"/>
  <c r="DB70" i="3" s="1"/>
  <c r="DA70" i="3"/>
  <c r="DC70" i="3"/>
  <c r="A71" i="3"/>
  <c r="CY71" i="3"/>
  <c r="CZ71" i="3"/>
  <c r="DB71" i="3" s="1"/>
  <c r="DA71" i="3"/>
  <c r="DC71" i="3"/>
  <c r="A72" i="3"/>
  <c r="CY72" i="3"/>
  <c r="CZ72" i="3"/>
  <c r="DB72" i="3" s="1"/>
  <c r="DA72" i="3"/>
  <c r="DC72" i="3"/>
  <c r="A73" i="3"/>
  <c r="CY73" i="3"/>
  <c r="CZ73" i="3"/>
  <c r="DB73" i="3" s="1"/>
  <c r="DA73" i="3"/>
  <c r="DC73" i="3"/>
  <c r="A74" i="3"/>
  <c r="CY74" i="3"/>
  <c r="CZ74" i="3"/>
  <c r="DB74" i="3" s="1"/>
  <c r="DA74" i="3"/>
  <c r="DC74" i="3"/>
  <c r="A75" i="3"/>
  <c r="CY75" i="3"/>
  <c r="CZ75" i="3"/>
  <c r="DB75" i="3" s="1"/>
  <c r="DA75" i="3"/>
  <c r="DC75" i="3"/>
  <c r="A76" i="3"/>
  <c r="CY76" i="3"/>
  <c r="CZ76" i="3"/>
  <c r="DB76" i="3" s="1"/>
  <c r="DA76" i="3"/>
  <c r="DC76" i="3"/>
  <c r="A77" i="3"/>
  <c r="CY77" i="3"/>
  <c r="CZ77" i="3"/>
  <c r="DA77" i="3"/>
  <c r="DB77" i="3"/>
  <c r="DC77" i="3"/>
  <c r="A78" i="3"/>
  <c r="CY78" i="3"/>
  <c r="CZ78" i="3"/>
  <c r="DA78" i="3"/>
  <c r="DB78" i="3"/>
  <c r="DC78" i="3"/>
  <c r="A79" i="3"/>
  <c r="CY79" i="3"/>
  <c r="CZ79" i="3"/>
  <c r="DA79" i="3"/>
  <c r="DB79" i="3"/>
  <c r="DC79" i="3"/>
  <c r="A80" i="3"/>
  <c r="CY80" i="3"/>
  <c r="CZ80" i="3"/>
  <c r="DB80" i="3" s="1"/>
  <c r="DA80" i="3"/>
  <c r="DC80" i="3"/>
  <c r="A81" i="3"/>
  <c r="CY81" i="3"/>
  <c r="CZ81" i="3"/>
  <c r="DA81" i="3"/>
  <c r="DB81" i="3"/>
  <c r="DC81" i="3"/>
  <c r="A82" i="3"/>
  <c r="CY82" i="3"/>
  <c r="CZ82" i="3"/>
  <c r="DA82" i="3"/>
  <c r="DB82" i="3"/>
  <c r="DC82" i="3"/>
  <c r="A83" i="3"/>
  <c r="CY83" i="3"/>
  <c r="CZ83" i="3"/>
  <c r="DB83" i="3" s="1"/>
  <c r="DA83" i="3"/>
  <c r="DC83" i="3"/>
  <c r="A84" i="3"/>
  <c r="CY84" i="3"/>
  <c r="CZ84" i="3"/>
  <c r="DB84" i="3" s="1"/>
  <c r="DA84" i="3"/>
  <c r="DC84" i="3"/>
  <c r="A85" i="3"/>
  <c r="CY85" i="3"/>
  <c r="CZ85" i="3"/>
  <c r="DB85" i="3" s="1"/>
  <c r="DA85" i="3"/>
  <c r="DC85" i="3"/>
  <c r="A86" i="3"/>
  <c r="CY86" i="3"/>
  <c r="CZ86" i="3"/>
  <c r="DB86" i="3" s="1"/>
  <c r="DA86" i="3"/>
  <c r="DC86" i="3"/>
  <c r="A87" i="3"/>
  <c r="CY87" i="3"/>
  <c r="CZ87" i="3"/>
  <c r="DB87" i="3" s="1"/>
  <c r="DA87" i="3"/>
  <c r="DC87" i="3"/>
  <c r="A88" i="3"/>
  <c r="CY88" i="3"/>
  <c r="CZ88" i="3"/>
  <c r="DB88" i="3" s="1"/>
  <c r="DA88" i="3"/>
  <c r="DC88" i="3"/>
  <c r="A89" i="3"/>
  <c r="CY89" i="3"/>
  <c r="CZ89" i="3"/>
  <c r="DB89" i="3" s="1"/>
  <c r="DA89" i="3"/>
  <c r="DC89" i="3"/>
  <c r="A90" i="3"/>
  <c r="CY90" i="3"/>
  <c r="CZ90" i="3"/>
  <c r="DA90" i="3"/>
  <c r="DB90" i="3"/>
  <c r="DC90" i="3"/>
  <c r="A91" i="3"/>
  <c r="CY91" i="3"/>
  <c r="CZ91" i="3"/>
  <c r="DA91" i="3"/>
  <c r="DB91" i="3"/>
  <c r="DC91" i="3"/>
  <c r="A92" i="3"/>
  <c r="CY92" i="3"/>
  <c r="CZ92" i="3"/>
  <c r="DB92" i="3" s="1"/>
  <c r="DA92" i="3"/>
  <c r="DC92" i="3"/>
  <c r="A93" i="3"/>
  <c r="CY93" i="3"/>
  <c r="CZ93" i="3"/>
  <c r="DB93" i="3" s="1"/>
  <c r="DA93" i="3"/>
  <c r="DC93" i="3"/>
  <c r="A94" i="3"/>
  <c r="CX94" i="3"/>
  <c r="CY94" i="3"/>
  <c r="CZ94" i="3"/>
  <c r="DA94" i="3"/>
  <c r="DB94" i="3"/>
  <c r="DC94" i="3"/>
  <c r="A95" i="3"/>
  <c r="CX95" i="3"/>
  <c r="CY95" i="3"/>
  <c r="CZ95" i="3"/>
  <c r="DB95" i="3" s="1"/>
  <c r="DA95" i="3"/>
  <c r="DC95" i="3"/>
  <c r="A96" i="3"/>
  <c r="CX96" i="3"/>
  <c r="CY96" i="3"/>
  <c r="CZ96" i="3"/>
  <c r="DB96" i="3" s="1"/>
  <c r="DA96" i="3"/>
  <c r="DC96" i="3"/>
  <c r="A97" i="3"/>
  <c r="CY97" i="3"/>
  <c r="CZ97" i="3"/>
  <c r="DB97" i="3" s="1"/>
  <c r="DA97" i="3"/>
  <c r="DC97" i="3"/>
  <c r="A98" i="3"/>
  <c r="CY98" i="3"/>
  <c r="CZ98" i="3"/>
  <c r="DA98" i="3"/>
  <c r="DB98" i="3"/>
  <c r="DC98" i="3"/>
  <c r="A99" i="3"/>
  <c r="CY99" i="3"/>
  <c r="CZ99" i="3"/>
  <c r="DA99" i="3"/>
  <c r="DB99" i="3"/>
  <c r="DC99" i="3"/>
  <c r="A100" i="3"/>
  <c r="CY100" i="3"/>
  <c r="CZ100" i="3"/>
  <c r="DB100" i="3" s="1"/>
  <c r="DA100" i="3"/>
  <c r="DC100" i="3"/>
  <c r="A101" i="3"/>
  <c r="CY101" i="3"/>
  <c r="CZ101" i="3"/>
  <c r="DB101" i="3" s="1"/>
  <c r="DA101" i="3"/>
  <c r="DC101" i="3"/>
  <c r="A102" i="3"/>
  <c r="CY102" i="3"/>
  <c r="CZ102" i="3"/>
  <c r="DB102" i="3" s="1"/>
  <c r="DA102" i="3"/>
  <c r="DC102" i="3"/>
  <c r="A103" i="3"/>
  <c r="CY103" i="3"/>
  <c r="CZ103" i="3"/>
  <c r="DB103" i="3" s="1"/>
  <c r="DA103" i="3"/>
  <c r="DC103" i="3"/>
  <c r="A104" i="3"/>
  <c r="CY104" i="3"/>
  <c r="CZ104" i="3"/>
  <c r="DB104" i="3" s="1"/>
  <c r="DA104" i="3"/>
  <c r="DC104" i="3"/>
  <c r="A105" i="3"/>
  <c r="CY105" i="3"/>
  <c r="CZ105" i="3"/>
  <c r="DA105" i="3"/>
  <c r="DB105" i="3"/>
  <c r="DC105" i="3"/>
  <c r="A106" i="3"/>
  <c r="CY106" i="3"/>
  <c r="CZ106" i="3"/>
  <c r="DA106" i="3"/>
  <c r="DB106" i="3"/>
  <c r="DC106" i="3"/>
  <c r="A107" i="3"/>
  <c r="CY107" i="3"/>
  <c r="CZ107" i="3"/>
  <c r="DB107" i="3" s="1"/>
  <c r="DA107" i="3"/>
  <c r="DC107" i="3"/>
  <c r="A108" i="3"/>
  <c r="CY108" i="3"/>
  <c r="CZ108" i="3"/>
  <c r="DB108" i="3" s="1"/>
  <c r="DA108" i="3"/>
  <c r="DC108" i="3"/>
  <c r="A109" i="3"/>
  <c r="CY109" i="3"/>
  <c r="CZ109" i="3"/>
  <c r="DB109" i="3" s="1"/>
  <c r="DA109" i="3"/>
  <c r="DC109" i="3"/>
  <c r="A110" i="3"/>
  <c r="CY110" i="3"/>
  <c r="CZ110" i="3"/>
  <c r="DA110" i="3"/>
  <c r="DB110" i="3"/>
  <c r="DC110" i="3"/>
  <c r="A111" i="3"/>
  <c r="CY111" i="3"/>
  <c r="CZ111" i="3"/>
  <c r="DB111" i="3" s="1"/>
  <c r="DA111" i="3"/>
  <c r="DC111" i="3"/>
  <c r="A112" i="3"/>
  <c r="CY112" i="3"/>
  <c r="CZ112" i="3"/>
  <c r="DB112" i="3" s="1"/>
  <c r="DA112" i="3"/>
  <c r="DC112" i="3"/>
  <c r="A113" i="3"/>
  <c r="CY113" i="3"/>
  <c r="CZ113" i="3"/>
  <c r="DB113" i="3" s="1"/>
  <c r="DA113" i="3"/>
  <c r="DC113" i="3"/>
  <c r="A114" i="3"/>
  <c r="CY114" i="3"/>
  <c r="CZ114" i="3"/>
  <c r="DA114" i="3"/>
  <c r="DB114" i="3"/>
  <c r="DC114" i="3"/>
  <c r="A115" i="3"/>
  <c r="CY115" i="3"/>
  <c r="CZ115" i="3"/>
  <c r="DA115" i="3"/>
  <c r="DB115" i="3"/>
  <c r="DC115" i="3"/>
  <c r="A116" i="3"/>
  <c r="CY116" i="3"/>
  <c r="CZ116" i="3"/>
  <c r="DB116" i="3" s="1"/>
  <c r="DA116" i="3"/>
  <c r="DC116" i="3"/>
  <c r="A117" i="3"/>
  <c r="CY117" i="3"/>
  <c r="CZ117" i="3"/>
  <c r="DB117" i="3" s="1"/>
  <c r="DA117" i="3"/>
  <c r="DC117" i="3"/>
  <c r="A118" i="3"/>
  <c r="CY118" i="3"/>
  <c r="CZ118" i="3"/>
  <c r="DB118" i="3" s="1"/>
  <c r="DA118" i="3"/>
  <c r="DC118" i="3"/>
  <c r="A119" i="3"/>
  <c r="CY119" i="3"/>
  <c r="CZ119" i="3"/>
  <c r="DB119" i="3" s="1"/>
  <c r="DA119" i="3"/>
  <c r="DC119" i="3"/>
  <c r="A120" i="3"/>
  <c r="CY120" i="3"/>
  <c r="CZ120" i="3"/>
  <c r="DB120" i="3" s="1"/>
  <c r="DA120" i="3"/>
  <c r="DC120" i="3"/>
  <c r="A121" i="3"/>
  <c r="CY121" i="3"/>
  <c r="CZ121" i="3"/>
  <c r="DA121" i="3"/>
  <c r="DB121" i="3"/>
  <c r="DC121" i="3"/>
  <c r="A122" i="3"/>
  <c r="CY122" i="3"/>
  <c r="CZ122" i="3"/>
  <c r="DA122" i="3"/>
  <c r="DB122" i="3"/>
  <c r="DC122" i="3"/>
  <c r="A123" i="3"/>
  <c r="CY123" i="3"/>
  <c r="CZ123" i="3"/>
  <c r="DB123" i="3" s="1"/>
  <c r="DA123" i="3"/>
  <c r="DC123" i="3"/>
  <c r="A124" i="3"/>
  <c r="CY124" i="3"/>
  <c r="CZ124" i="3"/>
  <c r="DB124" i="3" s="1"/>
  <c r="DA124" i="3"/>
  <c r="DC124" i="3"/>
  <c r="A125" i="3"/>
  <c r="CY125" i="3"/>
  <c r="CZ125" i="3"/>
  <c r="DB125" i="3" s="1"/>
  <c r="DA125" i="3"/>
  <c r="DC125" i="3"/>
  <c r="A126" i="3"/>
  <c r="CY126" i="3"/>
  <c r="CZ126" i="3"/>
  <c r="DB126" i="3" s="1"/>
  <c r="DA126" i="3"/>
  <c r="DC126" i="3"/>
  <c r="A127" i="3"/>
  <c r="CY127" i="3"/>
  <c r="CZ127" i="3"/>
  <c r="DB127" i="3" s="1"/>
  <c r="DA127" i="3"/>
  <c r="DC127" i="3"/>
  <c r="A128" i="3"/>
  <c r="CY128" i="3"/>
  <c r="CZ128" i="3"/>
  <c r="DB128" i="3" s="1"/>
  <c r="DA128" i="3"/>
  <c r="DC128" i="3"/>
  <c r="A129" i="3"/>
  <c r="CX129" i="3"/>
  <c r="CY129" i="3"/>
  <c r="CZ129" i="3"/>
  <c r="DB129" i="3" s="1"/>
  <c r="DA129" i="3"/>
  <c r="DC129" i="3"/>
  <c r="A130" i="3"/>
  <c r="CX130" i="3"/>
  <c r="CY130" i="3"/>
  <c r="CZ130" i="3"/>
  <c r="DA130" i="3"/>
  <c r="DB130" i="3"/>
  <c r="DC130" i="3"/>
  <c r="A131" i="3"/>
  <c r="CX131" i="3"/>
  <c r="CY131" i="3"/>
  <c r="CZ131" i="3"/>
  <c r="DB131" i="3" s="1"/>
  <c r="DA131" i="3"/>
  <c r="DC131" i="3"/>
  <c r="A132" i="3"/>
  <c r="CX132" i="3"/>
  <c r="CY132" i="3"/>
  <c r="CZ132" i="3"/>
  <c r="DB132" i="3" s="1"/>
  <c r="DA132" i="3"/>
  <c r="DC132" i="3"/>
  <c r="A133" i="3"/>
  <c r="CX133" i="3"/>
  <c r="CY133" i="3"/>
  <c r="CZ133" i="3"/>
  <c r="DB133" i="3" s="1"/>
  <c r="DA133" i="3"/>
  <c r="DC133" i="3"/>
  <c r="A134" i="3"/>
  <c r="CX134" i="3"/>
  <c r="CY134" i="3"/>
  <c r="CZ134" i="3"/>
  <c r="DB134" i="3" s="1"/>
  <c r="DA134" i="3"/>
  <c r="DC134" i="3"/>
  <c r="A135" i="3"/>
  <c r="CX135" i="3"/>
  <c r="CY135" i="3"/>
  <c r="CZ135" i="3"/>
  <c r="DA135" i="3"/>
  <c r="DB135" i="3"/>
  <c r="DC135" i="3"/>
  <c r="A136" i="3"/>
  <c r="CX136" i="3"/>
  <c r="CY136" i="3"/>
  <c r="CZ136" i="3"/>
  <c r="DB136" i="3" s="1"/>
  <c r="DA136" i="3"/>
  <c r="DC136" i="3"/>
  <c r="A137" i="3"/>
  <c r="CY137" i="3"/>
  <c r="CZ137" i="3"/>
  <c r="DA137" i="3"/>
  <c r="DB137" i="3"/>
  <c r="DC137" i="3"/>
  <c r="A138" i="3"/>
  <c r="CY138" i="3"/>
  <c r="CZ138" i="3"/>
  <c r="DA138" i="3"/>
  <c r="DB138" i="3"/>
  <c r="DC138" i="3"/>
  <c r="A139" i="3"/>
  <c r="CY139" i="3"/>
  <c r="CZ139" i="3"/>
  <c r="DB139" i="3" s="1"/>
  <c r="DA139" i="3"/>
  <c r="DC139" i="3"/>
  <c r="A140" i="3"/>
  <c r="CY140" i="3"/>
  <c r="CZ140" i="3"/>
  <c r="DB140" i="3" s="1"/>
  <c r="DA140" i="3"/>
  <c r="DC140" i="3"/>
  <c r="A141" i="3"/>
  <c r="CY141" i="3"/>
  <c r="CZ141" i="3"/>
  <c r="DB141" i="3" s="1"/>
  <c r="DA141" i="3"/>
  <c r="DC141" i="3"/>
  <c r="A142" i="3"/>
  <c r="CY142" i="3"/>
  <c r="CZ142" i="3"/>
  <c r="DA142" i="3"/>
  <c r="DB142" i="3"/>
  <c r="DC142" i="3"/>
  <c r="A143" i="3"/>
  <c r="CY143" i="3"/>
  <c r="CZ143" i="3"/>
  <c r="DB143" i="3" s="1"/>
  <c r="DA143" i="3"/>
  <c r="DC143" i="3"/>
  <c r="A144" i="3"/>
  <c r="CX144" i="3"/>
  <c r="CY144" i="3"/>
  <c r="CZ144" i="3"/>
  <c r="DB144" i="3" s="1"/>
  <c r="DA144" i="3"/>
  <c r="DC144" i="3"/>
  <c r="A145" i="3"/>
  <c r="CX145" i="3"/>
  <c r="CY145" i="3"/>
  <c r="CZ145" i="3"/>
  <c r="DA145" i="3"/>
  <c r="DB145" i="3"/>
  <c r="DC145" i="3"/>
  <c r="A146" i="3"/>
  <c r="CX146" i="3"/>
  <c r="CY146" i="3"/>
  <c r="CZ146" i="3"/>
  <c r="DB146" i="3" s="1"/>
  <c r="DA146" i="3"/>
  <c r="DC146" i="3"/>
  <c r="A147" i="3"/>
  <c r="CX147" i="3"/>
  <c r="CY147" i="3"/>
  <c r="CZ147" i="3"/>
  <c r="DB147" i="3" s="1"/>
  <c r="DA147" i="3"/>
  <c r="DC147" i="3"/>
  <c r="A148" i="3"/>
  <c r="CX148" i="3"/>
  <c r="CY148" i="3"/>
  <c r="CZ148" i="3"/>
  <c r="DB148" i="3" s="1"/>
  <c r="DA148" i="3"/>
  <c r="DC148" i="3"/>
  <c r="A149" i="3"/>
  <c r="CX149" i="3"/>
  <c r="CY149" i="3"/>
  <c r="CZ149" i="3"/>
  <c r="DB149" i="3" s="1"/>
  <c r="DA149" i="3"/>
  <c r="DC149" i="3"/>
  <c r="A150" i="3"/>
  <c r="CX150" i="3"/>
  <c r="CY150" i="3"/>
  <c r="CZ150" i="3"/>
  <c r="DB150" i="3" s="1"/>
  <c r="DA150" i="3"/>
  <c r="DC150" i="3"/>
  <c r="A151" i="3"/>
  <c r="CX151" i="3"/>
  <c r="CY151" i="3"/>
  <c r="CZ151" i="3"/>
  <c r="DA151" i="3"/>
  <c r="DB151" i="3"/>
  <c r="DC151" i="3"/>
  <c r="A152" i="3"/>
  <c r="CX152" i="3"/>
  <c r="CY152" i="3"/>
  <c r="CZ152" i="3"/>
  <c r="DB152" i="3" s="1"/>
  <c r="DA152" i="3"/>
  <c r="DC152" i="3"/>
  <c r="A153" i="3"/>
  <c r="CX153" i="3"/>
  <c r="CY153" i="3"/>
  <c r="CZ153" i="3"/>
  <c r="DB153" i="3" s="1"/>
  <c r="DA153" i="3"/>
  <c r="DC153" i="3"/>
  <c r="A154" i="3"/>
  <c r="CX154" i="3"/>
  <c r="CY154" i="3"/>
  <c r="CZ154" i="3"/>
  <c r="DB154" i="3" s="1"/>
  <c r="DA154" i="3"/>
  <c r="DC154" i="3"/>
  <c r="A155" i="3"/>
  <c r="CX155" i="3"/>
  <c r="CY155" i="3"/>
  <c r="CZ155" i="3"/>
  <c r="DB155" i="3" s="1"/>
  <c r="DA155" i="3"/>
  <c r="DC155" i="3"/>
  <c r="A156" i="3"/>
  <c r="CX156" i="3"/>
  <c r="CY156" i="3"/>
  <c r="CZ156" i="3"/>
  <c r="DB156" i="3" s="1"/>
  <c r="DA156" i="3"/>
  <c r="DC156" i="3"/>
  <c r="A157" i="3"/>
  <c r="CX157" i="3"/>
  <c r="CY157" i="3"/>
  <c r="CZ157" i="3"/>
  <c r="DB157" i="3" s="1"/>
  <c r="DA157" i="3"/>
  <c r="DC157" i="3"/>
  <c r="A158" i="3"/>
  <c r="CX158" i="3"/>
  <c r="CY158" i="3"/>
  <c r="CZ158" i="3"/>
  <c r="DB158" i="3" s="1"/>
  <c r="DA158" i="3"/>
  <c r="DC158" i="3"/>
  <c r="A159" i="3"/>
  <c r="CX159" i="3"/>
  <c r="CY159" i="3"/>
  <c r="CZ159" i="3"/>
  <c r="DB159" i="3" s="1"/>
  <c r="DA159" i="3"/>
  <c r="DC159" i="3"/>
  <c r="A160" i="3"/>
  <c r="CX160" i="3"/>
  <c r="CY160" i="3"/>
  <c r="CZ160" i="3"/>
  <c r="DB160" i="3" s="1"/>
  <c r="DA160" i="3"/>
  <c r="DC160" i="3"/>
  <c r="A161" i="3"/>
  <c r="CX161" i="3"/>
  <c r="CY161" i="3"/>
  <c r="CZ161" i="3"/>
  <c r="DB161" i="3" s="1"/>
  <c r="DA161" i="3"/>
  <c r="DC161" i="3"/>
  <c r="A162" i="3"/>
  <c r="CX162" i="3"/>
  <c r="CY162" i="3"/>
  <c r="CZ162" i="3"/>
  <c r="DA162" i="3"/>
  <c r="DB162" i="3"/>
  <c r="DC162" i="3"/>
  <c r="A163" i="3"/>
  <c r="CX163" i="3"/>
  <c r="CY163" i="3"/>
  <c r="CZ163" i="3"/>
  <c r="DB163" i="3" s="1"/>
  <c r="DA163" i="3"/>
  <c r="DC163" i="3"/>
  <c r="A164" i="3"/>
  <c r="CX164" i="3"/>
  <c r="CY164" i="3"/>
  <c r="CZ164" i="3"/>
  <c r="DB164" i="3" s="1"/>
  <c r="DA164" i="3"/>
  <c r="DC164" i="3"/>
  <c r="A165" i="3"/>
  <c r="CX165" i="3"/>
  <c r="CY165" i="3"/>
  <c r="CZ165" i="3"/>
  <c r="DB165" i="3" s="1"/>
  <c r="DA165" i="3"/>
  <c r="DC165" i="3"/>
  <c r="A166" i="3"/>
  <c r="CX166" i="3"/>
  <c r="CY166" i="3"/>
  <c r="CZ166" i="3"/>
  <c r="DB166" i="3" s="1"/>
  <c r="DA166" i="3"/>
  <c r="DC166" i="3"/>
  <c r="A167" i="3"/>
  <c r="CX167" i="3"/>
  <c r="CY167" i="3"/>
  <c r="CZ167" i="3"/>
  <c r="DB167" i="3" s="1"/>
  <c r="DA167" i="3"/>
  <c r="DC167" i="3"/>
  <c r="A168" i="3"/>
  <c r="CX168" i="3"/>
  <c r="CY168" i="3"/>
  <c r="CZ168" i="3"/>
  <c r="DB168" i="3" s="1"/>
  <c r="DA168" i="3"/>
  <c r="DC168" i="3"/>
  <c r="A169" i="3"/>
  <c r="CX169" i="3"/>
  <c r="CY169" i="3"/>
  <c r="CZ169" i="3"/>
  <c r="DB169" i="3" s="1"/>
  <c r="DA169" i="3"/>
  <c r="DC169" i="3"/>
  <c r="A170" i="3"/>
  <c r="CX170" i="3"/>
  <c r="CY170" i="3"/>
  <c r="CZ170" i="3"/>
  <c r="DB170" i="3" s="1"/>
  <c r="DA170" i="3"/>
  <c r="DC170" i="3"/>
  <c r="A171" i="3"/>
  <c r="CY171" i="3"/>
  <c r="CZ171" i="3"/>
  <c r="DB171" i="3" s="1"/>
  <c r="DA171" i="3"/>
  <c r="DC171" i="3"/>
  <c r="A172" i="3"/>
  <c r="CY172" i="3"/>
  <c r="CZ172" i="3"/>
  <c r="DB172" i="3" s="1"/>
  <c r="DA172" i="3"/>
  <c r="DC172" i="3"/>
  <c r="A173" i="3"/>
  <c r="CY173" i="3"/>
  <c r="CZ173" i="3"/>
  <c r="DB173" i="3" s="1"/>
  <c r="DA173" i="3"/>
  <c r="DC173" i="3"/>
  <c r="A174" i="3"/>
  <c r="CY174" i="3"/>
  <c r="CZ174" i="3"/>
  <c r="DB174" i="3" s="1"/>
  <c r="DA174" i="3"/>
  <c r="DC174" i="3"/>
  <c r="A175" i="3"/>
  <c r="CY175" i="3"/>
  <c r="CZ175" i="3"/>
  <c r="DB175" i="3" s="1"/>
  <c r="DA175" i="3"/>
  <c r="DC175" i="3"/>
  <c r="A176" i="3"/>
  <c r="CX176" i="3"/>
  <c r="CY176" i="3"/>
  <c r="CZ176" i="3"/>
  <c r="DB176" i="3" s="1"/>
  <c r="DA176" i="3"/>
  <c r="DC176" i="3"/>
  <c r="A177" i="3"/>
  <c r="CX177" i="3"/>
  <c r="CY177" i="3"/>
  <c r="CZ177" i="3"/>
  <c r="DB177" i="3" s="1"/>
  <c r="DA177" i="3"/>
  <c r="DC177" i="3"/>
  <c r="A178" i="3"/>
  <c r="CX178" i="3"/>
  <c r="CY178" i="3"/>
  <c r="CZ178" i="3"/>
  <c r="DB178" i="3" s="1"/>
  <c r="DA178" i="3"/>
  <c r="DC178" i="3"/>
  <c r="A179" i="3"/>
  <c r="CX179" i="3"/>
  <c r="CY179" i="3"/>
  <c r="CZ179" i="3"/>
  <c r="DB179" i="3" s="1"/>
  <c r="DA179" i="3"/>
  <c r="DC179" i="3"/>
  <c r="A180" i="3"/>
  <c r="CX180" i="3"/>
  <c r="CY180" i="3"/>
  <c r="CZ180" i="3"/>
  <c r="DB180" i="3" s="1"/>
  <c r="DA180" i="3"/>
  <c r="DC180" i="3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D24" i="1"/>
  <c r="E26" i="1"/>
  <c r="Z26" i="1"/>
  <c r="AA26" i="1"/>
  <c r="AM26" i="1"/>
  <c r="AN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C28" i="1"/>
  <c r="D28" i="1"/>
  <c r="AC28" i="1"/>
  <c r="AE28" i="1"/>
  <c r="AF28" i="1"/>
  <c r="AG28" i="1"/>
  <c r="CU28" i="1" s="1"/>
  <c r="T28" i="1" s="1"/>
  <c r="AH28" i="1"/>
  <c r="AI28" i="1"/>
  <c r="AJ28" i="1"/>
  <c r="CR28" i="1"/>
  <c r="Q28" i="1" s="1"/>
  <c r="CS28" i="1"/>
  <c r="CT28" i="1"/>
  <c r="S28" i="1" s="1"/>
  <c r="CV28" i="1"/>
  <c r="U28" i="1" s="1"/>
  <c r="CW28" i="1"/>
  <c r="V28" i="1" s="1"/>
  <c r="CX28" i="1"/>
  <c r="W28" i="1" s="1"/>
  <c r="FR28" i="1"/>
  <c r="GL28" i="1"/>
  <c r="GN28" i="1"/>
  <c r="GO28" i="1"/>
  <c r="GV28" i="1"/>
  <c r="HC28" i="1"/>
  <c r="GX28" i="1" s="1"/>
  <c r="C29" i="1"/>
  <c r="D29" i="1"/>
  <c r="AC29" i="1"/>
  <c r="AE29" i="1"/>
  <c r="AF29" i="1"/>
  <c r="AG29" i="1"/>
  <c r="CU29" i="1" s="1"/>
  <c r="T29" i="1" s="1"/>
  <c r="AH29" i="1"/>
  <c r="CV29" i="1" s="1"/>
  <c r="U29" i="1" s="1"/>
  <c r="AI29" i="1"/>
  <c r="CW29" i="1" s="1"/>
  <c r="V29" i="1" s="1"/>
  <c r="AJ29" i="1"/>
  <c r="CR29" i="1"/>
  <c r="Q29" i="1" s="1"/>
  <c r="CT29" i="1"/>
  <c r="S29" i="1" s="1"/>
  <c r="CY29" i="1" s="1"/>
  <c r="X29" i="1" s="1"/>
  <c r="CX29" i="1"/>
  <c r="W29" i="1" s="1"/>
  <c r="FR29" i="1"/>
  <c r="GL29" i="1"/>
  <c r="GN29" i="1"/>
  <c r="GO29" i="1"/>
  <c r="GV29" i="1"/>
  <c r="HC29" i="1" s="1"/>
  <c r="GX29" i="1" s="1"/>
  <c r="C30" i="1"/>
  <c r="D30" i="1"/>
  <c r="AC30" i="1"/>
  <c r="CQ30" i="1" s="1"/>
  <c r="P30" i="1" s="1"/>
  <c r="AE30" i="1"/>
  <c r="AF30" i="1"/>
  <c r="AG30" i="1"/>
  <c r="CU30" i="1" s="1"/>
  <c r="T30" i="1" s="1"/>
  <c r="AH30" i="1"/>
  <c r="AI30" i="1"/>
  <c r="CW30" i="1" s="1"/>
  <c r="V30" i="1" s="1"/>
  <c r="AJ30" i="1"/>
  <c r="CX30" i="1" s="1"/>
  <c r="W30" i="1" s="1"/>
  <c r="CV30" i="1"/>
  <c r="U30" i="1" s="1"/>
  <c r="FR30" i="1"/>
  <c r="GL30" i="1"/>
  <c r="GN30" i="1"/>
  <c r="GO30" i="1"/>
  <c r="GV30" i="1"/>
  <c r="HC30" i="1" s="1"/>
  <c r="GX30" i="1" s="1"/>
  <c r="C31" i="1"/>
  <c r="D31" i="1"/>
  <c r="AC31" i="1"/>
  <c r="CQ31" i="1" s="1"/>
  <c r="P31" i="1" s="1"/>
  <c r="AE31" i="1"/>
  <c r="AF31" i="1"/>
  <c r="AG31" i="1"/>
  <c r="CU31" i="1" s="1"/>
  <c r="AH31" i="1"/>
  <c r="CV31" i="1" s="1"/>
  <c r="U31" i="1" s="1"/>
  <c r="AI31" i="1"/>
  <c r="CW31" i="1" s="1"/>
  <c r="V31" i="1" s="1"/>
  <c r="AJ31" i="1"/>
  <c r="CX31" i="1" s="1"/>
  <c r="CS31" i="1"/>
  <c r="FR31" i="1"/>
  <c r="GL31" i="1"/>
  <c r="BZ45" i="1" s="1"/>
  <c r="BZ26" i="1" s="1"/>
  <c r="GN31" i="1"/>
  <c r="GO31" i="1"/>
  <c r="GV31" i="1"/>
  <c r="HC31" i="1" s="1"/>
  <c r="GX31" i="1" s="1"/>
  <c r="C32" i="1"/>
  <c r="D32" i="1"/>
  <c r="AC32" i="1"/>
  <c r="CQ32" i="1" s="1"/>
  <c r="P32" i="1" s="1"/>
  <c r="AE32" i="1"/>
  <c r="AF32" i="1"/>
  <c r="AG32" i="1"/>
  <c r="CU32" i="1" s="1"/>
  <c r="AH32" i="1"/>
  <c r="CV32" i="1" s="1"/>
  <c r="U32" i="1" s="1"/>
  <c r="AI32" i="1"/>
  <c r="CW32" i="1" s="1"/>
  <c r="V32" i="1" s="1"/>
  <c r="AJ32" i="1"/>
  <c r="CX32" i="1" s="1"/>
  <c r="CS32" i="1"/>
  <c r="FR32" i="1"/>
  <c r="GL32" i="1"/>
  <c r="GN32" i="1"/>
  <c r="GO32" i="1"/>
  <c r="GV32" i="1"/>
  <c r="HC32" i="1" s="1"/>
  <c r="GX32" i="1" s="1"/>
  <c r="C33" i="1"/>
  <c r="D33" i="1"/>
  <c r="CX36" i="3"/>
  <c r="AC33" i="1"/>
  <c r="CQ33" i="1" s="1"/>
  <c r="P33" i="1" s="1"/>
  <c r="AE33" i="1"/>
  <c r="AF33" i="1"/>
  <c r="AG33" i="1"/>
  <c r="CU33" i="1" s="1"/>
  <c r="AH33" i="1"/>
  <c r="AI33" i="1"/>
  <c r="CW33" i="1" s="1"/>
  <c r="V33" i="1" s="1"/>
  <c r="AJ33" i="1"/>
  <c r="CX33" i="1" s="1"/>
  <c r="CV33" i="1"/>
  <c r="U33" i="1" s="1"/>
  <c r="FR33" i="1"/>
  <c r="GL33" i="1"/>
  <c r="GN33" i="1"/>
  <c r="GO33" i="1"/>
  <c r="GV33" i="1"/>
  <c r="HC33" i="1" s="1"/>
  <c r="GX33" i="1" s="1"/>
  <c r="C34" i="1"/>
  <c r="D34" i="1"/>
  <c r="AC34" i="1"/>
  <c r="CQ34" i="1" s="1"/>
  <c r="P34" i="1" s="1"/>
  <c r="AE34" i="1"/>
  <c r="AF34" i="1"/>
  <c r="AG34" i="1"/>
  <c r="CU34" i="1" s="1"/>
  <c r="AH34" i="1"/>
  <c r="AI34" i="1"/>
  <c r="CW34" i="1" s="1"/>
  <c r="V34" i="1" s="1"/>
  <c r="AJ34" i="1"/>
  <c r="CX34" i="1" s="1"/>
  <c r="CS34" i="1"/>
  <c r="CV34" i="1"/>
  <c r="U34" i="1" s="1"/>
  <c r="FR34" i="1"/>
  <c r="GL34" i="1"/>
  <c r="GN34" i="1"/>
  <c r="GO34" i="1"/>
  <c r="GV34" i="1"/>
  <c r="HC34" i="1" s="1"/>
  <c r="GX34" i="1" s="1"/>
  <c r="C35" i="1"/>
  <c r="D35" i="1"/>
  <c r="AC35" i="1"/>
  <c r="CQ35" i="1" s="1"/>
  <c r="P35" i="1" s="1"/>
  <c r="AE35" i="1"/>
  <c r="AF35" i="1"/>
  <c r="AG35" i="1"/>
  <c r="CU35" i="1" s="1"/>
  <c r="AH35" i="1"/>
  <c r="CV35" i="1" s="1"/>
  <c r="U35" i="1" s="1"/>
  <c r="AI35" i="1"/>
  <c r="CW35" i="1" s="1"/>
  <c r="V35" i="1" s="1"/>
  <c r="AJ35" i="1"/>
  <c r="CX35" i="1" s="1"/>
  <c r="CS35" i="1"/>
  <c r="FR35" i="1"/>
  <c r="GL35" i="1"/>
  <c r="GN35" i="1"/>
  <c r="GO35" i="1"/>
  <c r="GV35" i="1"/>
  <c r="HC35" i="1" s="1"/>
  <c r="GX35" i="1" s="1"/>
  <c r="AC36" i="1"/>
  <c r="AE36" i="1"/>
  <c r="AD36" i="1" s="1"/>
  <c r="AF36" i="1"/>
  <c r="CT36" i="1" s="1"/>
  <c r="AG36" i="1"/>
  <c r="CU36" i="1" s="1"/>
  <c r="AH36" i="1"/>
  <c r="CV36" i="1" s="1"/>
  <c r="AI36" i="1"/>
  <c r="AJ36" i="1"/>
  <c r="CX36" i="1" s="1"/>
  <c r="CR36" i="1"/>
  <c r="CS36" i="1"/>
  <c r="CW36" i="1"/>
  <c r="FR36" i="1"/>
  <c r="GL36" i="1"/>
  <c r="GN36" i="1"/>
  <c r="GO36" i="1"/>
  <c r="GV36" i="1"/>
  <c r="HC36" i="1" s="1"/>
  <c r="C37" i="1"/>
  <c r="D37" i="1"/>
  <c r="I37" i="1"/>
  <c r="AC37" i="1"/>
  <c r="AE37" i="1"/>
  <c r="AF37" i="1"/>
  <c r="CT37" i="1" s="1"/>
  <c r="S37" i="1" s="1"/>
  <c r="AG37" i="1"/>
  <c r="CU37" i="1" s="1"/>
  <c r="T37" i="1" s="1"/>
  <c r="AH37" i="1"/>
  <c r="CV37" i="1" s="1"/>
  <c r="AI37" i="1"/>
  <c r="AJ37" i="1"/>
  <c r="CQ37" i="1"/>
  <c r="CR37" i="1"/>
  <c r="CS37" i="1"/>
  <c r="CW37" i="1"/>
  <c r="CX37" i="1"/>
  <c r="W37" i="1" s="1"/>
  <c r="FR37" i="1"/>
  <c r="GL37" i="1"/>
  <c r="GN37" i="1"/>
  <c r="GO37" i="1"/>
  <c r="GV37" i="1"/>
  <c r="HC37" i="1"/>
  <c r="C38" i="1"/>
  <c r="D38" i="1"/>
  <c r="I38" i="1"/>
  <c r="AC38" i="1"/>
  <c r="AE38" i="1"/>
  <c r="AF38" i="1"/>
  <c r="AG38" i="1"/>
  <c r="CU38" i="1" s="1"/>
  <c r="T38" i="1" s="1"/>
  <c r="AH38" i="1"/>
  <c r="CV38" i="1" s="1"/>
  <c r="U38" i="1" s="1"/>
  <c r="AI38" i="1"/>
  <c r="AJ38" i="1"/>
  <c r="CR38" i="1"/>
  <c r="Q38" i="1" s="1"/>
  <c r="CS38" i="1"/>
  <c r="CW38" i="1"/>
  <c r="V38" i="1" s="1"/>
  <c r="CX38" i="1"/>
  <c r="W38" i="1" s="1"/>
  <c r="FR38" i="1"/>
  <c r="GL38" i="1"/>
  <c r="GN38" i="1"/>
  <c r="GO38" i="1"/>
  <c r="GV38" i="1"/>
  <c r="HC38" i="1" s="1"/>
  <c r="GX38" i="1" s="1"/>
  <c r="C39" i="1"/>
  <c r="D39" i="1"/>
  <c r="I39" i="1"/>
  <c r="I40" i="1" s="1"/>
  <c r="AC39" i="1"/>
  <c r="CQ39" i="1" s="1"/>
  <c r="P39" i="1" s="1"/>
  <c r="AE39" i="1"/>
  <c r="AF39" i="1"/>
  <c r="AG39" i="1"/>
  <c r="CU39" i="1" s="1"/>
  <c r="T39" i="1" s="1"/>
  <c r="AH39" i="1"/>
  <c r="CV39" i="1" s="1"/>
  <c r="AI39" i="1"/>
  <c r="AJ39" i="1"/>
  <c r="CR39" i="1"/>
  <c r="CS39" i="1"/>
  <c r="CW39" i="1"/>
  <c r="CX39" i="1"/>
  <c r="FR39" i="1"/>
  <c r="GL39" i="1"/>
  <c r="GN39" i="1"/>
  <c r="GO39" i="1"/>
  <c r="GV39" i="1"/>
  <c r="HC39" i="1"/>
  <c r="AC40" i="1"/>
  <c r="CQ40" i="1" s="1"/>
  <c r="AE40" i="1"/>
  <c r="AF40" i="1"/>
  <c r="AG40" i="1"/>
  <c r="CU40" i="1" s="1"/>
  <c r="AH40" i="1"/>
  <c r="CV40" i="1" s="1"/>
  <c r="U40" i="1" s="1"/>
  <c r="AI40" i="1"/>
  <c r="CW40" i="1" s="1"/>
  <c r="V40" i="1" s="1"/>
  <c r="AJ40" i="1"/>
  <c r="CX40" i="1" s="1"/>
  <c r="CR40" i="1"/>
  <c r="CS40" i="1"/>
  <c r="FR40" i="1"/>
  <c r="GL40" i="1"/>
  <c r="GN40" i="1"/>
  <c r="GO40" i="1"/>
  <c r="GV40" i="1"/>
  <c r="HC40" i="1" s="1"/>
  <c r="C41" i="1"/>
  <c r="D41" i="1"/>
  <c r="I41" i="1"/>
  <c r="AC41" i="1"/>
  <c r="CQ41" i="1" s="1"/>
  <c r="AE41" i="1"/>
  <c r="CS41" i="1" s="1"/>
  <c r="AF41" i="1"/>
  <c r="AG41" i="1"/>
  <c r="CU41" i="1" s="1"/>
  <c r="AH41" i="1"/>
  <c r="CV41" i="1" s="1"/>
  <c r="U41" i="1" s="1"/>
  <c r="AI41" i="1"/>
  <c r="CW41" i="1" s="1"/>
  <c r="V41" i="1" s="1"/>
  <c r="AJ41" i="1"/>
  <c r="CX41" i="1" s="1"/>
  <c r="CR41" i="1"/>
  <c r="FR41" i="1"/>
  <c r="GL41" i="1"/>
  <c r="GN41" i="1"/>
  <c r="GO41" i="1"/>
  <c r="GV41" i="1"/>
  <c r="HC41" i="1" s="1"/>
  <c r="C42" i="1"/>
  <c r="D42" i="1"/>
  <c r="I42" i="1"/>
  <c r="AC42" i="1"/>
  <c r="CQ42" i="1" s="1"/>
  <c r="AE42" i="1"/>
  <c r="AF42" i="1"/>
  <c r="AG42" i="1"/>
  <c r="CU42" i="1" s="1"/>
  <c r="AH42" i="1"/>
  <c r="CV42" i="1" s="1"/>
  <c r="U42" i="1" s="1"/>
  <c r="AI42" i="1"/>
  <c r="AJ42" i="1"/>
  <c r="CX42" i="1" s="1"/>
  <c r="W42" i="1" s="1"/>
  <c r="CR42" i="1"/>
  <c r="CS42" i="1"/>
  <c r="CW42" i="1"/>
  <c r="V42" i="1" s="1"/>
  <c r="FR42" i="1"/>
  <c r="GL42" i="1"/>
  <c r="GN42" i="1"/>
  <c r="GO42" i="1"/>
  <c r="GV42" i="1"/>
  <c r="HC42" i="1" s="1"/>
  <c r="C43" i="1"/>
  <c r="D43" i="1"/>
  <c r="I43" i="1"/>
  <c r="AC43" i="1"/>
  <c r="CQ43" i="1" s="1"/>
  <c r="AE43" i="1"/>
  <c r="AF43" i="1"/>
  <c r="AG43" i="1"/>
  <c r="CU43" i="1" s="1"/>
  <c r="T43" i="1" s="1"/>
  <c r="AH43" i="1"/>
  <c r="AI43" i="1"/>
  <c r="CW43" i="1" s="1"/>
  <c r="V43" i="1" s="1"/>
  <c r="AJ43" i="1"/>
  <c r="CX43" i="1" s="1"/>
  <c r="CR43" i="1"/>
  <c r="CS43" i="1"/>
  <c r="CV43" i="1"/>
  <c r="U43" i="1" s="1"/>
  <c r="FR43" i="1"/>
  <c r="GL43" i="1"/>
  <c r="GN43" i="1"/>
  <c r="GO43" i="1"/>
  <c r="GV43" i="1"/>
  <c r="HC43" i="1" s="1"/>
  <c r="GX43" i="1" s="1"/>
  <c r="B45" i="1"/>
  <c r="B26" i="1" s="1"/>
  <c r="C45" i="1"/>
  <c r="C26" i="1" s="1"/>
  <c r="D45" i="1"/>
  <c r="D26" i="1" s="1"/>
  <c r="F45" i="1"/>
  <c r="F26" i="1" s="1"/>
  <c r="G45" i="1"/>
  <c r="BX45" i="1"/>
  <c r="AO45" i="1" s="1"/>
  <c r="CK45" i="1"/>
  <c r="BB45" i="1" s="1"/>
  <c r="CL45" i="1"/>
  <c r="CL26" i="1" s="1"/>
  <c r="CM45" i="1"/>
  <c r="CM26" i="1" s="1"/>
  <c r="D75" i="1"/>
  <c r="E77" i="1"/>
  <c r="Z77" i="1"/>
  <c r="AA77" i="1"/>
  <c r="AM77" i="1"/>
  <c r="AN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C79" i="1"/>
  <c r="D79" i="1"/>
  <c r="I79" i="1"/>
  <c r="AC79" i="1"/>
  <c r="CQ79" i="1" s="1"/>
  <c r="AD79" i="1"/>
  <c r="AE79" i="1"/>
  <c r="AF79" i="1"/>
  <c r="AG79" i="1"/>
  <c r="CU79" i="1" s="1"/>
  <c r="T79" i="1" s="1"/>
  <c r="AH79" i="1"/>
  <c r="CV79" i="1" s="1"/>
  <c r="U79" i="1" s="1"/>
  <c r="AI79" i="1"/>
  <c r="AJ79" i="1"/>
  <c r="CX79" i="1" s="1"/>
  <c r="W79" i="1" s="1"/>
  <c r="CR79" i="1"/>
  <c r="Q79" i="1" s="1"/>
  <c r="CS79" i="1"/>
  <c r="R79" i="1" s="1"/>
  <c r="GK79" i="1" s="1"/>
  <c r="CT79" i="1"/>
  <c r="S79" i="1" s="1"/>
  <c r="CW79" i="1"/>
  <c r="V79" i="1" s="1"/>
  <c r="FR79" i="1"/>
  <c r="GL79" i="1"/>
  <c r="GN79" i="1"/>
  <c r="GO79" i="1"/>
  <c r="GV79" i="1"/>
  <c r="HC79" i="1" s="1"/>
  <c r="GX79" i="1" s="1"/>
  <c r="C80" i="1"/>
  <c r="D80" i="1"/>
  <c r="I80" i="1"/>
  <c r="AC80" i="1"/>
  <c r="AD80" i="1"/>
  <c r="AB80" i="1" s="1"/>
  <c r="AE80" i="1"/>
  <c r="AF80" i="1"/>
  <c r="AG80" i="1"/>
  <c r="CU80" i="1" s="1"/>
  <c r="T80" i="1" s="1"/>
  <c r="AH80" i="1"/>
  <c r="CV80" i="1" s="1"/>
  <c r="U80" i="1" s="1"/>
  <c r="AI80" i="1"/>
  <c r="AJ80" i="1"/>
  <c r="CX80" i="1" s="1"/>
  <c r="W80" i="1" s="1"/>
  <c r="CQ80" i="1"/>
  <c r="P80" i="1" s="1"/>
  <c r="CW80" i="1"/>
  <c r="FR80" i="1"/>
  <c r="BY83" i="1" s="1"/>
  <c r="BY77" i="1" s="1"/>
  <c r="GL80" i="1"/>
  <c r="GN80" i="1"/>
  <c r="GO80" i="1"/>
  <c r="GV80" i="1"/>
  <c r="HC80" i="1"/>
  <c r="GX80" i="1" s="1"/>
  <c r="C81" i="1"/>
  <c r="D81" i="1"/>
  <c r="I81" i="1"/>
  <c r="AC81" i="1"/>
  <c r="AE81" i="1"/>
  <c r="AD81" i="1" s="1"/>
  <c r="AB81" i="1" s="1"/>
  <c r="AF81" i="1"/>
  <c r="AG81" i="1"/>
  <c r="AH81" i="1"/>
  <c r="CV81" i="1" s="1"/>
  <c r="U81" i="1" s="1"/>
  <c r="AI81" i="1"/>
  <c r="AJ81" i="1"/>
  <c r="CX81" i="1" s="1"/>
  <c r="CQ81" i="1"/>
  <c r="P81" i="1" s="1"/>
  <c r="CU81" i="1"/>
  <c r="T81" i="1" s="1"/>
  <c r="CW81" i="1"/>
  <c r="FR81" i="1"/>
  <c r="GL81" i="1"/>
  <c r="GN81" i="1"/>
  <c r="GO81" i="1"/>
  <c r="GV81" i="1"/>
  <c r="HC81" i="1" s="1"/>
  <c r="GX81" i="1" s="1"/>
  <c r="B83" i="1"/>
  <c r="B77" i="1" s="1"/>
  <c r="C83" i="1"/>
  <c r="C77" i="1" s="1"/>
  <c r="D83" i="1"/>
  <c r="D77" i="1" s="1"/>
  <c r="F83" i="1"/>
  <c r="F77" i="1" s="1"/>
  <c r="G83" i="1"/>
  <c r="BX83" i="1"/>
  <c r="BX77" i="1" s="1"/>
  <c r="BZ83" i="1"/>
  <c r="BZ77" i="1" s="1"/>
  <c r="CB83" i="1"/>
  <c r="CB77" i="1" s="1"/>
  <c r="CC83" i="1"/>
  <c r="CC77" i="1" s="1"/>
  <c r="CK83" i="1"/>
  <c r="CK77" i="1" s="1"/>
  <c r="CL83" i="1"/>
  <c r="CL77" i="1" s="1"/>
  <c r="CM83" i="1"/>
  <c r="CM77" i="1" s="1"/>
  <c r="D113" i="1"/>
  <c r="E115" i="1"/>
  <c r="Z115" i="1"/>
  <c r="AA115" i="1"/>
  <c r="AM115" i="1"/>
  <c r="AN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GM115" i="1"/>
  <c r="GN115" i="1"/>
  <c r="GO115" i="1"/>
  <c r="GP115" i="1"/>
  <c r="GQ115" i="1"/>
  <c r="GR115" i="1"/>
  <c r="GS115" i="1"/>
  <c r="GT115" i="1"/>
  <c r="GU115" i="1"/>
  <c r="GV115" i="1"/>
  <c r="GW115" i="1"/>
  <c r="GX115" i="1"/>
  <c r="C117" i="1"/>
  <c r="D117" i="1"/>
  <c r="CX83" i="3"/>
  <c r="AC117" i="1"/>
  <c r="CQ117" i="1" s="1"/>
  <c r="P117" i="1" s="1"/>
  <c r="AD117" i="1"/>
  <c r="AE117" i="1"/>
  <c r="AF117" i="1"/>
  <c r="AG117" i="1"/>
  <c r="CU117" i="1" s="1"/>
  <c r="T117" i="1" s="1"/>
  <c r="AH117" i="1"/>
  <c r="AI117" i="1"/>
  <c r="CW117" i="1" s="1"/>
  <c r="V117" i="1" s="1"/>
  <c r="AJ117" i="1"/>
  <c r="CX117" i="1" s="1"/>
  <c r="W117" i="1" s="1"/>
  <c r="CR117" i="1"/>
  <c r="Q117" i="1" s="1"/>
  <c r="CT117" i="1"/>
  <c r="S117" i="1" s="1"/>
  <c r="CV117" i="1"/>
  <c r="U117" i="1" s="1"/>
  <c r="FR117" i="1"/>
  <c r="GL117" i="1"/>
  <c r="GN117" i="1"/>
  <c r="GO117" i="1"/>
  <c r="GV117" i="1"/>
  <c r="HC117" i="1" s="1"/>
  <c r="GX117" i="1" s="1"/>
  <c r="C118" i="1"/>
  <c r="D118" i="1"/>
  <c r="AC118" i="1"/>
  <c r="CQ118" i="1" s="1"/>
  <c r="P118" i="1" s="1"/>
  <c r="AE118" i="1"/>
  <c r="AF118" i="1"/>
  <c r="AG118" i="1"/>
  <c r="CU118" i="1" s="1"/>
  <c r="T118" i="1" s="1"/>
  <c r="AH118" i="1"/>
  <c r="CV118" i="1" s="1"/>
  <c r="U118" i="1" s="1"/>
  <c r="AI118" i="1"/>
  <c r="CW118" i="1" s="1"/>
  <c r="V118" i="1" s="1"/>
  <c r="AJ118" i="1"/>
  <c r="CR118" i="1"/>
  <c r="Q118" i="1" s="1"/>
  <c r="CT118" i="1"/>
  <c r="S118" i="1" s="1"/>
  <c r="CX118" i="1"/>
  <c r="W118" i="1" s="1"/>
  <c r="FR118" i="1"/>
  <c r="GL118" i="1"/>
  <c r="GN118" i="1"/>
  <c r="GO118" i="1"/>
  <c r="GV118" i="1"/>
  <c r="HC118" i="1"/>
  <c r="GX118" i="1" s="1"/>
  <c r="C119" i="1"/>
  <c r="D119" i="1"/>
  <c r="AC119" i="1"/>
  <c r="CQ119" i="1" s="1"/>
  <c r="P119" i="1" s="1"/>
  <c r="AD119" i="1"/>
  <c r="AE119" i="1"/>
  <c r="AF119" i="1"/>
  <c r="AG119" i="1"/>
  <c r="AH119" i="1"/>
  <c r="CV119" i="1" s="1"/>
  <c r="U119" i="1" s="1"/>
  <c r="AI119" i="1"/>
  <c r="CW119" i="1" s="1"/>
  <c r="V119" i="1" s="1"/>
  <c r="AJ119" i="1"/>
  <c r="CX119" i="1" s="1"/>
  <c r="W119" i="1" s="1"/>
  <c r="CR119" i="1"/>
  <c r="Q119" i="1" s="1"/>
  <c r="CU119" i="1"/>
  <c r="T119" i="1" s="1"/>
  <c r="FR119" i="1"/>
  <c r="GL119" i="1"/>
  <c r="GN119" i="1"/>
  <c r="GO119" i="1"/>
  <c r="GV119" i="1"/>
  <c r="HC119" i="1" s="1"/>
  <c r="GX119" i="1" s="1"/>
  <c r="C120" i="1"/>
  <c r="D120" i="1"/>
  <c r="CX97" i="3"/>
  <c r="AC120" i="1"/>
  <c r="AE120" i="1"/>
  <c r="AD120" i="1" s="1"/>
  <c r="AB120" i="1" s="1"/>
  <c r="AF120" i="1"/>
  <c r="AG120" i="1"/>
  <c r="CU120" i="1" s="1"/>
  <c r="T120" i="1" s="1"/>
  <c r="AH120" i="1"/>
  <c r="CV120" i="1" s="1"/>
  <c r="U120" i="1" s="1"/>
  <c r="AI120" i="1"/>
  <c r="AJ120" i="1"/>
  <c r="CX120" i="1" s="1"/>
  <c r="W120" i="1" s="1"/>
  <c r="CQ120" i="1"/>
  <c r="P120" i="1" s="1"/>
  <c r="CW120" i="1"/>
  <c r="V120" i="1" s="1"/>
  <c r="FR120" i="1"/>
  <c r="GL120" i="1"/>
  <c r="GN120" i="1"/>
  <c r="GO120" i="1"/>
  <c r="GV120" i="1"/>
  <c r="HC120" i="1" s="1"/>
  <c r="GX120" i="1" s="1"/>
  <c r="C121" i="1"/>
  <c r="D121" i="1"/>
  <c r="AC121" i="1"/>
  <c r="CQ121" i="1" s="1"/>
  <c r="P121" i="1" s="1"/>
  <c r="AE121" i="1"/>
  <c r="CR121" i="1" s="1"/>
  <c r="Q121" i="1" s="1"/>
  <c r="AF121" i="1"/>
  <c r="AG121" i="1"/>
  <c r="CU121" i="1" s="1"/>
  <c r="T121" i="1" s="1"/>
  <c r="AH121" i="1"/>
  <c r="CV121" i="1" s="1"/>
  <c r="U121" i="1" s="1"/>
  <c r="AI121" i="1"/>
  <c r="AJ121" i="1"/>
  <c r="CX121" i="1" s="1"/>
  <c r="W121" i="1" s="1"/>
  <c r="CW121" i="1"/>
  <c r="V121" i="1" s="1"/>
  <c r="FR121" i="1"/>
  <c r="GL121" i="1"/>
  <c r="GN121" i="1"/>
  <c r="GO121" i="1"/>
  <c r="GV121" i="1"/>
  <c r="HC121" i="1" s="1"/>
  <c r="GX121" i="1" s="1"/>
  <c r="C122" i="1"/>
  <c r="D122" i="1"/>
  <c r="AC122" i="1"/>
  <c r="CQ122" i="1" s="1"/>
  <c r="P122" i="1" s="1"/>
  <c r="AD122" i="1"/>
  <c r="AE122" i="1"/>
  <c r="CR122" i="1" s="1"/>
  <c r="Q122" i="1" s="1"/>
  <c r="AF122" i="1"/>
  <c r="AG122" i="1"/>
  <c r="CU122" i="1" s="1"/>
  <c r="T122" i="1" s="1"/>
  <c r="AH122" i="1"/>
  <c r="CV122" i="1" s="1"/>
  <c r="U122" i="1" s="1"/>
  <c r="AI122" i="1"/>
  <c r="AJ122" i="1"/>
  <c r="CX122" i="1" s="1"/>
  <c r="W122" i="1" s="1"/>
  <c r="CS122" i="1"/>
  <c r="CW122" i="1"/>
  <c r="V122" i="1" s="1"/>
  <c r="FR122" i="1"/>
  <c r="GL122" i="1"/>
  <c r="GN122" i="1"/>
  <c r="GO122" i="1"/>
  <c r="GV122" i="1"/>
  <c r="HC122" i="1" s="1"/>
  <c r="GX122" i="1" s="1"/>
  <c r="AC123" i="1"/>
  <c r="CQ123" i="1" s="1"/>
  <c r="P123" i="1" s="1"/>
  <c r="AD123" i="1"/>
  <c r="AE123" i="1"/>
  <c r="CR123" i="1" s="1"/>
  <c r="Q123" i="1" s="1"/>
  <c r="AF123" i="1"/>
  <c r="AG123" i="1"/>
  <c r="CU123" i="1" s="1"/>
  <c r="T123" i="1" s="1"/>
  <c r="AH123" i="1"/>
  <c r="CV123" i="1" s="1"/>
  <c r="U123" i="1" s="1"/>
  <c r="AI123" i="1"/>
  <c r="AJ123" i="1"/>
  <c r="CX123" i="1" s="1"/>
  <c r="W123" i="1" s="1"/>
  <c r="CS123" i="1"/>
  <c r="CW123" i="1"/>
  <c r="V123" i="1" s="1"/>
  <c r="FR123" i="1"/>
  <c r="GL123" i="1"/>
  <c r="GN123" i="1"/>
  <c r="GO123" i="1"/>
  <c r="GV123" i="1"/>
  <c r="HC123" i="1"/>
  <c r="GX123" i="1" s="1"/>
  <c r="C124" i="1"/>
  <c r="D124" i="1"/>
  <c r="AC124" i="1"/>
  <c r="CQ124" i="1" s="1"/>
  <c r="P124" i="1" s="1"/>
  <c r="AE124" i="1"/>
  <c r="CS124" i="1" s="1"/>
  <c r="AF124" i="1"/>
  <c r="AG124" i="1"/>
  <c r="CU124" i="1" s="1"/>
  <c r="T124" i="1" s="1"/>
  <c r="AH124" i="1"/>
  <c r="CV124" i="1" s="1"/>
  <c r="U124" i="1" s="1"/>
  <c r="AI124" i="1"/>
  <c r="AJ124" i="1"/>
  <c r="CX124" i="1" s="1"/>
  <c r="W124" i="1" s="1"/>
  <c r="CR124" i="1"/>
  <c r="Q124" i="1" s="1"/>
  <c r="CW124" i="1"/>
  <c r="V124" i="1" s="1"/>
  <c r="FR124" i="1"/>
  <c r="GL124" i="1"/>
  <c r="GN124" i="1"/>
  <c r="GO124" i="1"/>
  <c r="GV124" i="1"/>
  <c r="GX124" i="1"/>
  <c r="HC124" i="1"/>
  <c r="C125" i="1"/>
  <c r="D125" i="1"/>
  <c r="AC125" i="1"/>
  <c r="AE125" i="1"/>
  <c r="AD125" i="1" s="1"/>
  <c r="AF125" i="1"/>
  <c r="AG125" i="1"/>
  <c r="AH125" i="1"/>
  <c r="CV125" i="1" s="1"/>
  <c r="U125" i="1" s="1"/>
  <c r="AH133" i="1" s="1"/>
  <c r="AI125" i="1"/>
  <c r="AJ125" i="1"/>
  <c r="CX125" i="1" s="1"/>
  <c r="W125" i="1" s="1"/>
  <c r="CQ125" i="1"/>
  <c r="P125" i="1" s="1"/>
  <c r="CU125" i="1"/>
  <c r="T125" i="1" s="1"/>
  <c r="CW125" i="1"/>
  <c r="V125" i="1" s="1"/>
  <c r="FR125" i="1"/>
  <c r="GL125" i="1"/>
  <c r="GN125" i="1"/>
  <c r="GO125" i="1"/>
  <c r="GV125" i="1"/>
  <c r="HC125" i="1" s="1"/>
  <c r="GX125" i="1" s="1"/>
  <c r="C126" i="1"/>
  <c r="D126" i="1"/>
  <c r="AC126" i="1"/>
  <c r="CQ126" i="1" s="1"/>
  <c r="P126" i="1" s="1"/>
  <c r="AD126" i="1"/>
  <c r="AE126" i="1"/>
  <c r="CR126" i="1" s="1"/>
  <c r="Q126" i="1" s="1"/>
  <c r="AF126" i="1"/>
  <c r="AG126" i="1"/>
  <c r="CU126" i="1" s="1"/>
  <c r="T126" i="1" s="1"/>
  <c r="AH126" i="1"/>
  <c r="CV126" i="1" s="1"/>
  <c r="U126" i="1" s="1"/>
  <c r="AI126" i="1"/>
  <c r="AJ126" i="1"/>
  <c r="CX126" i="1" s="1"/>
  <c r="W126" i="1" s="1"/>
  <c r="CS126" i="1"/>
  <c r="CW126" i="1"/>
  <c r="V126" i="1" s="1"/>
  <c r="FR126" i="1"/>
  <c r="GL126" i="1"/>
  <c r="GN126" i="1"/>
  <c r="GO126" i="1"/>
  <c r="GV126" i="1"/>
  <c r="HC126" i="1"/>
  <c r="GX126" i="1" s="1"/>
  <c r="C127" i="1"/>
  <c r="D127" i="1"/>
  <c r="AC127" i="1"/>
  <c r="CQ127" i="1" s="1"/>
  <c r="P127" i="1" s="1"/>
  <c r="AE127" i="1"/>
  <c r="AF127" i="1"/>
  <c r="AG127" i="1"/>
  <c r="CU127" i="1" s="1"/>
  <c r="T127" i="1" s="1"/>
  <c r="AH127" i="1"/>
  <c r="AI127" i="1"/>
  <c r="CW127" i="1" s="1"/>
  <c r="V127" i="1" s="1"/>
  <c r="AJ127" i="1"/>
  <c r="CX127" i="1" s="1"/>
  <c r="W127" i="1" s="1"/>
  <c r="CR127" i="1"/>
  <c r="Q127" i="1" s="1"/>
  <c r="CT127" i="1"/>
  <c r="S127" i="1" s="1"/>
  <c r="CV127" i="1"/>
  <c r="U127" i="1" s="1"/>
  <c r="FR127" i="1"/>
  <c r="GL127" i="1"/>
  <c r="GN127" i="1"/>
  <c r="GO127" i="1"/>
  <c r="GV127" i="1"/>
  <c r="HC127" i="1" s="1"/>
  <c r="GX127" i="1" s="1"/>
  <c r="C128" i="1"/>
  <c r="D128" i="1"/>
  <c r="AC128" i="1"/>
  <c r="CQ128" i="1" s="1"/>
  <c r="P128" i="1" s="1"/>
  <c r="AE128" i="1"/>
  <c r="AF128" i="1"/>
  <c r="AG128" i="1"/>
  <c r="CU128" i="1" s="1"/>
  <c r="T128" i="1" s="1"/>
  <c r="AH128" i="1"/>
  <c r="AI128" i="1"/>
  <c r="CW128" i="1" s="1"/>
  <c r="V128" i="1" s="1"/>
  <c r="AJ128" i="1"/>
  <c r="CX128" i="1" s="1"/>
  <c r="W128" i="1" s="1"/>
  <c r="CR128" i="1"/>
  <c r="Q128" i="1" s="1"/>
  <c r="CT128" i="1"/>
  <c r="S128" i="1" s="1"/>
  <c r="CV128" i="1"/>
  <c r="U128" i="1" s="1"/>
  <c r="FR128" i="1"/>
  <c r="GL128" i="1"/>
  <c r="GN128" i="1"/>
  <c r="GO128" i="1"/>
  <c r="GV128" i="1"/>
  <c r="HC128" i="1" s="1"/>
  <c r="GX128" i="1" s="1"/>
  <c r="C129" i="1"/>
  <c r="D129" i="1"/>
  <c r="AC129" i="1"/>
  <c r="CQ129" i="1" s="1"/>
  <c r="P129" i="1" s="1"/>
  <c r="AD129" i="1"/>
  <c r="AB129" i="1" s="1"/>
  <c r="AE129" i="1"/>
  <c r="CR129" i="1" s="1"/>
  <c r="Q129" i="1" s="1"/>
  <c r="AF129" i="1"/>
  <c r="AG129" i="1"/>
  <c r="CU129" i="1" s="1"/>
  <c r="T129" i="1" s="1"/>
  <c r="AH129" i="1"/>
  <c r="CV129" i="1" s="1"/>
  <c r="U129" i="1" s="1"/>
  <c r="AI129" i="1"/>
  <c r="AJ129" i="1"/>
  <c r="CX129" i="1" s="1"/>
  <c r="W129" i="1" s="1"/>
  <c r="CS129" i="1"/>
  <c r="CW129" i="1"/>
  <c r="V129" i="1" s="1"/>
  <c r="FR129" i="1"/>
  <c r="GL129" i="1"/>
  <c r="GN129" i="1"/>
  <c r="GO129" i="1"/>
  <c r="GV129" i="1"/>
  <c r="HC129" i="1" s="1"/>
  <c r="GX129" i="1" s="1"/>
  <c r="C130" i="1"/>
  <c r="D130" i="1"/>
  <c r="AC130" i="1"/>
  <c r="AE130" i="1"/>
  <c r="AF130" i="1"/>
  <c r="AG130" i="1"/>
  <c r="CU130" i="1" s="1"/>
  <c r="T130" i="1" s="1"/>
  <c r="AH130" i="1"/>
  <c r="AI130" i="1"/>
  <c r="CW130" i="1" s="1"/>
  <c r="V130" i="1" s="1"/>
  <c r="AJ130" i="1"/>
  <c r="CR130" i="1"/>
  <c r="Q130" i="1" s="1"/>
  <c r="CV130" i="1"/>
  <c r="U130" i="1" s="1"/>
  <c r="CX130" i="1"/>
  <c r="W130" i="1" s="1"/>
  <c r="FR130" i="1"/>
  <c r="GL130" i="1"/>
  <c r="GN130" i="1"/>
  <c r="GO130" i="1"/>
  <c r="GV130" i="1"/>
  <c r="HC130" i="1" s="1"/>
  <c r="GX130" i="1" s="1"/>
  <c r="C131" i="1"/>
  <c r="D131" i="1"/>
  <c r="AC131" i="1"/>
  <c r="AE131" i="1"/>
  <c r="AF131" i="1"/>
  <c r="AG131" i="1"/>
  <c r="AH131" i="1"/>
  <c r="CV131" i="1" s="1"/>
  <c r="U131" i="1" s="1"/>
  <c r="AI131" i="1"/>
  <c r="AJ131" i="1"/>
  <c r="CX131" i="1" s="1"/>
  <c r="W131" i="1" s="1"/>
  <c r="CQ131" i="1"/>
  <c r="P131" i="1" s="1"/>
  <c r="CU131" i="1"/>
  <c r="T131" i="1" s="1"/>
  <c r="CW131" i="1"/>
  <c r="V131" i="1" s="1"/>
  <c r="FR131" i="1"/>
  <c r="GL131" i="1"/>
  <c r="GN131" i="1"/>
  <c r="GO131" i="1"/>
  <c r="GV131" i="1"/>
  <c r="HC131" i="1" s="1"/>
  <c r="GX131" i="1" s="1"/>
  <c r="B133" i="1"/>
  <c r="B115" i="1" s="1"/>
  <c r="C133" i="1"/>
  <c r="C115" i="1" s="1"/>
  <c r="D133" i="1"/>
  <c r="D115" i="1" s="1"/>
  <c r="F133" i="1"/>
  <c r="F115" i="1" s="1"/>
  <c r="G133" i="1"/>
  <c r="BX133" i="1"/>
  <c r="AO133" i="1" s="1"/>
  <c r="CB133" i="1"/>
  <c r="AS133" i="1" s="1"/>
  <c r="AS115" i="1" s="1"/>
  <c r="CK133" i="1"/>
  <c r="CK115" i="1" s="1"/>
  <c r="CL133" i="1"/>
  <c r="BC133" i="1" s="1"/>
  <c r="CM133" i="1"/>
  <c r="CM115" i="1" s="1"/>
  <c r="D163" i="1"/>
  <c r="E165" i="1"/>
  <c r="Z165" i="1"/>
  <c r="AA165" i="1"/>
  <c r="AM165" i="1"/>
  <c r="AN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L165" i="1"/>
  <c r="FM165" i="1"/>
  <c r="FN165" i="1"/>
  <c r="FO165" i="1"/>
  <c r="FP165" i="1"/>
  <c r="FQ165" i="1"/>
  <c r="FR165" i="1"/>
  <c r="FS165" i="1"/>
  <c r="FT165" i="1"/>
  <c r="FU165" i="1"/>
  <c r="FV165" i="1"/>
  <c r="FW165" i="1"/>
  <c r="FX165" i="1"/>
  <c r="FY165" i="1"/>
  <c r="FZ165" i="1"/>
  <c r="GA165" i="1"/>
  <c r="GB165" i="1"/>
  <c r="GC165" i="1"/>
  <c r="GD165" i="1"/>
  <c r="GE165" i="1"/>
  <c r="GF165" i="1"/>
  <c r="GG165" i="1"/>
  <c r="GH165" i="1"/>
  <c r="GI165" i="1"/>
  <c r="GJ165" i="1"/>
  <c r="GK165" i="1"/>
  <c r="GL165" i="1"/>
  <c r="GM165" i="1"/>
  <c r="GN165" i="1"/>
  <c r="GO165" i="1"/>
  <c r="GP165" i="1"/>
  <c r="GQ165" i="1"/>
  <c r="GR165" i="1"/>
  <c r="GS165" i="1"/>
  <c r="GT165" i="1"/>
  <c r="GU165" i="1"/>
  <c r="GV165" i="1"/>
  <c r="GW165" i="1"/>
  <c r="GX165" i="1"/>
  <c r="C167" i="1"/>
  <c r="D167" i="1"/>
  <c r="AC167" i="1"/>
  <c r="AE167" i="1"/>
  <c r="AF167" i="1"/>
  <c r="AG167" i="1"/>
  <c r="CU167" i="1" s="1"/>
  <c r="T167" i="1" s="1"/>
  <c r="AH167" i="1"/>
  <c r="AI167" i="1"/>
  <c r="CW167" i="1" s="1"/>
  <c r="V167" i="1" s="1"/>
  <c r="AJ167" i="1"/>
  <c r="CX167" i="1" s="1"/>
  <c r="W167" i="1" s="1"/>
  <c r="CR167" i="1"/>
  <c r="Q167" i="1" s="1"/>
  <c r="CT167" i="1"/>
  <c r="S167" i="1" s="1"/>
  <c r="CV167" i="1"/>
  <c r="U167" i="1" s="1"/>
  <c r="FR167" i="1"/>
  <c r="GL167" i="1"/>
  <c r="BZ170" i="1" s="1"/>
  <c r="BZ165" i="1" s="1"/>
  <c r="GN167" i="1"/>
  <c r="CB170" i="1" s="1"/>
  <c r="AS170" i="1" s="1"/>
  <c r="GO167" i="1"/>
  <c r="GV167" i="1"/>
  <c r="HC167" i="1" s="1"/>
  <c r="GX167" i="1" s="1"/>
  <c r="C168" i="1"/>
  <c r="D168" i="1"/>
  <c r="AC168" i="1"/>
  <c r="AE168" i="1"/>
  <c r="AF168" i="1"/>
  <c r="CT168" i="1" s="1"/>
  <c r="S168" i="1" s="1"/>
  <c r="AG168" i="1"/>
  <c r="CU168" i="1" s="1"/>
  <c r="T168" i="1" s="1"/>
  <c r="AH168" i="1"/>
  <c r="AI168" i="1"/>
  <c r="CW168" i="1" s="1"/>
  <c r="V168" i="1" s="1"/>
  <c r="AJ168" i="1"/>
  <c r="CR168" i="1"/>
  <c r="Q168" i="1" s="1"/>
  <c r="CV168" i="1"/>
  <c r="U168" i="1" s="1"/>
  <c r="CX168" i="1"/>
  <c r="W168" i="1" s="1"/>
  <c r="FR168" i="1"/>
  <c r="GL168" i="1"/>
  <c r="GN168" i="1"/>
  <c r="GO168" i="1"/>
  <c r="GV168" i="1"/>
  <c r="HC168" i="1" s="1"/>
  <c r="GX168" i="1" s="1"/>
  <c r="B170" i="1"/>
  <c r="B165" i="1" s="1"/>
  <c r="C170" i="1"/>
  <c r="C165" i="1" s="1"/>
  <c r="D170" i="1"/>
  <c r="D165" i="1" s="1"/>
  <c r="F170" i="1"/>
  <c r="F165" i="1" s="1"/>
  <c r="G170" i="1"/>
  <c r="BX170" i="1"/>
  <c r="AO170" i="1" s="1"/>
  <c r="BY170" i="1"/>
  <c r="BY165" i="1" s="1"/>
  <c r="CC170" i="1"/>
  <c r="CC165" i="1" s="1"/>
  <c r="CK170" i="1"/>
  <c r="CK165" i="1" s="1"/>
  <c r="CL170" i="1"/>
  <c r="CL165" i="1" s="1"/>
  <c r="CM170" i="1"/>
  <c r="BD170" i="1" s="1"/>
  <c r="D200" i="1"/>
  <c r="E202" i="1"/>
  <c r="Z202" i="1"/>
  <c r="AA202" i="1"/>
  <c r="AM202" i="1"/>
  <c r="AN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EU202" i="1"/>
  <c r="EV202" i="1"/>
  <c r="EW202" i="1"/>
  <c r="EX202" i="1"/>
  <c r="EY202" i="1"/>
  <c r="EZ202" i="1"/>
  <c r="FA202" i="1"/>
  <c r="FB202" i="1"/>
  <c r="FC202" i="1"/>
  <c r="FD202" i="1"/>
  <c r="FE202" i="1"/>
  <c r="FF202" i="1"/>
  <c r="FG202" i="1"/>
  <c r="FH202" i="1"/>
  <c r="FI202" i="1"/>
  <c r="FJ202" i="1"/>
  <c r="FK202" i="1"/>
  <c r="FL202" i="1"/>
  <c r="FM202" i="1"/>
  <c r="FN202" i="1"/>
  <c r="FO202" i="1"/>
  <c r="FP202" i="1"/>
  <c r="FQ202" i="1"/>
  <c r="FR202" i="1"/>
  <c r="FS202" i="1"/>
  <c r="FT202" i="1"/>
  <c r="FU202" i="1"/>
  <c r="FV202" i="1"/>
  <c r="FW202" i="1"/>
  <c r="FX202" i="1"/>
  <c r="FY202" i="1"/>
  <c r="FZ202" i="1"/>
  <c r="GA202" i="1"/>
  <c r="GB202" i="1"/>
  <c r="GC202" i="1"/>
  <c r="GD202" i="1"/>
  <c r="GE202" i="1"/>
  <c r="GF202" i="1"/>
  <c r="GG202" i="1"/>
  <c r="GH202" i="1"/>
  <c r="GI202" i="1"/>
  <c r="GJ202" i="1"/>
  <c r="GK202" i="1"/>
  <c r="GL202" i="1"/>
  <c r="GM202" i="1"/>
  <c r="GN202" i="1"/>
  <c r="GO202" i="1"/>
  <c r="GP202" i="1"/>
  <c r="GQ202" i="1"/>
  <c r="GR202" i="1"/>
  <c r="GS202" i="1"/>
  <c r="GT202" i="1"/>
  <c r="GU202" i="1"/>
  <c r="GV202" i="1"/>
  <c r="GW202" i="1"/>
  <c r="GX202" i="1"/>
  <c r="C204" i="1"/>
  <c r="D204" i="1"/>
  <c r="AC204" i="1"/>
  <c r="AE204" i="1"/>
  <c r="CS204" i="1" s="1"/>
  <c r="AF204" i="1"/>
  <c r="CT204" i="1" s="1"/>
  <c r="S204" i="1" s="1"/>
  <c r="AG204" i="1"/>
  <c r="CU204" i="1" s="1"/>
  <c r="T204" i="1" s="1"/>
  <c r="AH204" i="1"/>
  <c r="AI204" i="1"/>
  <c r="AJ204" i="1"/>
  <c r="CR204" i="1"/>
  <c r="Q204" i="1" s="1"/>
  <c r="CV204" i="1"/>
  <c r="U204" i="1" s="1"/>
  <c r="CW204" i="1"/>
  <c r="V204" i="1" s="1"/>
  <c r="CX204" i="1"/>
  <c r="W204" i="1" s="1"/>
  <c r="FR204" i="1"/>
  <c r="GL204" i="1"/>
  <c r="GN204" i="1"/>
  <c r="GO204" i="1"/>
  <c r="GV204" i="1"/>
  <c r="HC204" i="1" s="1"/>
  <c r="GX204" i="1" s="1"/>
  <c r="C205" i="1"/>
  <c r="D205" i="1"/>
  <c r="AC205" i="1"/>
  <c r="AD205" i="1"/>
  <c r="AE205" i="1"/>
  <c r="AF205" i="1"/>
  <c r="AG205" i="1"/>
  <c r="CU205" i="1" s="1"/>
  <c r="T205" i="1" s="1"/>
  <c r="AH205" i="1"/>
  <c r="CV205" i="1" s="1"/>
  <c r="U205" i="1" s="1"/>
  <c r="AI205" i="1"/>
  <c r="CW205" i="1" s="1"/>
  <c r="V205" i="1" s="1"/>
  <c r="AJ205" i="1"/>
  <c r="CX205" i="1" s="1"/>
  <c r="W205" i="1" s="1"/>
  <c r="CQ205" i="1"/>
  <c r="P205" i="1" s="1"/>
  <c r="CT205" i="1"/>
  <c r="S205" i="1" s="1"/>
  <c r="FR205" i="1"/>
  <c r="GL205" i="1"/>
  <c r="GN205" i="1"/>
  <c r="GO205" i="1"/>
  <c r="GV205" i="1"/>
  <c r="HC205" i="1" s="1"/>
  <c r="GX205" i="1" s="1"/>
  <c r="C206" i="1"/>
  <c r="D206" i="1"/>
  <c r="AC206" i="1"/>
  <c r="CQ206" i="1" s="1"/>
  <c r="P206" i="1" s="1"/>
  <c r="AE206" i="1"/>
  <c r="AF206" i="1"/>
  <c r="AG206" i="1"/>
  <c r="CU206" i="1" s="1"/>
  <c r="T206" i="1" s="1"/>
  <c r="AH206" i="1"/>
  <c r="AI206" i="1"/>
  <c r="CW206" i="1" s="1"/>
  <c r="V206" i="1" s="1"/>
  <c r="AJ206" i="1"/>
  <c r="CX206" i="1" s="1"/>
  <c r="W206" i="1" s="1"/>
  <c r="CR206" i="1"/>
  <c r="Q206" i="1" s="1"/>
  <c r="CS206" i="1"/>
  <c r="CV206" i="1"/>
  <c r="U206" i="1" s="1"/>
  <c r="FR206" i="1"/>
  <c r="GL206" i="1"/>
  <c r="GN206" i="1"/>
  <c r="CB208" i="1" s="1"/>
  <c r="CB202" i="1" s="1"/>
  <c r="GO206" i="1"/>
  <c r="GV206" i="1"/>
  <c r="HC206" i="1" s="1"/>
  <c r="GX206" i="1" s="1"/>
  <c r="B208" i="1"/>
  <c r="B202" i="1" s="1"/>
  <c r="C208" i="1"/>
  <c r="C202" i="1" s="1"/>
  <c r="D208" i="1"/>
  <c r="D202" i="1" s="1"/>
  <c r="F208" i="1"/>
  <c r="F202" i="1" s="1"/>
  <c r="G208" i="1"/>
  <c r="BX208" i="1"/>
  <c r="BX202" i="1" s="1"/>
  <c r="CC208" i="1"/>
  <c r="CC202" i="1" s="1"/>
  <c r="CK208" i="1"/>
  <c r="BB208" i="1" s="1"/>
  <c r="CL208" i="1"/>
  <c r="CL202" i="1" s="1"/>
  <c r="CM208" i="1"/>
  <c r="BD208" i="1" s="1"/>
  <c r="B238" i="1"/>
  <c r="B22" i="1" s="1"/>
  <c r="C238" i="1"/>
  <c r="C22" i="1" s="1"/>
  <c r="D238" i="1"/>
  <c r="D22" i="1" s="1"/>
  <c r="F238" i="1"/>
  <c r="F22" i="1" s="1"/>
  <c r="G238" i="1"/>
  <c r="B270" i="1"/>
  <c r="B18" i="1" s="1"/>
  <c r="C270" i="1"/>
  <c r="C18" i="1" s="1"/>
  <c r="D270" i="1"/>
  <c r="D18" i="1" s="1"/>
  <c r="F270" i="1"/>
  <c r="F18" i="1" s="1"/>
  <c r="G270" i="1"/>
  <c r="G18" i="1" s="1"/>
  <c r="R204" i="1" l="1"/>
  <c r="V384" i="6"/>
  <c r="K387" i="6" s="1"/>
  <c r="V378" i="5"/>
  <c r="J381" i="5" s="1"/>
  <c r="K126" i="6"/>
  <c r="J120" i="5"/>
  <c r="L170" i="6"/>
  <c r="K164" i="5"/>
  <c r="R124" i="1"/>
  <c r="V268" i="5"/>
  <c r="J276" i="5" s="1"/>
  <c r="V274" i="6"/>
  <c r="K282" i="6" s="1"/>
  <c r="R41" i="1"/>
  <c r="V150" i="6"/>
  <c r="K158" i="6" s="1"/>
  <c r="V144" i="5"/>
  <c r="J152" i="5" s="1"/>
  <c r="D33" i="7"/>
  <c r="F144" i="6"/>
  <c r="E138" i="5"/>
  <c r="L159" i="6"/>
  <c r="K153" i="5"/>
  <c r="J137" i="5"/>
  <c r="K143" i="6"/>
  <c r="U342" i="5"/>
  <c r="U348" i="6"/>
  <c r="K205" i="6"/>
  <c r="J199" i="5"/>
  <c r="F150" i="6"/>
  <c r="D34" i="7"/>
  <c r="E144" i="5"/>
  <c r="D151" i="6"/>
  <c r="C145" i="5"/>
  <c r="R39" i="1"/>
  <c r="V138" i="6"/>
  <c r="V132" i="5"/>
  <c r="J141" i="5" s="1"/>
  <c r="Q131" i="6"/>
  <c r="S125" i="5"/>
  <c r="S131" i="6"/>
  <c r="Q125" i="5"/>
  <c r="R37" i="1"/>
  <c r="GK37" i="1" s="1"/>
  <c r="V124" i="6"/>
  <c r="V118" i="5"/>
  <c r="CS205" i="1"/>
  <c r="U389" i="6"/>
  <c r="U383" i="5"/>
  <c r="G165" i="1"/>
  <c r="A374" i="5"/>
  <c r="A380" i="6"/>
  <c r="CR131" i="1"/>
  <c r="Q131" i="1" s="1"/>
  <c r="CT131" i="1"/>
  <c r="S131" i="1" s="1"/>
  <c r="S342" i="5"/>
  <c r="Q342" i="5"/>
  <c r="Q348" i="6"/>
  <c r="S348" i="6"/>
  <c r="BZ133" i="1"/>
  <c r="AQ133" i="1" s="1"/>
  <c r="AQ115" i="1" s="1"/>
  <c r="AD127" i="1"/>
  <c r="U307" i="6"/>
  <c r="U301" i="5"/>
  <c r="CR125" i="1"/>
  <c r="Q125" i="1" s="1"/>
  <c r="K288" i="6" s="1"/>
  <c r="CT125" i="1"/>
  <c r="S125" i="1" s="1"/>
  <c r="Q279" i="5"/>
  <c r="S285" i="6"/>
  <c r="Q285" i="6"/>
  <c r="S279" i="5"/>
  <c r="AD124" i="1"/>
  <c r="AB124" i="1" s="1"/>
  <c r="AD121" i="1"/>
  <c r="AB121" i="1" s="1"/>
  <c r="CR120" i="1"/>
  <c r="Q120" i="1" s="1"/>
  <c r="CT120" i="1"/>
  <c r="S120" i="1" s="1"/>
  <c r="Q244" i="6"/>
  <c r="S238" i="5"/>
  <c r="Q238" i="5"/>
  <c r="S244" i="6"/>
  <c r="CR81" i="1"/>
  <c r="Q81" i="1" s="1"/>
  <c r="CT81" i="1"/>
  <c r="S81" i="1" s="1"/>
  <c r="S194" i="5"/>
  <c r="Q194" i="5"/>
  <c r="S200" i="6"/>
  <c r="Q200" i="6"/>
  <c r="U192" i="6"/>
  <c r="U186" i="5"/>
  <c r="U185" i="6"/>
  <c r="U179" i="5"/>
  <c r="D162" i="6"/>
  <c r="F161" i="6"/>
  <c r="D35" i="7"/>
  <c r="E155" i="5"/>
  <c r="C156" i="5"/>
  <c r="W41" i="1"/>
  <c r="P41" i="1"/>
  <c r="Q40" i="1"/>
  <c r="AD40" i="1"/>
  <c r="AB40" i="1" s="1"/>
  <c r="U144" i="6"/>
  <c r="U138" i="5"/>
  <c r="U39" i="1"/>
  <c r="W39" i="1"/>
  <c r="CT38" i="1"/>
  <c r="S38" i="1" s="1"/>
  <c r="U37" i="1"/>
  <c r="CT33" i="1"/>
  <c r="Q94" i="6"/>
  <c r="S94" i="6"/>
  <c r="Q88" i="5"/>
  <c r="S88" i="5"/>
  <c r="R32" i="1"/>
  <c r="V83" i="6"/>
  <c r="K91" i="6" s="1"/>
  <c r="V77" i="5"/>
  <c r="J85" i="5" s="1"/>
  <c r="AD32" i="1"/>
  <c r="AB32" i="1" s="1"/>
  <c r="U83" i="6"/>
  <c r="U77" i="5"/>
  <c r="CT30" i="1"/>
  <c r="S30" i="1" s="1"/>
  <c r="S61" i="6"/>
  <c r="Q61" i="6"/>
  <c r="Q55" i="5"/>
  <c r="S55" i="5"/>
  <c r="R129" i="1"/>
  <c r="V322" i="5"/>
  <c r="J329" i="5" s="1"/>
  <c r="V328" i="6"/>
  <c r="K335" i="6" s="1"/>
  <c r="K172" i="5"/>
  <c r="L178" i="6"/>
  <c r="P40" i="1"/>
  <c r="AB205" i="1"/>
  <c r="CS168" i="1"/>
  <c r="U371" i="6"/>
  <c r="U365" i="5"/>
  <c r="Q357" i="5"/>
  <c r="S363" i="6"/>
  <c r="Q363" i="6"/>
  <c r="S357" i="5"/>
  <c r="AD131" i="1"/>
  <c r="CS130" i="1"/>
  <c r="U332" i="5"/>
  <c r="U338" i="6"/>
  <c r="CT129" i="1"/>
  <c r="S129" i="1" s="1"/>
  <c r="S328" i="6"/>
  <c r="Q328" i="6"/>
  <c r="S322" i="5"/>
  <c r="Q322" i="5"/>
  <c r="CT126" i="1"/>
  <c r="S126" i="1" s="1"/>
  <c r="Q296" i="6"/>
  <c r="S290" i="5"/>
  <c r="Q290" i="5"/>
  <c r="S296" i="6"/>
  <c r="CT123" i="1"/>
  <c r="S123" i="1" s="1"/>
  <c r="CY123" i="1" s="1"/>
  <c r="X123" i="1" s="1"/>
  <c r="Q268" i="6"/>
  <c r="S262" i="5"/>
  <c r="Q262" i="5"/>
  <c r="S268" i="6"/>
  <c r="CT122" i="1"/>
  <c r="S122" i="1" s="1"/>
  <c r="CZ122" i="1" s="1"/>
  <c r="Y122" i="1" s="1"/>
  <c r="S262" i="6"/>
  <c r="Q262" i="6"/>
  <c r="Q256" i="5"/>
  <c r="S256" i="5"/>
  <c r="CS119" i="1"/>
  <c r="U228" i="5"/>
  <c r="U234" i="6"/>
  <c r="Q217" i="5"/>
  <c r="S223" i="6"/>
  <c r="Q223" i="6"/>
  <c r="S217" i="5"/>
  <c r="W81" i="1"/>
  <c r="AJ83" i="1" s="1"/>
  <c r="V80" i="1"/>
  <c r="AI83" i="1" s="1"/>
  <c r="P79" i="1"/>
  <c r="R43" i="1"/>
  <c r="GK43" i="1" s="1"/>
  <c r="V172" i="6"/>
  <c r="V166" i="5"/>
  <c r="CT43" i="1"/>
  <c r="S43" i="1" s="1"/>
  <c r="S172" i="6"/>
  <c r="Q172" i="6"/>
  <c r="Q166" i="5"/>
  <c r="S166" i="5"/>
  <c r="GX42" i="1"/>
  <c r="T42" i="1"/>
  <c r="Q39" i="1"/>
  <c r="CT39" i="1"/>
  <c r="S39" i="1" s="1"/>
  <c r="Q138" i="6"/>
  <c r="Q132" i="5"/>
  <c r="S138" i="6"/>
  <c r="S132" i="5"/>
  <c r="U131" i="6"/>
  <c r="U125" i="5"/>
  <c r="GX37" i="1"/>
  <c r="Q37" i="1"/>
  <c r="Q124" i="6"/>
  <c r="S124" i="6"/>
  <c r="Q118" i="5"/>
  <c r="S118" i="5"/>
  <c r="CT34" i="1"/>
  <c r="Q101" i="6"/>
  <c r="S95" i="5"/>
  <c r="Q95" i="5"/>
  <c r="S101" i="6"/>
  <c r="S51" i="6"/>
  <c r="Q45" i="5"/>
  <c r="Q51" i="6"/>
  <c r="S45" i="5"/>
  <c r="R28" i="1"/>
  <c r="GK28" i="1" s="1"/>
  <c r="V41" i="6"/>
  <c r="K48" i="6" s="1"/>
  <c r="V35" i="5"/>
  <c r="J42" i="5" s="1"/>
  <c r="S41" i="6"/>
  <c r="Q41" i="6"/>
  <c r="S35" i="5"/>
  <c r="Q35" i="5"/>
  <c r="S365" i="5"/>
  <c r="Q365" i="5"/>
  <c r="S371" i="6"/>
  <c r="Q371" i="6"/>
  <c r="CX47" i="3"/>
  <c r="D139" i="6"/>
  <c r="F138" i="6"/>
  <c r="C133" i="5"/>
  <c r="D32" i="7"/>
  <c r="E132" i="5"/>
  <c r="AD33" i="1"/>
  <c r="AB33" i="1" s="1"/>
  <c r="U94" i="6"/>
  <c r="U88" i="5"/>
  <c r="AD30" i="1"/>
  <c r="U61" i="6"/>
  <c r="U55" i="5"/>
  <c r="G202" i="1"/>
  <c r="A392" i="5"/>
  <c r="A398" i="6"/>
  <c r="BZ208" i="1"/>
  <c r="Q378" i="5"/>
  <c r="S384" i="6"/>
  <c r="Q384" i="6"/>
  <c r="S378" i="5"/>
  <c r="CS167" i="1"/>
  <c r="U363" i="6"/>
  <c r="U357" i="5"/>
  <c r="U322" i="5"/>
  <c r="U328" i="6"/>
  <c r="U290" i="5"/>
  <c r="U296" i="6"/>
  <c r="U262" i="5"/>
  <c r="U268" i="6"/>
  <c r="U262" i="6"/>
  <c r="U256" i="5"/>
  <c r="CS121" i="1"/>
  <c r="AB119" i="1"/>
  <c r="CS118" i="1"/>
  <c r="U223" i="6"/>
  <c r="U217" i="5"/>
  <c r="V81" i="1"/>
  <c r="K192" i="5"/>
  <c r="L198" i="6"/>
  <c r="K184" i="5"/>
  <c r="L190" i="6"/>
  <c r="Q43" i="1"/>
  <c r="AD43" i="1"/>
  <c r="AB43" i="1" s="1"/>
  <c r="U172" i="6"/>
  <c r="U166" i="5"/>
  <c r="R42" i="1"/>
  <c r="V161" i="6"/>
  <c r="K169" i="6" s="1"/>
  <c r="V155" i="5"/>
  <c r="J163" i="5" s="1"/>
  <c r="CT42" i="1"/>
  <c r="S42" i="1" s="1"/>
  <c r="S161" i="6"/>
  <c r="Q161" i="6"/>
  <c r="S155" i="5"/>
  <c r="Q155" i="5"/>
  <c r="GX41" i="1"/>
  <c r="T41" i="1"/>
  <c r="GX39" i="1"/>
  <c r="U132" i="5"/>
  <c r="U138" i="6"/>
  <c r="AD38" i="1"/>
  <c r="P37" i="1"/>
  <c r="U118" i="5"/>
  <c r="U124" i="6"/>
  <c r="R34" i="1"/>
  <c r="GK34" i="1" s="1"/>
  <c r="V95" i="5"/>
  <c r="J103" i="5" s="1"/>
  <c r="V101" i="6"/>
  <c r="K109" i="6" s="1"/>
  <c r="AD34" i="1"/>
  <c r="AB34" i="1" s="1"/>
  <c r="U101" i="6"/>
  <c r="U95" i="5"/>
  <c r="CT31" i="1"/>
  <c r="S31" i="1" s="1"/>
  <c r="Q72" i="6"/>
  <c r="S66" i="5"/>
  <c r="Q66" i="5"/>
  <c r="S72" i="6"/>
  <c r="CS29" i="1"/>
  <c r="U51" i="6"/>
  <c r="U45" i="5"/>
  <c r="AD28" i="1"/>
  <c r="U41" i="6"/>
  <c r="U35" i="5"/>
  <c r="Q338" i="6"/>
  <c r="S332" i="5"/>
  <c r="Q332" i="5"/>
  <c r="S338" i="6"/>
  <c r="R126" i="1"/>
  <c r="V290" i="5"/>
  <c r="J298" i="5" s="1"/>
  <c r="V296" i="6"/>
  <c r="K304" i="6" s="1"/>
  <c r="U285" i="6"/>
  <c r="U279" i="5"/>
  <c r="R123" i="1"/>
  <c r="GK123" i="1" s="1"/>
  <c r="V262" i="5"/>
  <c r="V268" i="6"/>
  <c r="CT119" i="1"/>
  <c r="S119" i="1" s="1"/>
  <c r="CY119" i="1" s="1"/>
  <c r="X119" i="1" s="1"/>
  <c r="S234" i="6"/>
  <c r="Q234" i="6"/>
  <c r="S228" i="5"/>
  <c r="Q228" i="5"/>
  <c r="W40" i="1"/>
  <c r="CX45" i="3"/>
  <c r="D125" i="6"/>
  <c r="D30" i="7"/>
  <c r="F124" i="6"/>
  <c r="C119" i="5"/>
  <c r="E118" i="5"/>
  <c r="CS33" i="1"/>
  <c r="CT206" i="1"/>
  <c r="S206" i="1" s="1"/>
  <c r="S387" i="5"/>
  <c r="Q387" i="5"/>
  <c r="S393" i="6"/>
  <c r="Q393" i="6"/>
  <c r="AD204" i="1"/>
  <c r="AB204" i="1" s="1"/>
  <c r="U384" i="6"/>
  <c r="U378" i="5"/>
  <c r="Q311" i="5"/>
  <c r="S317" i="6"/>
  <c r="Q317" i="6"/>
  <c r="S311" i="5"/>
  <c r="CT124" i="1"/>
  <c r="S124" i="1" s="1"/>
  <c r="Q274" i="6"/>
  <c r="S268" i="5"/>
  <c r="Q268" i="5"/>
  <c r="S274" i="6"/>
  <c r="AB122" i="1"/>
  <c r="CT121" i="1"/>
  <c r="S121" i="1" s="1"/>
  <c r="S245" i="5"/>
  <c r="Q245" i="5"/>
  <c r="Q251" i="6"/>
  <c r="S251" i="6"/>
  <c r="CJ133" i="1"/>
  <c r="CJ115" i="1" s="1"/>
  <c r="AD118" i="1"/>
  <c r="S210" i="5"/>
  <c r="Q210" i="5"/>
  <c r="S216" i="6"/>
  <c r="Q216" i="6"/>
  <c r="CG83" i="1"/>
  <c r="CG77" i="1" s="1"/>
  <c r="AH83" i="1"/>
  <c r="L209" i="6"/>
  <c r="K203" i="5"/>
  <c r="D40" i="7"/>
  <c r="C195" i="5"/>
  <c r="E194" i="5"/>
  <c r="F200" i="6"/>
  <c r="D201" i="6"/>
  <c r="CS80" i="1"/>
  <c r="J181" i="5"/>
  <c r="K187" i="6"/>
  <c r="CX73" i="3"/>
  <c r="C180" i="5"/>
  <c r="E179" i="5"/>
  <c r="D38" i="7"/>
  <c r="D186" i="6"/>
  <c r="F185" i="6"/>
  <c r="W43" i="1"/>
  <c r="P43" i="1"/>
  <c r="Q42" i="1"/>
  <c r="AD42" i="1"/>
  <c r="AB42" i="1" s="1"/>
  <c r="U161" i="6"/>
  <c r="U155" i="5"/>
  <c r="CT41" i="1"/>
  <c r="S41" i="1" s="1"/>
  <c r="S144" i="5"/>
  <c r="Q150" i="6"/>
  <c r="S150" i="6"/>
  <c r="Q144" i="5"/>
  <c r="GX40" i="1"/>
  <c r="T40" i="1"/>
  <c r="AD39" i="1"/>
  <c r="AB38" i="1"/>
  <c r="V37" i="1"/>
  <c r="AD37" i="1"/>
  <c r="AB36" i="1"/>
  <c r="CT35" i="1"/>
  <c r="S35" i="1" s="1"/>
  <c r="S106" i="5"/>
  <c r="S112" i="6"/>
  <c r="Q112" i="6"/>
  <c r="Q106" i="5"/>
  <c r="R31" i="1"/>
  <c r="J70" i="5" s="1"/>
  <c r="V66" i="5"/>
  <c r="J74" i="5" s="1"/>
  <c r="V72" i="6"/>
  <c r="K80" i="6" s="1"/>
  <c r="AD31" i="1"/>
  <c r="AB31" i="1" s="1"/>
  <c r="U72" i="6"/>
  <c r="U66" i="5"/>
  <c r="AD29" i="1"/>
  <c r="AB29" i="1" s="1"/>
  <c r="CT130" i="1"/>
  <c r="S130" i="1" s="1"/>
  <c r="R122" i="1"/>
  <c r="V256" i="5"/>
  <c r="J265" i="5" s="1"/>
  <c r="V262" i="6"/>
  <c r="K271" i="6" s="1"/>
  <c r="U238" i="5"/>
  <c r="U244" i="6"/>
  <c r="U200" i="6"/>
  <c r="U194" i="5"/>
  <c r="R38" i="1"/>
  <c r="GK38" i="1" s="1"/>
  <c r="V131" i="6"/>
  <c r="V125" i="5"/>
  <c r="R206" i="1"/>
  <c r="K395" i="6" s="1"/>
  <c r="V393" i="6"/>
  <c r="V387" i="5"/>
  <c r="G22" i="1"/>
  <c r="A395" i="5"/>
  <c r="A401" i="6"/>
  <c r="AD206" i="1"/>
  <c r="AB206" i="1" s="1"/>
  <c r="U393" i="6"/>
  <c r="U387" i="5"/>
  <c r="CR205" i="1"/>
  <c r="Q205" i="1" s="1"/>
  <c r="Q383" i="5"/>
  <c r="S389" i="6"/>
  <c r="Q389" i="6"/>
  <c r="S383" i="5"/>
  <c r="AJ208" i="1"/>
  <c r="CS131" i="1"/>
  <c r="AD128" i="1"/>
  <c r="AB128" i="1" s="1"/>
  <c r="U317" i="6"/>
  <c r="U311" i="5"/>
  <c r="S301" i="5"/>
  <c r="Q301" i="5"/>
  <c r="S307" i="6"/>
  <c r="Q307" i="6"/>
  <c r="CS125" i="1"/>
  <c r="U268" i="5"/>
  <c r="U274" i="6"/>
  <c r="U245" i="5"/>
  <c r="U251" i="6"/>
  <c r="CS120" i="1"/>
  <c r="CS117" i="1"/>
  <c r="U216" i="6"/>
  <c r="U210" i="5"/>
  <c r="G77" i="1"/>
  <c r="A206" i="5"/>
  <c r="A212" i="6"/>
  <c r="CS81" i="1"/>
  <c r="CR80" i="1"/>
  <c r="Q80" i="1" s="1"/>
  <c r="CT80" i="1"/>
  <c r="S80" i="1" s="1"/>
  <c r="Q186" i="5"/>
  <c r="S192" i="6"/>
  <c r="Q192" i="6"/>
  <c r="S186" i="5"/>
  <c r="C187" i="5"/>
  <c r="E186" i="5"/>
  <c r="D193" i="6"/>
  <c r="D39" i="7"/>
  <c r="F192" i="6"/>
  <c r="V179" i="5"/>
  <c r="V185" i="6"/>
  <c r="AB79" i="1"/>
  <c r="Q179" i="5"/>
  <c r="S185" i="6"/>
  <c r="Q185" i="6"/>
  <c r="S179" i="5"/>
  <c r="D36" i="7"/>
  <c r="D173" i="6"/>
  <c r="F172" i="6"/>
  <c r="C167" i="5"/>
  <c r="E166" i="5"/>
  <c r="P42" i="1"/>
  <c r="Q41" i="1"/>
  <c r="AD41" i="1"/>
  <c r="AB41" i="1" s="1"/>
  <c r="U150" i="6"/>
  <c r="U144" i="5"/>
  <c r="R40" i="1"/>
  <c r="GK40" i="1" s="1"/>
  <c r="V144" i="6"/>
  <c r="V138" i="5"/>
  <c r="CT40" i="1"/>
  <c r="S40" i="1" s="1"/>
  <c r="Q138" i="5"/>
  <c r="S144" i="6"/>
  <c r="Q144" i="6"/>
  <c r="S138" i="5"/>
  <c r="V39" i="1"/>
  <c r="L136" i="6"/>
  <c r="K130" i="5"/>
  <c r="CX46" i="3"/>
  <c r="D132" i="6"/>
  <c r="F131" i="6"/>
  <c r="D31" i="7"/>
  <c r="E125" i="5"/>
  <c r="C126" i="5"/>
  <c r="R35" i="1"/>
  <c r="V112" i="6"/>
  <c r="V106" i="5"/>
  <c r="AD35" i="1"/>
  <c r="AB35" i="1" s="1"/>
  <c r="U112" i="6"/>
  <c r="U106" i="5"/>
  <c r="CT32" i="1"/>
  <c r="S83" i="6"/>
  <c r="Q77" i="5"/>
  <c r="Q83" i="6"/>
  <c r="S77" i="5"/>
  <c r="G115" i="1"/>
  <c r="A359" i="6"/>
  <c r="AF353" i="5"/>
  <c r="A353" i="5"/>
  <c r="G26" i="1"/>
  <c r="A181" i="6"/>
  <c r="AF175" i="5"/>
  <c r="AF181" i="6"/>
  <c r="A175" i="5"/>
  <c r="CC45" i="1"/>
  <c r="CC26" i="1" s="1"/>
  <c r="BY133" i="1"/>
  <c r="BY115" i="1" s="1"/>
  <c r="CC133" i="1"/>
  <c r="CC115" i="1" s="1"/>
  <c r="J219" i="5"/>
  <c r="K225" i="6"/>
  <c r="L232" i="6"/>
  <c r="K226" i="5"/>
  <c r="K226" i="6"/>
  <c r="J220" i="5"/>
  <c r="K228" i="6"/>
  <c r="J222" i="5"/>
  <c r="L221" i="6"/>
  <c r="K215" i="5"/>
  <c r="K218" i="6"/>
  <c r="J212" i="5"/>
  <c r="K349" i="6"/>
  <c r="J343" i="5"/>
  <c r="L346" i="6"/>
  <c r="K340" i="5"/>
  <c r="K330" i="6"/>
  <c r="J324" i="5"/>
  <c r="L336" i="6"/>
  <c r="K330" i="5"/>
  <c r="K319" i="6"/>
  <c r="J313" i="5"/>
  <c r="K322" i="6"/>
  <c r="J316" i="5"/>
  <c r="K309" i="6"/>
  <c r="J303" i="5"/>
  <c r="K299" i="6"/>
  <c r="J293" i="5"/>
  <c r="L305" i="6"/>
  <c r="K299" i="5"/>
  <c r="K287" i="6"/>
  <c r="J281" i="5"/>
  <c r="K277" i="6"/>
  <c r="J271" i="5"/>
  <c r="L283" i="6"/>
  <c r="K277" i="5"/>
  <c r="K265" i="6"/>
  <c r="J259" i="5"/>
  <c r="L272" i="6"/>
  <c r="K266" i="5"/>
  <c r="K254" i="6"/>
  <c r="J248" i="5"/>
  <c r="L260" i="6"/>
  <c r="K254" i="5"/>
  <c r="L249" i="6"/>
  <c r="K243" i="5"/>
  <c r="K339" i="6"/>
  <c r="J333" i="5"/>
  <c r="K332" i="6"/>
  <c r="J326" i="5"/>
  <c r="K320" i="6"/>
  <c r="J314" i="5"/>
  <c r="K301" i="6"/>
  <c r="J295" i="5"/>
  <c r="K279" i="6"/>
  <c r="J273" i="5"/>
  <c r="J261" i="5"/>
  <c r="K267" i="6"/>
  <c r="CP121" i="1"/>
  <c r="O121" i="1" s="1"/>
  <c r="K256" i="6"/>
  <c r="J250" i="5"/>
  <c r="K350" i="6"/>
  <c r="J344" i="5"/>
  <c r="L356" i="6"/>
  <c r="K350" i="5"/>
  <c r="K340" i="6"/>
  <c r="J334" i="5"/>
  <c r="K329" i="6"/>
  <c r="J323" i="5"/>
  <c r="L315" i="6"/>
  <c r="K309" i="5"/>
  <c r="K298" i="6"/>
  <c r="J292" i="5"/>
  <c r="J282" i="5"/>
  <c r="L294" i="6"/>
  <c r="K288" i="5"/>
  <c r="K276" i="6"/>
  <c r="J270" i="5"/>
  <c r="J258" i="5"/>
  <c r="K253" i="6"/>
  <c r="J247" i="5"/>
  <c r="J240" i="5"/>
  <c r="K246" i="6"/>
  <c r="F150" i="1"/>
  <c r="K352" i="6"/>
  <c r="J346" i="5"/>
  <c r="AJ133" i="1"/>
  <c r="W133" i="1" s="1"/>
  <c r="GK129" i="1"/>
  <c r="K331" i="6"/>
  <c r="J325" i="5"/>
  <c r="L326" i="6"/>
  <c r="K320" i="5"/>
  <c r="K308" i="6"/>
  <c r="J302" i="5"/>
  <c r="K311" i="6"/>
  <c r="J305" i="5"/>
  <c r="GK126" i="1"/>
  <c r="K300" i="6"/>
  <c r="J294" i="5"/>
  <c r="K290" i="6"/>
  <c r="J284" i="5"/>
  <c r="GK124" i="1"/>
  <c r="K278" i="6"/>
  <c r="J272" i="5"/>
  <c r="GK122" i="1"/>
  <c r="K266" i="6"/>
  <c r="J260" i="5"/>
  <c r="F143" i="1"/>
  <c r="J230" i="5"/>
  <c r="K236" i="6"/>
  <c r="L242" i="6"/>
  <c r="K236" i="5"/>
  <c r="CP119" i="1"/>
  <c r="O119" i="1" s="1"/>
  <c r="K238" i="6"/>
  <c r="J232" i="5"/>
  <c r="CG133" i="1"/>
  <c r="CG115" i="1" s="1"/>
  <c r="K235" i="6"/>
  <c r="K390" i="6"/>
  <c r="J392" i="6" s="1"/>
  <c r="J384" i="5"/>
  <c r="I386" i="5" s="1"/>
  <c r="K394" i="6"/>
  <c r="J396" i="6" s="1"/>
  <c r="J388" i="5"/>
  <c r="I390" i="5" s="1"/>
  <c r="J389" i="5"/>
  <c r="BY208" i="1"/>
  <c r="CI208" i="1" s="1"/>
  <c r="BZ202" i="1"/>
  <c r="CG208" i="1"/>
  <c r="CG202" i="1" s="1"/>
  <c r="K386" i="6"/>
  <c r="J380" i="5"/>
  <c r="K385" i="6"/>
  <c r="J388" i="6" s="1"/>
  <c r="L388" i="6" s="1"/>
  <c r="J379" i="5"/>
  <c r="I382" i="5" s="1"/>
  <c r="J367" i="5"/>
  <c r="K373" i="6"/>
  <c r="K371" i="5"/>
  <c r="L377" i="6"/>
  <c r="K363" i="5"/>
  <c r="L369" i="6"/>
  <c r="K365" i="6"/>
  <c r="J359" i="5"/>
  <c r="CI170" i="1"/>
  <c r="AZ170" i="1" s="1"/>
  <c r="AZ165" i="1" s="1"/>
  <c r="K64" i="5"/>
  <c r="L70" i="6"/>
  <c r="J60" i="5"/>
  <c r="K66" i="6"/>
  <c r="CY30" i="1"/>
  <c r="X30" i="1" s="1"/>
  <c r="J57" i="5"/>
  <c r="K63" i="6"/>
  <c r="K75" i="5"/>
  <c r="L81" i="6"/>
  <c r="K77" i="6"/>
  <c r="J71" i="5"/>
  <c r="CB45" i="1"/>
  <c r="CB26" i="1" s="1"/>
  <c r="K86" i="5"/>
  <c r="L92" i="6"/>
  <c r="J82" i="5"/>
  <c r="K88" i="6"/>
  <c r="GK32" i="1"/>
  <c r="K87" i="6"/>
  <c r="J81" i="5"/>
  <c r="BY45" i="1"/>
  <c r="BY26" i="1" s="1"/>
  <c r="L99" i="6"/>
  <c r="K93" i="5"/>
  <c r="L110" i="6"/>
  <c r="K104" i="5"/>
  <c r="K106" i="6"/>
  <c r="J100" i="5"/>
  <c r="J99" i="5"/>
  <c r="L122" i="6"/>
  <c r="K116" i="5"/>
  <c r="K117" i="6"/>
  <c r="J111" i="5"/>
  <c r="GK35" i="1"/>
  <c r="K116" i="6"/>
  <c r="J110" i="5"/>
  <c r="J38" i="5"/>
  <c r="K43" i="6"/>
  <c r="J37" i="5"/>
  <c r="K42" i="6"/>
  <c r="J36" i="5"/>
  <c r="L49" i="6"/>
  <c r="K43" i="5"/>
  <c r="R51" i="6"/>
  <c r="K56" i="6" s="1"/>
  <c r="R45" i="5"/>
  <c r="J50" i="5" s="1"/>
  <c r="CG45" i="1"/>
  <c r="CG26" i="1" s="1"/>
  <c r="K53" i="5"/>
  <c r="L59" i="6"/>
  <c r="K53" i="6"/>
  <c r="J47" i="5"/>
  <c r="CZ29" i="1"/>
  <c r="Y29" i="1" s="1"/>
  <c r="K52" i="6"/>
  <c r="J46" i="5"/>
  <c r="K117" i="5"/>
  <c r="K289" i="5"/>
  <c r="K382" i="5"/>
  <c r="P382" i="5"/>
  <c r="K94" i="5"/>
  <c r="K278" i="5"/>
  <c r="K351" i="5"/>
  <c r="K364" i="5"/>
  <c r="K237" i="5"/>
  <c r="K331" i="5"/>
  <c r="K267" i="5"/>
  <c r="K105" i="5"/>
  <c r="K341" i="5"/>
  <c r="K321" i="5"/>
  <c r="K255" i="5"/>
  <c r="K87" i="5"/>
  <c r="L337" i="6"/>
  <c r="L111" i="6"/>
  <c r="L273" i="6"/>
  <c r="L327" i="6"/>
  <c r="L100" i="6"/>
  <c r="L261" i="6"/>
  <c r="P388" i="6"/>
  <c r="L295" i="6"/>
  <c r="L93" i="6"/>
  <c r="L378" i="6"/>
  <c r="L370" i="6"/>
  <c r="L284" i="6"/>
  <c r="L82" i="6"/>
  <c r="L347" i="6"/>
  <c r="L357" i="6"/>
  <c r="AJ202" i="1"/>
  <c r="W208" i="1"/>
  <c r="GK204" i="1"/>
  <c r="AS165" i="1"/>
  <c r="F187" i="1"/>
  <c r="AH170" i="1"/>
  <c r="AI170" i="1"/>
  <c r="BD202" i="1"/>
  <c r="F233" i="1"/>
  <c r="AG208" i="1"/>
  <c r="CY168" i="1"/>
  <c r="X168" i="1" s="1"/>
  <c r="CZ168" i="1"/>
  <c r="Y168" i="1" s="1"/>
  <c r="CJ170" i="1"/>
  <c r="CY167" i="1"/>
  <c r="X167" i="1" s="1"/>
  <c r="AF170" i="1"/>
  <c r="CZ167" i="1"/>
  <c r="Y167" i="1" s="1"/>
  <c r="CY205" i="1"/>
  <c r="X205" i="1" s="1"/>
  <c r="CZ205" i="1"/>
  <c r="Y205" i="1" s="1"/>
  <c r="AI208" i="1"/>
  <c r="CJ208" i="1"/>
  <c r="AH208" i="1"/>
  <c r="AD170" i="1"/>
  <c r="AG170" i="1"/>
  <c r="AZ208" i="1"/>
  <c r="CI202" i="1"/>
  <c r="CZ206" i="1"/>
  <c r="Y206" i="1" s="1"/>
  <c r="CY206" i="1"/>
  <c r="X206" i="1" s="1"/>
  <c r="AD208" i="1"/>
  <c r="F221" i="1"/>
  <c r="BB202" i="1"/>
  <c r="CP206" i="1"/>
  <c r="O206" i="1" s="1"/>
  <c r="CP205" i="1"/>
  <c r="O205" i="1" s="1"/>
  <c r="CY204" i="1"/>
  <c r="X204" i="1" s="1"/>
  <c r="AF208" i="1"/>
  <c r="CZ204" i="1"/>
  <c r="Y204" i="1" s="1"/>
  <c r="F195" i="1"/>
  <c r="BD165" i="1"/>
  <c r="AO165" i="1"/>
  <c r="F174" i="1"/>
  <c r="AJ170" i="1"/>
  <c r="BC208" i="1"/>
  <c r="AQ208" i="1"/>
  <c r="CM202" i="1"/>
  <c r="BC170" i="1"/>
  <c r="AQ170" i="1"/>
  <c r="CB165" i="1"/>
  <c r="BX165" i="1"/>
  <c r="BD133" i="1"/>
  <c r="CY131" i="1"/>
  <c r="X131" i="1" s="1"/>
  <c r="CZ131" i="1"/>
  <c r="Y131" i="1" s="1"/>
  <c r="CY128" i="1"/>
  <c r="X128" i="1" s="1"/>
  <c r="CZ128" i="1"/>
  <c r="Y128" i="1" s="1"/>
  <c r="CP128" i="1"/>
  <c r="O128" i="1" s="1"/>
  <c r="CY127" i="1"/>
  <c r="X127" i="1" s="1"/>
  <c r="CZ127" i="1"/>
  <c r="Y127" i="1" s="1"/>
  <c r="CP127" i="1"/>
  <c r="O127" i="1" s="1"/>
  <c r="CP124" i="1"/>
  <c r="O124" i="1" s="1"/>
  <c r="CZ121" i="1"/>
  <c r="Y121" i="1" s="1"/>
  <c r="CY121" i="1"/>
  <c r="X121" i="1" s="1"/>
  <c r="CP120" i="1"/>
  <c r="O120" i="1" s="1"/>
  <c r="CZ81" i="1"/>
  <c r="Y81" i="1" s="1"/>
  <c r="CY81" i="1"/>
  <c r="X81" i="1" s="1"/>
  <c r="CJ83" i="1"/>
  <c r="AT208" i="1"/>
  <c r="AP208" i="1"/>
  <c r="CQ204" i="1"/>
  <c r="P204" i="1" s="1"/>
  <c r="CG170" i="1"/>
  <c r="BB170" i="1"/>
  <c r="AT170" i="1"/>
  <c r="AP170" i="1"/>
  <c r="CQ168" i="1"/>
  <c r="P168" i="1" s="1"/>
  <c r="AD168" i="1"/>
  <c r="AB168" i="1" s="1"/>
  <c r="CQ167" i="1"/>
  <c r="P167" i="1" s="1"/>
  <c r="AD167" i="1"/>
  <c r="AB167" i="1" s="1"/>
  <c r="CM165" i="1"/>
  <c r="BA133" i="1"/>
  <c r="BB133" i="1"/>
  <c r="CY130" i="1"/>
  <c r="X130" i="1" s="1"/>
  <c r="CZ130" i="1"/>
  <c r="Y130" i="1" s="1"/>
  <c r="CP129" i="1"/>
  <c r="O129" i="1" s="1"/>
  <c r="CP125" i="1"/>
  <c r="O125" i="1" s="1"/>
  <c r="CY124" i="1"/>
  <c r="X124" i="1" s="1"/>
  <c r="CZ124" i="1"/>
  <c r="Y124" i="1" s="1"/>
  <c r="CZ120" i="1"/>
  <c r="Y120" i="1" s="1"/>
  <c r="CY120" i="1"/>
  <c r="X120" i="1" s="1"/>
  <c r="CY118" i="1"/>
  <c r="X118" i="1" s="1"/>
  <c r="CZ118" i="1"/>
  <c r="Y118" i="1" s="1"/>
  <c r="AI133" i="1"/>
  <c r="AX208" i="1"/>
  <c r="AS208" i="1"/>
  <c r="AO208" i="1"/>
  <c r="CK202" i="1"/>
  <c r="BY202" i="1"/>
  <c r="U133" i="1"/>
  <c r="AH115" i="1"/>
  <c r="CZ129" i="1"/>
  <c r="Y129" i="1" s="1"/>
  <c r="CY129" i="1"/>
  <c r="X129" i="1" s="1"/>
  <c r="CP126" i="1"/>
  <c r="O126" i="1" s="1"/>
  <c r="CY125" i="1"/>
  <c r="X125" i="1" s="1"/>
  <c r="CZ125" i="1"/>
  <c r="Y125" i="1" s="1"/>
  <c r="CP122" i="1"/>
  <c r="O122" i="1" s="1"/>
  <c r="CP118" i="1"/>
  <c r="O118" i="1" s="1"/>
  <c r="CY117" i="1"/>
  <c r="X117" i="1" s="1"/>
  <c r="CZ117" i="1"/>
  <c r="Y117" i="1" s="1"/>
  <c r="AH77" i="1"/>
  <c r="U83" i="1"/>
  <c r="AC83" i="1"/>
  <c r="CP80" i="1"/>
  <c r="O80" i="1" s="1"/>
  <c r="CX174" i="3"/>
  <c r="CX173" i="3"/>
  <c r="CX175" i="3"/>
  <c r="CX172" i="3"/>
  <c r="CX171" i="3"/>
  <c r="BC115" i="1"/>
  <c r="F149" i="1"/>
  <c r="AO115" i="1"/>
  <c r="F137" i="1"/>
  <c r="CP131" i="1"/>
  <c r="O131" i="1" s="1"/>
  <c r="CY126" i="1"/>
  <c r="X126" i="1" s="1"/>
  <c r="CZ126" i="1"/>
  <c r="Y126" i="1" s="1"/>
  <c r="AG133" i="1"/>
  <c r="CP117" i="1"/>
  <c r="O117" i="1" s="1"/>
  <c r="CP81" i="1"/>
  <c r="O81" i="1" s="1"/>
  <c r="AG83" i="1"/>
  <c r="CZ80" i="1"/>
  <c r="Y80" i="1" s="1"/>
  <c r="CY80" i="1"/>
  <c r="X80" i="1" s="1"/>
  <c r="AF83" i="1"/>
  <c r="AB131" i="1"/>
  <c r="AB126" i="1"/>
  <c r="CX126" i="3"/>
  <c r="CX128" i="3"/>
  <c r="CX125" i="3"/>
  <c r="CX127" i="3"/>
  <c r="AB125" i="1"/>
  <c r="CX118" i="3"/>
  <c r="CX122" i="3"/>
  <c r="CX116" i="3"/>
  <c r="CX120" i="3"/>
  <c r="CX124" i="3"/>
  <c r="CX123" i="3"/>
  <c r="CX119" i="3"/>
  <c r="CX121" i="3"/>
  <c r="CX117" i="3"/>
  <c r="CX110" i="3"/>
  <c r="CX114" i="3"/>
  <c r="CX108" i="3"/>
  <c r="CX112" i="3"/>
  <c r="CX109" i="3"/>
  <c r="CX111" i="3"/>
  <c r="CX113" i="3"/>
  <c r="CX115" i="3"/>
  <c r="AB123" i="1"/>
  <c r="CL115" i="1"/>
  <c r="BZ115" i="1"/>
  <c r="BB83" i="1"/>
  <c r="AT83" i="1"/>
  <c r="AP83" i="1"/>
  <c r="CY79" i="1"/>
  <c r="X79" i="1" s="1"/>
  <c r="CZ79" i="1"/>
  <c r="Y79" i="1" s="1"/>
  <c r="CZ39" i="1"/>
  <c r="Y39" i="1" s="1"/>
  <c r="CY39" i="1"/>
  <c r="X39" i="1" s="1"/>
  <c r="CZ38" i="1"/>
  <c r="Y38" i="1" s="1"/>
  <c r="CY38" i="1"/>
  <c r="X38" i="1" s="1"/>
  <c r="CZ37" i="1"/>
  <c r="Y37" i="1" s="1"/>
  <c r="CY37" i="1"/>
  <c r="X37" i="1" s="1"/>
  <c r="CQ130" i="1"/>
  <c r="P130" i="1" s="1"/>
  <c r="AD130" i="1"/>
  <c r="AB130" i="1" s="1"/>
  <c r="CS128" i="1"/>
  <c r="CX138" i="3"/>
  <c r="CX142" i="3"/>
  <c r="CX140" i="3"/>
  <c r="CX139" i="3"/>
  <c r="CX141" i="3"/>
  <c r="CX143" i="3"/>
  <c r="CX137" i="3"/>
  <c r="CS127" i="1"/>
  <c r="AB127" i="1"/>
  <c r="AB118" i="1"/>
  <c r="CX86" i="3"/>
  <c r="CX90" i="3"/>
  <c r="CX84" i="3"/>
  <c r="CX88" i="3"/>
  <c r="CX92" i="3"/>
  <c r="CX85" i="3"/>
  <c r="CX87" i="3"/>
  <c r="CX89" i="3"/>
  <c r="CX91" i="3"/>
  <c r="CX93" i="3"/>
  <c r="AB117" i="1"/>
  <c r="AS83" i="1"/>
  <c r="AO83" i="1"/>
  <c r="CX78" i="3"/>
  <c r="CX82" i="3"/>
  <c r="CX80" i="3"/>
  <c r="CX79" i="3"/>
  <c r="CX81" i="3"/>
  <c r="BB26" i="1"/>
  <c r="F58" i="1"/>
  <c r="CY42" i="1"/>
  <c r="X42" i="1" s="1"/>
  <c r="CZ42" i="1"/>
  <c r="Y42" i="1" s="1"/>
  <c r="CP40" i="1"/>
  <c r="O40" i="1" s="1"/>
  <c r="CX106" i="3"/>
  <c r="CX104" i="3"/>
  <c r="CX107" i="3"/>
  <c r="CX103" i="3"/>
  <c r="CX105" i="3"/>
  <c r="CX98" i="3"/>
  <c r="CX102" i="3"/>
  <c r="CX100" i="3"/>
  <c r="CX99" i="3"/>
  <c r="CX101" i="3"/>
  <c r="CB115" i="1"/>
  <c r="BX115" i="1"/>
  <c r="CI83" i="1"/>
  <c r="BD83" i="1"/>
  <c r="BC83" i="1"/>
  <c r="AQ83" i="1"/>
  <c r="CX74" i="3"/>
  <c r="CX76" i="3"/>
  <c r="CX75" i="3"/>
  <c r="CX77" i="3"/>
  <c r="CP79" i="1"/>
  <c r="O79" i="1" s="1"/>
  <c r="AO26" i="1"/>
  <c r="F49" i="1"/>
  <c r="CY40" i="1"/>
  <c r="X40" i="1" s="1"/>
  <c r="CZ40" i="1"/>
  <c r="Y40" i="1" s="1"/>
  <c r="CP39" i="1"/>
  <c r="O39" i="1" s="1"/>
  <c r="CP37" i="1"/>
  <c r="O37" i="1" s="1"/>
  <c r="BD45" i="1"/>
  <c r="CX70" i="3"/>
  <c r="CX72" i="3"/>
  <c r="CX69" i="3"/>
  <c r="CX71" i="3"/>
  <c r="CX62" i="3"/>
  <c r="CX66" i="3"/>
  <c r="CX60" i="3"/>
  <c r="CX64" i="3"/>
  <c r="CX68" i="3"/>
  <c r="CX67" i="3"/>
  <c r="CX61" i="3"/>
  <c r="CX63" i="3"/>
  <c r="CX65" i="3"/>
  <c r="CX54" i="3"/>
  <c r="CX58" i="3"/>
  <c r="CX52" i="3"/>
  <c r="CX56" i="3"/>
  <c r="CX53" i="3"/>
  <c r="CX55" i="3"/>
  <c r="CX57" i="3"/>
  <c r="CX59" i="3"/>
  <c r="CX42" i="3"/>
  <c r="CX44" i="3"/>
  <c r="CX41" i="3"/>
  <c r="I36" i="1"/>
  <c r="CX43" i="3"/>
  <c r="CX38" i="3"/>
  <c r="CX40" i="3"/>
  <c r="CX37" i="3"/>
  <c r="CX39" i="3"/>
  <c r="CX34" i="3"/>
  <c r="CX32" i="3"/>
  <c r="CX35" i="3"/>
  <c r="CX31" i="3"/>
  <c r="CX33" i="3"/>
  <c r="CX26" i="3"/>
  <c r="CX30" i="3"/>
  <c r="CX24" i="3"/>
  <c r="CX28" i="3"/>
  <c r="CX25" i="3"/>
  <c r="CX27" i="3"/>
  <c r="CX29" i="3"/>
  <c r="BX26" i="1"/>
  <c r="BC45" i="1"/>
  <c r="AQ45" i="1"/>
  <c r="R36" i="1"/>
  <c r="GK36" i="1" s="1"/>
  <c r="CS30" i="1"/>
  <c r="CQ28" i="1"/>
  <c r="P28" i="1" s="1"/>
  <c r="AB28" i="1"/>
  <c r="CK26" i="1"/>
  <c r="AB39" i="1"/>
  <c r="AB37" i="1"/>
  <c r="V36" i="1"/>
  <c r="AI45" i="1" s="1"/>
  <c r="CR35" i="1"/>
  <c r="Q35" i="1" s="1"/>
  <c r="T35" i="1"/>
  <c r="CR34" i="1"/>
  <c r="Q34" i="1" s="1"/>
  <c r="T34" i="1"/>
  <c r="CR33" i="1"/>
  <c r="Q33" i="1" s="1"/>
  <c r="T33" i="1"/>
  <c r="CR32" i="1"/>
  <c r="Q32" i="1" s="1"/>
  <c r="T32" i="1"/>
  <c r="CR31" i="1"/>
  <c r="Q31" i="1" s="1"/>
  <c r="T31" i="1"/>
  <c r="CZ30" i="1"/>
  <c r="Y30" i="1" s="1"/>
  <c r="CR30" i="1"/>
  <c r="Q30" i="1" s="1"/>
  <c r="CQ38" i="1"/>
  <c r="P38" i="1" s="1"/>
  <c r="CP38" i="1" s="1"/>
  <c r="O38" i="1" s="1"/>
  <c r="CQ36" i="1"/>
  <c r="P36" i="1" s="1"/>
  <c r="W35" i="1"/>
  <c r="W34" i="1"/>
  <c r="S34" i="1"/>
  <c r="W33" i="1"/>
  <c r="S33" i="1"/>
  <c r="W32" i="1"/>
  <c r="S32" i="1"/>
  <c r="W31" i="1"/>
  <c r="CY28" i="1"/>
  <c r="X28" i="1" s="1"/>
  <c r="CZ28" i="1"/>
  <c r="Y28" i="1" s="1"/>
  <c r="CX49" i="3"/>
  <c r="CX50" i="3"/>
  <c r="CX48" i="3"/>
  <c r="CX51" i="3"/>
  <c r="CQ29" i="1"/>
  <c r="P29" i="1" s="1"/>
  <c r="AB30" i="1"/>
  <c r="CX18" i="3"/>
  <c r="CX22" i="3"/>
  <c r="CX16" i="3"/>
  <c r="CX20" i="3"/>
  <c r="CX23" i="3"/>
  <c r="CX21" i="3"/>
  <c r="CX19" i="3"/>
  <c r="K155" i="6" l="1"/>
  <c r="J149" i="5"/>
  <c r="I124" i="5"/>
  <c r="T144" i="6"/>
  <c r="T138" i="5"/>
  <c r="K174" i="6"/>
  <c r="J168" i="5"/>
  <c r="R30" i="1"/>
  <c r="V55" i="5"/>
  <c r="J63" i="5" s="1"/>
  <c r="V61" i="6"/>
  <c r="K69" i="6" s="1"/>
  <c r="R128" i="1"/>
  <c r="V317" i="6"/>
  <c r="K325" i="6" s="1"/>
  <c r="V311" i="5"/>
  <c r="J319" i="5" s="1"/>
  <c r="T131" i="6"/>
  <c r="K135" i="6" s="1"/>
  <c r="T125" i="5"/>
  <c r="J129" i="5" s="1"/>
  <c r="AK83" i="1"/>
  <c r="AK77" i="1" s="1"/>
  <c r="R185" i="6"/>
  <c r="K188" i="6" s="1"/>
  <c r="J191" i="6" s="1"/>
  <c r="R179" i="5"/>
  <c r="J182" i="5" s="1"/>
  <c r="R192" i="6"/>
  <c r="K196" i="6" s="1"/>
  <c r="R186" i="5"/>
  <c r="J190" i="5" s="1"/>
  <c r="AD133" i="1"/>
  <c r="AD115" i="1" s="1"/>
  <c r="CZ119" i="1"/>
  <c r="Y119" i="1" s="1"/>
  <c r="F181" i="1"/>
  <c r="K105" i="6"/>
  <c r="GK31" i="1"/>
  <c r="K264" i="6"/>
  <c r="K153" i="6"/>
  <c r="J147" i="5"/>
  <c r="J189" i="5"/>
  <c r="K195" i="6"/>
  <c r="AD83" i="1"/>
  <c r="CP43" i="1"/>
  <c r="O43" i="1" s="1"/>
  <c r="J169" i="5"/>
  <c r="K175" i="6"/>
  <c r="GK42" i="1"/>
  <c r="J159" i="5"/>
  <c r="K165" i="6"/>
  <c r="R118" i="1"/>
  <c r="V223" i="6"/>
  <c r="K231" i="6" s="1"/>
  <c r="V217" i="5"/>
  <c r="J225" i="5" s="1"/>
  <c r="K140" i="6"/>
  <c r="J134" i="5"/>
  <c r="K133" i="6"/>
  <c r="J127" i="5"/>
  <c r="K166" i="6"/>
  <c r="J160" i="5"/>
  <c r="R81" i="1"/>
  <c r="V194" i="5"/>
  <c r="J202" i="5" s="1"/>
  <c r="V200" i="6"/>
  <c r="K208" i="6" s="1"/>
  <c r="K152" i="6"/>
  <c r="J146" i="5"/>
  <c r="GK41" i="1"/>
  <c r="K154" i="6"/>
  <c r="J148" i="5"/>
  <c r="T138" i="6"/>
  <c r="T132" i="5"/>
  <c r="J140" i="5" s="1"/>
  <c r="R120" i="1"/>
  <c r="GK120" i="1" s="1"/>
  <c r="GM120" i="1" s="1"/>
  <c r="V238" i="5"/>
  <c r="V244" i="6"/>
  <c r="R33" i="1"/>
  <c r="GK33" i="1" s="1"/>
  <c r="V94" i="6"/>
  <c r="V88" i="5"/>
  <c r="R121" i="1"/>
  <c r="V251" i="6"/>
  <c r="K259" i="6" s="1"/>
  <c r="V245" i="5"/>
  <c r="J253" i="5" s="1"/>
  <c r="R124" i="6"/>
  <c r="K127" i="6" s="1"/>
  <c r="R118" i="5"/>
  <c r="J121" i="5" s="1"/>
  <c r="AX83" i="1"/>
  <c r="F90" i="1" s="1"/>
  <c r="CY122" i="1"/>
  <c r="X122" i="1" s="1"/>
  <c r="R256" i="5" s="1"/>
  <c r="J263" i="5" s="1"/>
  <c r="R200" i="6"/>
  <c r="K206" i="6" s="1"/>
  <c r="R194" i="5"/>
  <c r="J200" i="5" s="1"/>
  <c r="K44" i="6"/>
  <c r="J229" i="5"/>
  <c r="R131" i="1"/>
  <c r="V348" i="6"/>
  <c r="K355" i="6" s="1"/>
  <c r="V342" i="5"/>
  <c r="J349" i="5" s="1"/>
  <c r="K163" i="6"/>
  <c r="J157" i="5"/>
  <c r="R119" i="1"/>
  <c r="V228" i="5"/>
  <c r="J235" i="5" s="1"/>
  <c r="V234" i="6"/>
  <c r="K241" i="6" s="1"/>
  <c r="K142" i="6"/>
  <c r="J136" i="5"/>
  <c r="GK39" i="1"/>
  <c r="K144" i="6"/>
  <c r="J138" i="5"/>
  <c r="R138" i="6"/>
  <c r="K145" i="6" s="1"/>
  <c r="R132" i="5"/>
  <c r="R117" i="1"/>
  <c r="GK117" i="1" s="1"/>
  <c r="V216" i="6"/>
  <c r="V210" i="5"/>
  <c r="R125" i="1"/>
  <c r="V285" i="6"/>
  <c r="K293" i="6" s="1"/>
  <c r="V279" i="5"/>
  <c r="J287" i="5" s="1"/>
  <c r="CP41" i="1"/>
  <c r="O41" i="1" s="1"/>
  <c r="R130" i="1"/>
  <c r="V332" i="5"/>
  <c r="J339" i="5" s="1"/>
  <c r="V338" i="6"/>
  <c r="K345" i="6" s="1"/>
  <c r="L148" i="6"/>
  <c r="K142" i="5"/>
  <c r="K147" i="6"/>
  <c r="R144" i="6"/>
  <c r="R138" i="5"/>
  <c r="CZ43" i="1"/>
  <c r="Y43" i="1" s="1"/>
  <c r="GM43" i="1" s="1"/>
  <c r="R155" i="5"/>
  <c r="J161" i="5" s="1"/>
  <c r="R161" i="6"/>
  <c r="K167" i="6" s="1"/>
  <c r="R127" i="1"/>
  <c r="V307" i="6"/>
  <c r="K314" i="6" s="1"/>
  <c r="V301" i="5"/>
  <c r="J308" i="5" s="1"/>
  <c r="CZ41" i="1"/>
  <c r="Y41" i="1" s="1"/>
  <c r="CP42" i="1"/>
  <c r="O42" i="1" s="1"/>
  <c r="CY43" i="1"/>
  <c r="X43" i="1" s="1"/>
  <c r="T118" i="5"/>
  <c r="J122" i="5" s="1"/>
  <c r="T124" i="6"/>
  <c r="K128" i="6" s="1"/>
  <c r="CY41" i="1"/>
  <c r="X41" i="1" s="1"/>
  <c r="AF133" i="1"/>
  <c r="S133" i="1" s="1"/>
  <c r="T200" i="6"/>
  <c r="K207" i="6" s="1"/>
  <c r="T194" i="5"/>
  <c r="J201" i="5" s="1"/>
  <c r="CZ123" i="1"/>
  <c r="Y123" i="1" s="1"/>
  <c r="K76" i="6"/>
  <c r="CP123" i="1"/>
  <c r="O123" i="1" s="1"/>
  <c r="GP123" i="1" s="1"/>
  <c r="V186" i="5"/>
  <c r="V192" i="6"/>
  <c r="R80" i="1"/>
  <c r="R168" i="1"/>
  <c r="GK168" i="1" s="1"/>
  <c r="V371" i="6"/>
  <c r="V365" i="5"/>
  <c r="J196" i="5"/>
  <c r="I204" i="5" s="1"/>
  <c r="K202" i="6"/>
  <c r="T192" i="6"/>
  <c r="K197" i="6" s="1"/>
  <c r="T186" i="5"/>
  <c r="J191" i="5" s="1"/>
  <c r="R167" i="1"/>
  <c r="V363" i="6"/>
  <c r="V357" i="5"/>
  <c r="K141" i="6"/>
  <c r="J135" i="5"/>
  <c r="T161" i="6"/>
  <c r="K168" i="6" s="1"/>
  <c r="T155" i="5"/>
  <c r="J162" i="5" s="1"/>
  <c r="R29" i="1"/>
  <c r="V51" i="6"/>
  <c r="K58" i="6" s="1"/>
  <c r="V45" i="5"/>
  <c r="J52" i="5" s="1"/>
  <c r="R125" i="5"/>
  <c r="J128" i="5" s="1"/>
  <c r="R131" i="6"/>
  <c r="K134" i="6" s="1"/>
  <c r="J137" i="6" s="1"/>
  <c r="AL83" i="1"/>
  <c r="T185" i="6"/>
  <c r="K189" i="6" s="1"/>
  <c r="T179" i="5"/>
  <c r="J183" i="5" s="1"/>
  <c r="I185" i="5" s="1"/>
  <c r="J188" i="5"/>
  <c r="K194" i="6"/>
  <c r="J199" i="6" s="1"/>
  <c r="K164" i="6"/>
  <c r="J158" i="5"/>
  <c r="L129" i="6"/>
  <c r="K123" i="5"/>
  <c r="K203" i="6"/>
  <c r="J197" i="5"/>
  <c r="R205" i="1"/>
  <c r="V389" i="6"/>
  <c r="V383" i="5"/>
  <c r="AT45" i="1"/>
  <c r="AT238" i="1" s="1"/>
  <c r="AP133" i="1"/>
  <c r="R223" i="6"/>
  <c r="K229" i="6" s="1"/>
  <c r="R217" i="5"/>
  <c r="J223" i="5" s="1"/>
  <c r="AJ115" i="1"/>
  <c r="CI133" i="1"/>
  <c r="CI115" i="1" s="1"/>
  <c r="T217" i="5"/>
  <c r="J224" i="5" s="1"/>
  <c r="I227" i="5" s="1"/>
  <c r="T223" i="6"/>
  <c r="K230" i="6" s="1"/>
  <c r="AT133" i="1"/>
  <c r="T210" i="5"/>
  <c r="J214" i="5" s="1"/>
  <c r="T216" i="6"/>
  <c r="K220" i="6" s="1"/>
  <c r="R216" i="6"/>
  <c r="K219" i="6" s="1"/>
  <c r="R210" i="5"/>
  <c r="J213" i="5" s="1"/>
  <c r="GK127" i="1"/>
  <c r="K310" i="6"/>
  <c r="J304" i="5"/>
  <c r="R285" i="6"/>
  <c r="K291" i="6" s="1"/>
  <c r="J295" i="6" s="1"/>
  <c r="P295" i="6" s="1"/>
  <c r="R279" i="5"/>
  <c r="J285" i="5" s="1"/>
  <c r="T274" i="6"/>
  <c r="K281" i="6" s="1"/>
  <c r="T268" i="5"/>
  <c r="J275" i="5" s="1"/>
  <c r="T338" i="6"/>
  <c r="K344" i="6" s="1"/>
  <c r="T332" i="5"/>
  <c r="J338" i="5" s="1"/>
  <c r="R245" i="5"/>
  <c r="J251" i="5" s="1"/>
  <c r="R251" i="6"/>
  <c r="K257" i="6" s="1"/>
  <c r="R348" i="6"/>
  <c r="K353" i="6" s="1"/>
  <c r="R342" i="5"/>
  <c r="J347" i="5" s="1"/>
  <c r="CP130" i="1"/>
  <c r="O130" i="1" s="1"/>
  <c r="K342" i="6"/>
  <c r="J347" i="6" s="1"/>
  <c r="P347" i="6" s="1"/>
  <c r="J336" i="5"/>
  <c r="I341" i="5" s="1"/>
  <c r="P341" i="5" s="1"/>
  <c r="T296" i="6"/>
  <c r="K303" i="6" s="1"/>
  <c r="T290" i="5"/>
  <c r="J297" i="5" s="1"/>
  <c r="R274" i="6"/>
  <c r="K280" i="6" s="1"/>
  <c r="J284" i="6" s="1"/>
  <c r="P284" i="6" s="1"/>
  <c r="R268" i="5"/>
  <c r="J274" i="5" s="1"/>
  <c r="I278" i="5" s="1"/>
  <c r="P278" i="5" s="1"/>
  <c r="R338" i="6"/>
  <c r="K343" i="6" s="1"/>
  <c r="R332" i="5"/>
  <c r="J337" i="5" s="1"/>
  <c r="T251" i="6"/>
  <c r="K258" i="6" s="1"/>
  <c r="T245" i="5"/>
  <c r="J252" i="5" s="1"/>
  <c r="T317" i="6"/>
  <c r="K324" i="6" s="1"/>
  <c r="J327" i="6" s="1"/>
  <c r="P327" i="6" s="1"/>
  <c r="T311" i="5"/>
  <c r="J318" i="5" s="1"/>
  <c r="T262" i="6"/>
  <c r="T256" i="5"/>
  <c r="R290" i="5"/>
  <c r="J296" i="5" s="1"/>
  <c r="I300" i="5" s="1"/>
  <c r="P300" i="5" s="1"/>
  <c r="R296" i="6"/>
  <c r="K302" i="6" s="1"/>
  <c r="J306" i="6" s="1"/>
  <c r="P306" i="6" s="1"/>
  <c r="R328" i="6"/>
  <c r="K333" i="6" s="1"/>
  <c r="R322" i="5"/>
  <c r="J327" i="5" s="1"/>
  <c r="R244" i="6"/>
  <c r="K247" i="6" s="1"/>
  <c r="R238" i="5"/>
  <c r="J241" i="5" s="1"/>
  <c r="T268" i="6"/>
  <c r="T262" i="5"/>
  <c r="T307" i="6"/>
  <c r="K313" i="6" s="1"/>
  <c r="T301" i="5"/>
  <c r="J307" i="5" s="1"/>
  <c r="R317" i="6"/>
  <c r="K323" i="6" s="1"/>
  <c r="R311" i="5"/>
  <c r="J317" i="5" s="1"/>
  <c r="I321" i="5" s="1"/>
  <c r="P321" i="5" s="1"/>
  <c r="K268" i="6"/>
  <c r="GK128" i="1"/>
  <c r="GM128" i="1" s="1"/>
  <c r="K321" i="6"/>
  <c r="J315" i="5"/>
  <c r="GM123" i="1"/>
  <c r="AL133" i="1"/>
  <c r="Y133" i="1" s="1"/>
  <c r="T285" i="6"/>
  <c r="K292" i="6" s="1"/>
  <c r="T279" i="5"/>
  <c r="J286" i="5" s="1"/>
  <c r="T328" i="6"/>
  <c r="K334" i="6" s="1"/>
  <c r="T322" i="5"/>
  <c r="J328" i="5" s="1"/>
  <c r="T244" i="6"/>
  <c r="K248" i="6" s="1"/>
  <c r="T238" i="5"/>
  <c r="J242" i="5" s="1"/>
  <c r="R262" i="5"/>
  <c r="R268" i="6"/>
  <c r="R307" i="6"/>
  <c r="K312" i="6" s="1"/>
  <c r="R301" i="5"/>
  <c r="J306" i="5" s="1"/>
  <c r="T348" i="6"/>
  <c r="K354" i="6" s="1"/>
  <c r="J357" i="6" s="1"/>
  <c r="P357" i="6" s="1"/>
  <c r="T342" i="5"/>
  <c r="J348" i="5" s="1"/>
  <c r="I351" i="5" s="1"/>
  <c r="P351" i="5" s="1"/>
  <c r="R228" i="5"/>
  <c r="J233" i="5" s="1"/>
  <c r="R234" i="6"/>
  <c r="K239" i="6" s="1"/>
  <c r="AX133" i="1"/>
  <c r="AX115" i="1" s="1"/>
  <c r="R389" i="6"/>
  <c r="R383" i="5"/>
  <c r="K390" i="5"/>
  <c r="P390" i="5"/>
  <c r="R387" i="5"/>
  <c r="R393" i="6"/>
  <c r="P396" i="6"/>
  <c r="J398" i="6" s="1"/>
  <c r="L396" i="6"/>
  <c r="T393" i="6"/>
  <c r="T387" i="5"/>
  <c r="K386" i="5"/>
  <c r="P386" i="5"/>
  <c r="T389" i="6"/>
  <c r="T383" i="5"/>
  <c r="L392" i="6"/>
  <c r="P392" i="6"/>
  <c r="AK208" i="1"/>
  <c r="AK202" i="1" s="1"/>
  <c r="R384" i="6"/>
  <c r="R378" i="5"/>
  <c r="AL208" i="1"/>
  <c r="T384" i="6"/>
  <c r="T378" i="5"/>
  <c r="T365" i="5"/>
  <c r="J370" i="5" s="1"/>
  <c r="T371" i="6"/>
  <c r="K376" i="6" s="1"/>
  <c r="CI165" i="1"/>
  <c r="R365" i="5"/>
  <c r="J369" i="5" s="1"/>
  <c r="R371" i="6"/>
  <c r="K375" i="6" s="1"/>
  <c r="CP168" i="1"/>
  <c r="O168" i="1" s="1"/>
  <c r="GP168" i="1" s="1"/>
  <c r="K374" i="6"/>
  <c r="J378" i="6" s="1"/>
  <c r="P378" i="6" s="1"/>
  <c r="J368" i="5"/>
  <c r="I372" i="5" s="1"/>
  <c r="P372" i="5" s="1"/>
  <c r="AK170" i="1"/>
  <c r="AK165" i="1" s="1"/>
  <c r="R357" i="5"/>
  <c r="J361" i="5" s="1"/>
  <c r="R363" i="6"/>
  <c r="K367" i="6" s="1"/>
  <c r="J370" i="6" s="1"/>
  <c r="P370" i="6" s="1"/>
  <c r="J360" i="5"/>
  <c r="K366" i="6"/>
  <c r="AL170" i="1"/>
  <c r="AL165" i="1" s="1"/>
  <c r="T357" i="5"/>
  <c r="J362" i="5" s="1"/>
  <c r="T363" i="6"/>
  <c r="K368" i="6" s="1"/>
  <c r="T61" i="6"/>
  <c r="K68" i="6" s="1"/>
  <c r="T55" i="5"/>
  <c r="J62" i="5" s="1"/>
  <c r="K64" i="6"/>
  <c r="J58" i="5"/>
  <c r="K65" i="6"/>
  <c r="J59" i="5"/>
  <c r="R55" i="5"/>
  <c r="J61" i="5" s="1"/>
  <c r="R61" i="6"/>
  <c r="K67" i="6" s="1"/>
  <c r="CP31" i="1"/>
  <c r="O31" i="1" s="1"/>
  <c r="K75" i="6"/>
  <c r="J69" i="5"/>
  <c r="J68" i="5"/>
  <c r="K74" i="6"/>
  <c r="AS45" i="1"/>
  <c r="F62" i="1" s="1"/>
  <c r="AP45" i="1"/>
  <c r="AP26" i="1" s="1"/>
  <c r="CI45" i="1"/>
  <c r="AZ45" i="1" s="1"/>
  <c r="K85" i="6"/>
  <c r="J79" i="5"/>
  <c r="J80" i="5"/>
  <c r="K86" i="6"/>
  <c r="K96" i="6"/>
  <c r="J90" i="5"/>
  <c r="CP33" i="1"/>
  <c r="O33" i="1" s="1"/>
  <c r="K103" i="6"/>
  <c r="J97" i="5"/>
  <c r="K104" i="6"/>
  <c r="J98" i="5"/>
  <c r="K114" i="6"/>
  <c r="J108" i="5"/>
  <c r="CP35" i="1"/>
  <c r="O35" i="1" s="1"/>
  <c r="J109" i="5"/>
  <c r="K115" i="6"/>
  <c r="S36" i="1"/>
  <c r="CZ36" i="1" s="1"/>
  <c r="Y36" i="1" s="1"/>
  <c r="V118" i="6"/>
  <c r="K121" i="6" s="1"/>
  <c r="S118" i="6"/>
  <c r="V112" i="5"/>
  <c r="J115" i="5" s="1"/>
  <c r="S112" i="5"/>
  <c r="D29" i="7"/>
  <c r="Q118" i="6"/>
  <c r="F118" i="6"/>
  <c r="E112" i="5"/>
  <c r="U118" i="6"/>
  <c r="U112" i="5"/>
  <c r="Q112" i="5"/>
  <c r="U36" i="1"/>
  <c r="AH45" i="1" s="1"/>
  <c r="AH26" i="1" s="1"/>
  <c r="Q36" i="1"/>
  <c r="R41" i="6"/>
  <c r="K46" i="6" s="1"/>
  <c r="R35" i="5"/>
  <c r="J40" i="5" s="1"/>
  <c r="T35" i="5"/>
  <c r="J41" i="5" s="1"/>
  <c r="T41" i="6"/>
  <c r="K47" i="6" s="1"/>
  <c r="K45" i="6"/>
  <c r="J39" i="5"/>
  <c r="T45" i="5"/>
  <c r="J51" i="5" s="1"/>
  <c r="I54" i="5" s="1"/>
  <c r="T51" i="6"/>
  <c r="K57" i="6" s="1"/>
  <c r="AX45" i="1"/>
  <c r="AX26" i="1" s="1"/>
  <c r="CP29" i="1"/>
  <c r="O29" i="1" s="1"/>
  <c r="K55" i="6"/>
  <c r="J60" i="6" s="1"/>
  <c r="J49" i="5"/>
  <c r="CY36" i="1"/>
  <c r="X36" i="1" s="1"/>
  <c r="AI26" i="1"/>
  <c r="V45" i="1"/>
  <c r="CY34" i="1"/>
  <c r="X34" i="1" s="1"/>
  <c r="CZ34" i="1"/>
  <c r="Y34" i="1" s="1"/>
  <c r="CY31" i="1"/>
  <c r="X31" i="1" s="1"/>
  <c r="CZ31" i="1"/>
  <c r="Y31" i="1" s="1"/>
  <c r="AF45" i="1"/>
  <c r="CY33" i="1"/>
  <c r="X33" i="1" s="1"/>
  <c r="CZ33" i="1"/>
  <c r="Y33" i="1" s="1"/>
  <c r="CY35" i="1"/>
  <c r="X35" i="1" s="1"/>
  <c r="CZ35" i="1"/>
  <c r="Y35" i="1" s="1"/>
  <c r="GM38" i="1"/>
  <c r="GP38" i="1"/>
  <c r="GK30" i="1"/>
  <c r="CP34" i="1"/>
  <c r="O34" i="1" s="1"/>
  <c r="BC26" i="1"/>
  <c r="F61" i="1"/>
  <c r="BC238" i="1"/>
  <c r="GX36" i="1"/>
  <c r="CJ45" i="1" s="1"/>
  <c r="GM37" i="1"/>
  <c r="GP37" i="1"/>
  <c r="GP42" i="1"/>
  <c r="GM42" i="1"/>
  <c r="AQ77" i="1"/>
  <c r="F93" i="1"/>
  <c r="W36" i="1"/>
  <c r="AJ45" i="1" s="1"/>
  <c r="BD77" i="1"/>
  <c r="F108" i="1"/>
  <c r="AP77" i="1"/>
  <c r="F92" i="1"/>
  <c r="AJ77" i="1"/>
  <c r="W83" i="1"/>
  <c r="AC133" i="1"/>
  <c r="GP126" i="1"/>
  <c r="GM126" i="1"/>
  <c r="U115" i="1"/>
  <c r="F155" i="1"/>
  <c r="AO202" i="1"/>
  <c r="F212" i="1"/>
  <c r="BB115" i="1"/>
  <c r="F146" i="1"/>
  <c r="GM168" i="1"/>
  <c r="CG165" i="1"/>
  <c r="AX170" i="1"/>
  <c r="CJ77" i="1"/>
  <c r="BA83" i="1"/>
  <c r="V208" i="1"/>
  <c r="AI202" i="1"/>
  <c r="AI165" i="1"/>
  <c r="V170" i="1"/>
  <c r="GM39" i="1"/>
  <c r="GP39" i="1"/>
  <c r="BC77" i="1"/>
  <c r="F99" i="1"/>
  <c r="CI77" i="1"/>
  <c r="AZ83" i="1"/>
  <c r="AO77" i="1"/>
  <c r="F87" i="1"/>
  <c r="AO238" i="1"/>
  <c r="AT77" i="1"/>
  <c r="F101" i="1"/>
  <c r="AI77" i="1"/>
  <c r="V83" i="1"/>
  <c r="AG77" i="1"/>
  <c r="T83" i="1"/>
  <c r="AG115" i="1"/>
  <c r="T133" i="1"/>
  <c r="GM122" i="1"/>
  <c r="F225" i="1"/>
  <c r="AS202" i="1"/>
  <c r="F179" i="1"/>
  <c r="AP165" i="1"/>
  <c r="CP204" i="1"/>
  <c r="O204" i="1" s="1"/>
  <c r="AC208" i="1"/>
  <c r="F218" i="1"/>
  <c r="AQ202" i="1"/>
  <c r="AJ165" i="1"/>
  <c r="W170" i="1"/>
  <c r="GP205" i="1"/>
  <c r="GM205" i="1"/>
  <c r="Q208" i="1"/>
  <c r="AD202" i="1"/>
  <c r="AZ202" i="1"/>
  <c r="F219" i="1"/>
  <c r="AF165" i="1"/>
  <c r="S170" i="1"/>
  <c r="AH165" i="1"/>
  <c r="U170" i="1"/>
  <c r="CP30" i="1"/>
  <c r="O30" i="1" s="1"/>
  <c r="GP40" i="1"/>
  <c r="GM40" i="1"/>
  <c r="AS77" i="1"/>
  <c r="F100" i="1"/>
  <c r="AL77" i="1"/>
  <c r="Y83" i="1"/>
  <c r="AF77" i="1"/>
  <c r="S83" i="1"/>
  <c r="AC77" i="1"/>
  <c r="CH83" i="1"/>
  <c r="P83" i="1"/>
  <c r="CE83" i="1"/>
  <c r="CF83" i="1"/>
  <c r="AX202" i="1"/>
  <c r="F215" i="1"/>
  <c r="BA115" i="1"/>
  <c r="F153" i="1"/>
  <c r="CP167" i="1"/>
  <c r="O167" i="1" s="1"/>
  <c r="AC170" i="1"/>
  <c r="AT165" i="1"/>
  <c r="F188" i="1"/>
  <c r="F217" i="1"/>
  <c r="AP202" i="1"/>
  <c r="GP124" i="1"/>
  <c r="GM124" i="1"/>
  <c r="GP128" i="1"/>
  <c r="F180" i="1"/>
  <c r="AQ165" i="1"/>
  <c r="BC202" i="1"/>
  <c r="F224" i="1"/>
  <c r="Y208" i="1"/>
  <c r="AL202" i="1"/>
  <c r="GP206" i="1"/>
  <c r="GM206" i="1"/>
  <c r="AG165" i="1"/>
  <c r="T170" i="1"/>
  <c r="U208" i="1"/>
  <c r="AH202" i="1"/>
  <c r="X170" i="1"/>
  <c r="W202" i="1"/>
  <c r="F232" i="1"/>
  <c r="CY32" i="1"/>
  <c r="X32" i="1" s="1"/>
  <c r="CZ32" i="1"/>
  <c r="Y32" i="1" s="1"/>
  <c r="CP32" i="1"/>
  <c r="O32" i="1" s="1"/>
  <c r="BD26" i="1"/>
  <c r="F70" i="1"/>
  <c r="BD238" i="1"/>
  <c r="AT26" i="1"/>
  <c r="F63" i="1"/>
  <c r="CP28" i="1"/>
  <c r="O28" i="1" s="1"/>
  <c r="AC45" i="1"/>
  <c r="AQ26" i="1"/>
  <c r="F55" i="1"/>
  <c r="AQ238" i="1"/>
  <c r="CI26" i="1"/>
  <c r="GP79" i="1"/>
  <c r="GM79" i="1"/>
  <c r="AB83" i="1"/>
  <c r="T36" i="1"/>
  <c r="AG45" i="1" s="1"/>
  <c r="BB77" i="1"/>
  <c r="F96" i="1"/>
  <c r="BB238" i="1"/>
  <c r="GP117" i="1"/>
  <c r="GM117" i="1"/>
  <c r="U77" i="1"/>
  <c r="F105" i="1"/>
  <c r="AK133" i="1"/>
  <c r="AI115" i="1"/>
  <c r="V133" i="1"/>
  <c r="GM129" i="1"/>
  <c r="GP129" i="1"/>
  <c r="AT115" i="1"/>
  <c r="F151" i="1"/>
  <c r="F183" i="1"/>
  <c r="BB165" i="1"/>
  <c r="F226" i="1"/>
  <c r="AT202" i="1"/>
  <c r="GP127" i="1"/>
  <c r="GM127" i="1"/>
  <c r="BD115" i="1"/>
  <c r="F158" i="1"/>
  <c r="BC165" i="1"/>
  <c r="F186" i="1"/>
  <c r="W115" i="1"/>
  <c r="F157" i="1"/>
  <c r="AF202" i="1"/>
  <c r="S208" i="1"/>
  <c r="AD165" i="1"/>
  <c r="Q170" i="1"/>
  <c r="CJ202" i="1"/>
  <c r="BA208" i="1"/>
  <c r="BA170" i="1"/>
  <c r="CJ165" i="1"/>
  <c r="T208" i="1"/>
  <c r="AG202" i="1"/>
  <c r="P191" i="6" l="1"/>
  <c r="L191" i="6"/>
  <c r="P185" i="5"/>
  <c r="K185" i="5"/>
  <c r="J48" i="5"/>
  <c r="K54" i="6"/>
  <c r="GK29" i="1"/>
  <c r="GP29" i="1" s="1"/>
  <c r="T150" i="6"/>
  <c r="K157" i="6" s="1"/>
  <c r="T144" i="5"/>
  <c r="J151" i="5" s="1"/>
  <c r="GK125" i="1"/>
  <c r="K289" i="6"/>
  <c r="J283" i="5"/>
  <c r="I65" i="5"/>
  <c r="P65" i="5" s="1"/>
  <c r="Q133" i="1"/>
  <c r="F145" i="1" s="1"/>
  <c r="AX77" i="1"/>
  <c r="GP122" i="1"/>
  <c r="J50" i="6"/>
  <c r="P50" i="6" s="1"/>
  <c r="J71" i="6"/>
  <c r="P71" i="6" s="1"/>
  <c r="T234" i="6"/>
  <c r="K240" i="6" s="1"/>
  <c r="J243" i="6" s="1"/>
  <c r="P243" i="6" s="1"/>
  <c r="J262" i="5"/>
  <c r="J222" i="6"/>
  <c r="P204" i="5"/>
  <c r="K204" i="5"/>
  <c r="K204" i="6"/>
  <c r="J198" i="5"/>
  <c r="GK81" i="1"/>
  <c r="GK167" i="1"/>
  <c r="AE170" i="1"/>
  <c r="R150" i="6"/>
  <c r="K156" i="6" s="1"/>
  <c r="R144" i="5"/>
  <c r="J150" i="5" s="1"/>
  <c r="I154" i="5" s="1"/>
  <c r="GK119" i="1"/>
  <c r="GP119" i="1" s="1"/>
  <c r="J231" i="5"/>
  <c r="K237" i="6"/>
  <c r="AF115" i="1"/>
  <c r="GM41" i="1"/>
  <c r="GM29" i="1"/>
  <c r="I392" i="5"/>
  <c r="J261" i="6"/>
  <c r="P261" i="6" s="1"/>
  <c r="K391" i="6"/>
  <c r="AE208" i="1"/>
  <c r="J385" i="5"/>
  <c r="P137" i="6"/>
  <c r="L137" i="6"/>
  <c r="J335" i="5"/>
  <c r="K341" i="6"/>
  <c r="GK130" i="1"/>
  <c r="GP130" i="1" s="1"/>
  <c r="I165" i="5"/>
  <c r="I131" i="5"/>
  <c r="K227" i="6"/>
  <c r="GK118" i="1"/>
  <c r="J221" i="5"/>
  <c r="K255" i="6"/>
  <c r="J249" i="5"/>
  <c r="GK121" i="1"/>
  <c r="J380" i="6"/>
  <c r="AB133" i="1"/>
  <c r="AB115" i="1" s="1"/>
  <c r="GP120" i="1"/>
  <c r="GP41" i="1"/>
  <c r="I364" i="5"/>
  <c r="P364" i="5" s="1"/>
  <c r="R262" i="6"/>
  <c r="P199" i="6"/>
  <c r="L199" i="6"/>
  <c r="GK80" i="1"/>
  <c r="AE83" i="1"/>
  <c r="J171" i="6"/>
  <c r="J130" i="6"/>
  <c r="K146" i="6"/>
  <c r="J149" i="6" s="1"/>
  <c r="AD77" i="1"/>
  <c r="Q83" i="1"/>
  <c r="I173" i="5"/>
  <c r="T166" i="5"/>
  <c r="J171" i="5" s="1"/>
  <c r="T172" i="6"/>
  <c r="K177" i="6" s="1"/>
  <c r="AE133" i="1"/>
  <c r="R133" i="1" s="1"/>
  <c r="GK131" i="1"/>
  <c r="K351" i="6"/>
  <c r="J345" i="5"/>
  <c r="P124" i="5"/>
  <c r="K124" i="5"/>
  <c r="X83" i="1"/>
  <c r="AL115" i="1"/>
  <c r="AE45" i="1"/>
  <c r="CP36" i="1"/>
  <c r="O36" i="1" s="1"/>
  <c r="T228" i="5"/>
  <c r="J234" i="5" s="1"/>
  <c r="I237" i="5" s="1"/>
  <c r="P237" i="5" s="1"/>
  <c r="I289" i="5"/>
  <c r="P289" i="5" s="1"/>
  <c r="J337" i="6"/>
  <c r="P337" i="6" s="1"/>
  <c r="I216" i="5"/>
  <c r="K216" i="5" s="1"/>
  <c r="I193" i="5"/>
  <c r="J210" i="6"/>
  <c r="GP43" i="1"/>
  <c r="R172" i="6"/>
  <c r="K176" i="6" s="1"/>
  <c r="J179" i="6" s="1"/>
  <c r="R166" i="5"/>
  <c r="J170" i="5" s="1"/>
  <c r="J139" i="5"/>
  <c r="I143" i="5" s="1"/>
  <c r="AS26" i="1"/>
  <c r="L50" i="6"/>
  <c r="AP238" i="1"/>
  <c r="AP22" i="1" s="1"/>
  <c r="I44" i="5"/>
  <c r="I255" i="5"/>
  <c r="P255" i="5" s="1"/>
  <c r="I331" i="5"/>
  <c r="P331" i="5" s="1"/>
  <c r="K227" i="5"/>
  <c r="P227" i="5"/>
  <c r="AP115" i="1"/>
  <c r="F142" i="1"/>
  <c r="F140" i="1"/>
  <c r="AZ133" i="1"/>
  <c r="J233" i="6"/>
  <c r="P216" i="5"/>
  <c r="P222" i="6"/>
  <c r="L222" i="6"/>
  <c r="I310" i="5"/>
  <c r="P310" i="5" s="1"/>
  <c r="I244" i="5"/>
  <c r="P244" i="5" s="1"/>
  <c r="J264" i="5"/>
  <c r="J316" i="6"/>
  <c r="P316" i="6" s="1"/>
  <c r="J250" i="6"/>
  <c r="P250" i="6" s="1"/>
  <c r="K270" i="6"/>
  <c r="K269" i="6"/>
  <c r="J273" i="6" s="1"/>
  <c r="P273" i="6" s="1"/>
  <c r="X208" i="1"/>
  <c r="I374" i="5"/>
  <c r="Y170" i="1"/>
  <c r="Y165" i="1" s="1"/>
  <c r="F54" i="1"/>
  <c r="AS238" i="1"/>
  <c r="AS270" i="1" s="1"/>
  <c r="GM31" i="1"/>
  <c r="R66" i="5"/>
  <c r="J72" i="5" s="1"/>
  <c r="R72" i="6"/>
  <c r="K78" i="6" s="1"/>
  <c r="J82" i="6" s="1"/>
  <c r="P82" i="6" s="1"/>
  <c r="I76" i="5"/>
  <c r="P76" i="5" s="1"/>
  <c r="T72" i="6"/>
  <c r="K79" i="6" s="1"/>
  <c r="T66" i="5"/>
  <c r="J73" i="5" s="1"/>
  <c r="AL45" i="1"/>
  <c r="AL26" i="1" s="1"/>
  <c r="T77" i="5"/>
  <c r="J84" i="5" s="1"/>
  <c r="T83" i="6"/>
  <c r="K90" i="6" s="1"/>
  <c r="J93" i="6" s="1"/>
  <c r="P93" i="6" s="1"/>
  <c r="R83" i="6"/>
  <c r="K89" i="6" s="1"/>
  <c r="R77" i="5"/>
  <c r="J83" i="5" s="1"/>
  <c r="AK45" i="1"/>
  <c r="AK26" i="1" s="1"/>
  <c r="U45" i="1"/>
  <c r="U26" i="1" s="1"/>
  <c r="GP33" i="1"/>
  <c r="R94" i="6"/>
  <c r="K97" i="6" s="1"/>
  <c r="R88" i="5"/>
  <c r="J91" i="5" s="1"/>
  <c r="J100" i="6"/>
  <c r="P100" i="6" s="1"/>
  <c r="T94" i="6"/>
  <c r="K98" i="6" s="1"/>
  <c r="T88" i="5"/>
  <c r="J92" i="5" s="1"/>
  <c r="I94" i="5"/>
  <c r="P94" i="5" s="1"/>
  <c r="T101" i="6"/>
  <c r="K108" i="6" s="1"/>
  <c r="T95" i="5"/>
  <c r="J102" i="5" s="1"/>
  <c r="R101" i="6"/>
  <c r="K107" i="6" s="1"/>
  <c r="J111" i="6" s="1"/>
  <c r="P111" i="6" s="1"/>
  <c r="R95" i="5"/>
  <c r="J101" i="5" s="1"/>
  <c r="K118" i="6"/>
  <c r="J112" i="5"/>
  <c r="R118" i="6"/>
  <c r="R112" i="5"/>
  <c r="GP35" i="1"/>
  <c r="T112" i="6"/>
  <c r="T106" i="5"/>
  <c r="T118" i="6"/>
  <c r="T112" i="5"/>
  <c r="AD45" i="1"/>
  <c r="GM35" i="1"/>
  <c r="R112" i="6"/>
  <c r="K119" i="6" s="1"/>
  <c r="R106" i="5"/>
  <c r="F52" i="1"/>
  <c r="K54" i="5"/>
  <c r="P54" i="5"/>
  <c r="AX238" i="1"/>
  <c r="AX22" i="1" s="1"/>
  <c r="L60" i="6"/>
  <c r="P60" i="6"/>
  <c r="AG26" i="1"/>
  <c r="T45" i="1"/>
  <c r="AJ26" i="1"/>
  <c r="W45" i="1"/>
  <c r="BA202" i="1"/>
  <c r="F228" i="1"/>
  <c r="Q165" i="1"/>
  <c r="F182" i="1"/>
  <c r="V115" i="1"/>
  <c r="F156" i="1"/>
  <c r="BB22" i="1"/>
  <c r="BB270" i="1"/>
  <c r="F251" i="1"/>
  <c r="AB77" i="1"/>
  <c r="O83" i="1"/>
  <c r="AC26" i="1"/>
  <c r="CF45" i="1"/>
  <c r="CH45" i="1"/>
  <c r="P45" i="1"/>
  <c r="CE45" i="1"/>
  <c r="F196" i="1"/>
  <c r="X165" i="1"/>
  <c r="F191" i="1"/>
  <c r="T165" i="1"/>
  <c r="AE115" i="1"/>
  <c r="Y115" i="1"/>
  <c r="F160" i="1"/>
  <c r="CH77" i="1"/>
  <c r="AY83" i="1"/>
  <c r="S77" i="1"/>
  <c r="F98" i="1"/>
  <c r="Y77" i="1"/>
  <c r="F110" i="1"/>
  <c r="U165" i="1"/>
  <c r="F192" i="1"/>
  <c r="P208" i="1"/>
  <c r="CE208" i="1"/>
  <c r="AC202" i="1"/>
  <c r="CF208" i="1"/>
  <c r="CH208" i="1"/>
  <c r="T115" i="1"/>
  <c r="F154" i="1"/>
  <c r="V77" i="1"/>
  <c r="F106" i="1"/>
  <c r="AO22" i="1"/>
  <c r="AO270" i="1"/>
  <c r="F242" i="1"/>
  <c r="V165" i="1"/>
  <c r="F193" i="1"/>
  <c r="BA77" i="1"/>
  <c r="F103" i="1"/>
  <c r="AC115" i="1"/>
  <c r="CH133" i="1"/>
  <c r="P133" i="1"/>
  <c r="CE133" i="1"/>
  <c r="CF133" i="1"/>
  <c r="GP31" i="1"/>
  <c r="AK115" i="1"/>
  <c r="X133" i="1"/>
  <c r="BA165" i="1"/>
  <c r="F190" i="1"/>
  <c r="O133" i="1"/>
  <c r="AQ22" i="1"/>
  <c r="F248" i="1"/>
  <c r="AQ270" i="1"/>
  <c r="GP28" i="1"/>
  <c r="GM28" i="1"/>
  <c r="AB45" i="1"/>
  <c r="GM36" i="1"/>
  <c r="GP36" i="1"/>
  <c r="Y202" i="1"/>
  <c r="F235" i="1"/>
  <c r="CF77" i="1"/>
  <c r="AW83" i="1"/>
  <c r="Q115" i="1"/>
  <c r="GP204" i="1"/>
  <c r="CD208" i="1" s="1"/>
  <c r="AB208" i="1"/>
  <c r="GM204" i="1"/>
  <c r="CA208" i="1" s="1"/>
  <c r="V202" i="1"/>
  <c r="F231" i="1"/>
  <c r="W77" i="1"/>
  <c r="F107" i="1"/>
  <c r="CJ26" i="1"/>
  <c r="BA45" i="1"/>
  <c r="GP34" i="1"/>
  <c r="GM34" i="1"/>
  <c r="GM33" i="1"/>
  <c r="AT22" i="1"/>
  <c r="F256" i="1"/>
  <c r="F16" i="2" s="1"/>
  <c r="F18" i="2" s="1"/>
  <c r="AT270" i="1"/>
  <c r="GP32" i="1"/>
  <c r="GM32" i="1"/>
  <c r="AC165" i="1"/>
  <c r="P170" i="1"/>
  <c r="CE170" i="1"/>
  <c r="CF170" i="1"/>
  <c r="CH170" i="1"/>
  <c r="CE77" i="1"/>
  <c r="AV83" i="1"/>
  <c r="GP30" i="1"/>
  <c r="GM30" i="1"/>
  <c r="S165" i="1"/>
  <c r="F185" i="1"/>
  <c r="W165" i="1"/>
  <c r="F194" i="1"/>
  <c r="S115" i="1"/>
  <c r="F148" i="1"/>
  <c r="T77" i="1"/>
  <c r="F104" i="1"/>
  <c r="AX165" i="1"/>
  <c r="F177" i="1"/>
  <c r="BC22" i="1"/>
  <c r="F254" i="1"/>
  <c r="BC270" i="1"/>
  <c r="AE26" i="1"/>
  <c r="R45" i="1"/>
  <c r="AF26" i="1"/>
  <c r="S45" i="1"/>
  <c r="V26" i="1"/>
  <c r="F68" i="1"/>
  <c r="V238" i="1"/>
  <c r="F223" i="1"/>
  <c r="S202" i="1"/>
  <c r="T202" i="1"/>
  <c r="F229" i="1"/>
  <c r="X77" i="1"/>
  <c r="F109" i="1"/>
  <c r="AZ26" i="1"/>
  <c r="F56" i="1"/>
  <c r="AZ238" i="1"/>
  <c r="BD22" i="1"/>
  <c r="BD270" i="1"/>
  <c r="F263" i="1"/>
  <c r="U202" i="1"/>
  <c r="F230" i="1"/>
  <c r="GP167" i="1"/>
  <c r="CD170" i="1" s="1"/>
  <c r="AB170" i="1"/>
  <c r="GM167" i="1"/>
  <c r="CA170" i="1" s="1"/>
  <c r="P77" i="1"/>
  <c r="F86" i="1"/>
  <c r="Q202" i="1"/>
  <c r="F220" i="1"/>
  <c r="AZ77" i="1"/>
  <c r="F94" i="1"/>
  <c r="X202" i="1"/>
  <c r="F234" i="1"/>
  <c r="P179" i="6" l="1"/>
  <c r="L179" i="6"/>
  <c r="P154" i="5"/>
  <c r="K154" i="5"/>
  <c r="L149" i="6"/>
  <c r="P149" i="6"/>
  <c r="K143" i="5"/>
  <c r="P143" i="5"/>
  <c r="GM121" i="1"/>
  <c r="GP121" i="1"/>
  <c r="P193" i="5"/>
  <c r="I206" i="5" s="1"/>
  <c r="K193" i="5"/>
  <c r="L171" i="6"/>
  <c r="P171" i="6"/>
  <c r="K173" i="5"/>
  <c r="P173" i="5"/>
  <c r="P131" i="5"/>
  <c r="K131" i="5"/>
  <c r="GM81" i="1"/>
  <c r="GP81" i="1"/>
  <c r="I267" i="5"/>
  <c r="P267" i="5" s="1"/>
  <c r="GP131" i="1"/>
  <c r="GM131" i="1"/>
  <c r="F95" i="1"/>
  <c r="Q77" i="1"/>
  <c r="GM80" i="1"/>
  <c r="CA83" i="1" s="1"/>
  <c r="GP80" i="1"/>
  <c r="P165" i="5"/>
  <c r="K165" i="5"/>
  <c r="GM119" i="1"/>
  <c r="AP270" i="1"/>
  <c r="AP18" i="1" s="1"/>
  <c r="R208" i="1"/>
  <c r="AE202" i="1"/>
  <c r="J160" i="6"/>
  <c r="GM130" i="1"/>
  <c r="F197" i="1"/>
  <c r="R83" i="1"/>
  <c r="AE77" i="1"/>
  <c r="F247" i="1"/>
  <c r="G16" i="2" s="1"/>
  <c r="G18" i="2" s="1"/>
  <c r="AE165" i="1"/>
  <c r="R170" i="1"/>
  <c r="I87" i="5"/>
  <c r="P87" i="5" s="1"/>
  <c r="L210" i="6"/>
  <c r="P210" i="6"/>
  <c r="P130" i="6"/>
  <c r="L130" i="6"/>
  <c r="GM118" i="1"/>
  <c r="GP118" i="1"/>
  <c r="GP125" i="1"/>
  <c r="GM125" i="1"/>
  <c r="J212" i="6"/>
  <c r="P44" i="5"/>
  <c r="K44" i="5"/>
  <c r="I105" i="5"/>
  <c r="P105" i="5" s="1"/>
  <c r="I353" i="5"/>
  <c r="P233" i="6"/>
  <c r="L233" i="6"/>
  <c r="J359" i="6"/>
  <c r="AZ115" i="1"/>
  <c r="F144" i="1"/>
  <c r="F255" i="1"/>
  <c r="E16" i="2" s="1"/>
  <c r="E18" i="2" s="1"/>
  <c r="AS22" i="1"/>
  <c r="X45" i="1"/>
  <c r="X26" i="1" s="1"/>
  <c r="Y45" i="1"/>
  <c r="Y238" i="1" s="1"/>
  <c r="F67" i="1"/>
  <c r="U238" i="1"/>
  <c r="U22" i="1" s="1"/>
  <c r="AD26" i="1"/>
  <c r="Q45" i="1"/>
  <c r="J114" i="5"/>
  <c r="F245" i="1"/>
  <c r="J113" i="5"/>
  <c r="K120" i="6"/>
  <c r="J123" i="6" s="1"/>
  <c r="P123" i="6" s="1"/>
  <c r="AX270" i="1"/>
  <c r="AX18" i="1" s="1"/>
  <c r="AB165" i="1"/>
  <c r="O170" i="1"/>
  <c r="F279" i="1"/>
  <c r="I23" i="5" s="1"/>
  <c r="BD18" i="1"/>
  <c r="F295" i="1"/>
  <c r="S26" i="1"/>
  <c r="F60" i="1"/>
  <c r="S238" i="1"/>
  <c r="BC18" i="1"/>
  <c r="F286" i="1"/>
  <c r="AW170" i="1"/>
  <c r="CF165" i="1"/>
  <c r="AB26" i="1"/>
  <c r="O45" i="1"/>
  <c r="O115" i="1"/>
  <c r="F135" i="1"/>
  <c r="X115" i="1"/>
  <c r="F159" i="1"/>
  <c r="CE115" i="1"/>
  <c r="AV133" i="1"/>
  <c r="AO18" i="1"/>
  <c r="F274" i="1"/>
  <c r="P26" i="1"/>
  <c r="F48" i="1"/>
  <c r="P238" i="1"/>
  <c r="O77" i="1"/>
  <c r="F85" i="1"/>
  <c r="T26" i="1"/>
  <c r="F66" i="1"/>
  <c r="T238" i="1"/>
  <c r="CD165" i="1"/>
  <c r="AU170" i="1"/>
  <c r="V22" i="1"/>
  <c r="F261" i="1"/>
  <c r="V270" i="1"/>
  <c r="AV77" i="1"/>
  <c r="F88" i="1"/>
  <c r="AV170" i="1"/>
  <c r="CE165" i="1"/>
  <c r="AR208" i="1"/>
  <c r="CA202" i="1"/>
  <c r="CA45" i="1"/>
  <c r="P115" i="1"/>
  <c r="F136" i="1"/>
  <c r="AV208" i="1"/>
  <c r="CE202" i="1"/>
  <c r="AY77" i="1"/>
  <c r="F91" i="1"/>
  <c r="R115" i="1"/>
  <c r="F147" i="1"/>
  <c r="CH26" i="1"/>
  <c r="AY45" i="1"/>
  <c r="AZ22" i="1"/>
  <c r="AZ270" i="1"/>
  <c r="F249" i="1"/>
  <c r="R26" i="1"/>
  <c r="F59" i="1"/>
  <c r="F173" i="1"/>
  <c r="P165" i="1"/>
  <c r="AT18" i="1"/>
  <c r="F288" i="1"/>
  <c r="I22" i="5" s="1"/>
  <c r="AB202" i="1"/>
  <c r="O208" i="1"/>
  <c r="AW77" i="1"/>
  <c r="F89" i="1"/>
  <c r="CD45" i="1"/>
  <c r="AY133" i="1"/>
  <c r="CH115" i="1"/>
  <c r="CH202" i="1"/>
  <c r="AY208" i="1"/>
  <c r="P202" i="1"/>
  <c r="F211" i="1"/>
  <c r="AW45" i="1"/>
  <c r="CF26" i="1"/>
  <c r="Y26" i="1"/>
  <c r="F72" i="1"/>
  <c r="AS18" i="1"/>
  <c r="F287" i="1"/>
  <c r="I21" i="5" s="1"/>
  <c r="AR170" i="1"/>
  <c r="CA165" i="1"/>
  <c r="CH165" i="1"/>
  <c r="AY170" i="1"/>
  <c r="BA26" i="1"/>
  <c r="F65" i="1"/>
  <c r="BA238" i="1"/>
  <c r="CD202" i="1"/>
  <c r="AU208" i="1"/>
  <c r="AQ18" i="1"/>
  <c r="F280" i="1"/>
  <c r="AW133" i="1"/>
  <c r="CF115" i="1"/>
  <c r="CF202" i="1"/>
  <c r="AW208" i="1"/>
  <c r="CE26" i="1"/>
  <c r="AV45" i="1"/>
  <c r="BB18" i="1"/>
  <c r="F283" i="1"/>
  <c r="W26" i="1"/>
  <c r="F69" i="1"/>
  <c r="W238" i="1"/>
  <c r="CA77" i="1" l="1"/>
  <c r="AR83" i="1"/>
  <c r="CA133" i="1"/>
  <c r="R165" i="1"/>
  <c r="F184" i="1"/>
  <c r="CD133" i="1"/>
  <c r="P160" i="6"/>
  <c r="J401" i="6" s="1"/>
  <c r="L160" i="6"/>
  <c r="F222" i="1"/>
  <c r="R202" i="1"/>
  <c r="R77" i="1"/>
  <c r="F97" i="1"/>
  <c r="R238" i="1"/>
  <c r="R22" i="1" s="1"/>
  <c r="CD83" i="1"/>
  <c r="X238" i="1"/>
  <c r="X22" i="1" s="1"/>
  <c r="U270" i="1"/>
  <c r="U18" i="1" s="1"/>
  <c r="F71" i="1"/>
  <c r="F277" i="1"/>
  <c r="F260" i="1"/>
  <c r="Q26" i="1"/>
  <c r="F57" i="1"/>
  <c r="Q238" i="1"/>
  <c r="I117" i="5"/>
  <c r="P117" i="5" s="1"/>
  <c r="AY165" i="1"/>
  <c r="F178" i="1"/>
  <c r="Y22" i="1"/>
  <c r="Y270" i="1"/>
  <c r="F265" i="1"/>
  <c r="AY115" i="1"/>
  <c r="F141" i="1"/>
  <c r="R270" i="1"/>
  <c r="P22" i="1"/>
  <c r="F241" i="1"/>
  <c r="P270" i="1"/>
  <c r="AV115" i="1"/>
  <c r="F138" i="1"/>
  <c r="AW165" i="1"/>
  <c r="F176" i="1"/>
  <c r="AV26" i="1"/>
  <c r="F50" i="1"/>
  <c r="AV238" i="1"/>
  <c r="AY202" i="1"/>
  <c r="F216" i="1"/>
  <c r="CA26" i="1"/>
  <c r="AR45" i="1"/>
  <c r="AU165" i="1"/>
  <c r="F189" i="1"/>
  <c r="W22" i="1"/>
  <c r="W270" i="1"/>
  <c r="F262" i="1"/>
  <c r="F227" i="1"/>
  <c r="AU202" i="1"/>
  <c r="AW26" i="1"/>
  <c r="F51" i="1"/>
  <c r="AW238" i="1"/>
  <c r="F210" i="1"/>
  <c r="O202" i="1"/>
  <c r="AV202" i="1"/>
  <c r="F213" i="1"/>
  <c r="V18" i="1"/>
  <c r="F293" i="1"/>
  <c r="O26" i="1"/>
  <c r="F47" i="1"/>
  <c r="O238" i="1"/>
  <c r="F172" i="1"/>
  <c r="O165" i="1"/>
  <c r="AR165" i="1"/>
  <c r="F198" i="1"/>
  <c r="AW115" i="1"/>
  <c r="F139" i="1"/>
  <c r="AW202" i="1"/>
  <c r="F214" i="1"/>
  <c r="BA22" i="1"/>
  <c r="F258" i="1"/>
  <c r="BA270" i="1"/>
  <c r="CD26" i="1"/>
  <c r="AU45" i="1"/>
  <c r="AZ18" i="1"/>
  <c r="F281" i="1"/>
  <c r="AY26" i="1"/>
  <c r="F53" i="1"/>
  <c r="AY238" i="1"/>
  <c r="AR202" i="1"/>
  <c r="F236" i="1"/>
  <c r="F175" i="1"/>
  <c r="AV165" i="1"/>
  <c r="T22" i="1"/>
  <c r="F259" i="1"/>
  <c r="T270" i="1"/>
  <c r="S22" i="1"/>
  <c r="F253" i="1"/>
  <c r="J16" i="2" s="1"/>
  <c r="J18" i="2" s="1"/>
  <c r="S270" i="1"/>
  <c r="F252" i="1" l="1"/>
  <c r="CA115" i="1"/>
  <c r="AR133" i="1"/>
  <c r="J181" i="6"/>
  <c r="AU83" i="1"/>
  <c r="CD77" i="1"/>
  <c r="AR77" i="1"/>
  <c r="F111" i="1"/>
  <c r="AU133" i="1"/>
  <c r="CD115" i="1"/>
  <c r="F292" i="1"/>
  <c r="X270" i="1"/>
  <c r="X18" i="1" s="1"/>
  <c r="F264" i="1"/>
  <c r="Q270" i="1"/>
  <c r="F250" i="1"/>
  <c r="Q22" i="1"/>
  <c r="I175" i="5"/>
  <c r="I395" i="5"/>
  <c r="AY22" i="1"/>
  <c r="F246" i="1"/>
  <c r="AY270" i="1"/>
  <c r="O22" i="1"/>
  <c r="F240" i="1"/>
  <c r="O270" i="1"/>
  <c r="Y18" i="1"/>
  <c r="F297" i="1"/>
  <c r="T18" i="1"/>
  <c r="F291" i="1"/>
  <c r="W18" i="1"/>
  <c r="F294" i="1"/>
  <c r="AR26" i="1"/>
  <c r="F73" i="1"/>
  <c r="AR238" i="1"/>
  <c r="AV22" i="1"/>
  <c r="AV270" i="1"/>
  <c r="F243" i="1"/>
  <c r="S18" i="1"/>
  <c r="F285" i="1"/>
  <c r="R18" i="1"/>
  <c r="F284" i="1"/>
  <c r="AU26" i="1"/>
  <c r="F64" i="1"/>
  <c r="AU238" i="1"/>
  <c r="BA18" i="1"/>
  <c r="F290" i="1"/>
  <c r="AW22" i="1"/>
  <c r="F244" i="1"/>
  <c r="AW270" i="1"/>
  <c r="P18" i="1"/>
  <c r="F273" i="1"/>
  <c r="F102" i="1" l="1"/>
  <c r="AU77" i="1"/>
  <c r="AU115" i="1"/>
  <c r="F152" i="1"/>
  <c r="AR115" i="1"/>
  <c r="F161" i="1"/>
  <c r="F296" i="1"/>
  <c r="Q18" i="1"/>
  <c r="F282" i="1"/>
  <c r="I25" i="5"/>
  <c r="AU22" i="1"/>
  <c r="F257" i="1"/>
  <c r="H16" i="2" s="1"/>
  <c r="AU270" i="1"/>
  <c r="AR22" i="1"/>
  <c r="AR270" i="1"/>
  <c r="F266" i="1"/>
  <c r="AY18" i="1"/>
  <c r="F278" i="1"/>
  <c r="O18" i="1"/>
  <c r="F272" i="1"/>
  <c r="AW18" i="1"/>
  <c r="F276" i="1"/>
  <c r="AV18" i="1"/>
  <c r="F275" i="1"/>
  <c r="AU18" i="1" l="1"/>
  <c r="F289" i="1"/>
  <c r="I24" i="5" s="1"/>
  <c r="H18" i="2"/>
  <c r="I16" i="2"/>
  <c r="I18" i="2" s="1"/>
  <c r="F267" i="1"/>
  <c r="AR18" i="1"/>
  <c r="F298" i="1"/>
  <c r="F268" i="1" l="1"/>
  <c r="I397" i="5"/>
  <c r="J403" i="6"/>
  <c r="H31" i="6"/>
  <c r="I20" i="5"/>
  <c r="F299" i="1"/>
  <c r="F300" i="1" s="1"/>
  <c r="I398" i="5" l="1"/>
  <c r="J404" i="6"/>
</calcChain>
</file>

<file path=xl/sharedStrings.xml><?xml version="1.0" encoding="utf-8"?>
<sst xmlns="http://schemas.openxmlformats.org/spreadsheetml/2006/main" count="5416" uniqueCount="584">
  <si>
    <t>Smeta.RU Flash  (495) 974-1589</t>
  </si>
  <si>
    <t>_PS_</t>
  </si>
  <si>
    <t>Smeta.RU Flash</t>
  </si>
  <si>
    <t/>
  </si>
  <si>
    <t>Новый объект</t>
  </si>
  <si>
    <t>г. Москва, поселение Рязановское, пос. Знамя Октября, мкр. "Родники", д. 11</t>
  </si>
  <si>
    <t>Сметные нормы списания</t>
  </si>
  <si>
    <t>Коды ОКП для СН-2012 - 2021 г.</t>
  </si>
  <si>
    <t>Типовой расчет для СН-2012 - 2021 г</t>
  </si>
  <si>
    <t>СН-2012-2021 г. База данных "Сборник стоимостных нормативов"</t>
  </si>
  <si>
    <t>Поправки для СН-2012-2021 в ценах на 01.10.2020 г</t>
  </si>
  <si>
    <t>Новая локальная смета</t>
  </si>
  <si>
    <t>Новый раздел</t>
  </si>
  <si>
    <t>1</t>
  </si>
  <si>
    <t>2.1-3101-12-2/1</t>
  </si>
  <si>
    <t>Ремонт асфальтобетонных покрытий дворовых территорий с укладкой горячей смеси толщиной 5 см вручную, с разборкой покрытий отбойным молотком, размер карты от 3 до 25 м2</t>
  </si>
  <si>
    <t>м2</t>
  </si>
  <si>
    <t>СН-2012-2021.2. Доп.1. Сб.1-3101-12-2/1</t>
  </si>
  <si>
    <t>СН-2012</t>
  </si>
  <si>
    <t>Подрядные работы, гл. 1-5,7</t>
  </si>
  <si>
    <t>работа</t>
  </si>
  <si>
    <t>2</t>
  </si>
  <si>
    <t>2.1-3101-4-3/1</t>
  </si>
  <si>
    <t>Ремонт дорожных покрытий и тротуаров асфальтобетонной смесью толщиной 5 см с применением компрессора картами до 100 м2</t>
  </si>
  <si>
    <t>СН-2012-2021.2. Доп.1. Сб.1-3101-4-3/1</t>
  </si>
  <si>
    <t>3</t>
  </si>
  <si>
    <t>2.1-3303-1-2/1</t>
  </si>
  <si>
    <t>Устройство подстилающих и выравнивающих слоев оснований из щебня</t>
  </si>
  <si>
    <t>100 м3</t>
  </si>
  <si>
    <t>СН-2012-2021.2. Доп.1. Сб.1-3303-1-2/1</t>
  </si>
  <si>
    <t>4</t>
  </si>
  <si>
    <t>2.1-3101-14-2/1</t>
  </si>
  <si>
    <t>Ремонт трещин в асфальтобетонных покрытиях при средней ширине трещины 3 см и глубине 4 см</t>
  </si>
  <si>
    <t>100 м</t>
  </si>
  <si>
    <t>СН-2012-2021.2. Доп.1. Сб.1-3101-14-2/1</t>
  </si>
  <si>
    <t>5</t>
  </si>
  <si>
    <t>2.1-3101-14-3/1</t>
  </si>
  <si>
    <t>Ремонт трещин в асфальтобетонных покрытиях при ширине трещины до 1,5 см и глубине до 2,5 см</t>
  </si>
  <si>
    <t>СН-2012-2021.2. Доп.1. Сб.1-3101-14-3/1</t>
  </si>
  <si>
    <t>6</t>
  </si>
  <si>
    <t>2.1-3104-4-1/1</t>
  </si>
  <si>
    <t>Разборка тротуаров и дорожек из плит с отноской и укладкой в штабель</t>
  </si>
  <si>
    <t>100 м2</t>
  </si>
  <si>
    <t>СН-2012-2021.2. Доп.1. Сб.1-3104-4-1/1</t>
  </si>
  <si>
    <t>7</t>
  </si>
  <si>
    <t>2.1-3105-10-1/1</t>
  </si>
  <si>
    <t>Устройство водоотводных лотков из сборного бетона на тротуарах при покрытиях бетонной плиткой</t>
  </si>
  <si>
    <t>СН-2012-2021.2. Доп.1. Сб.1-3105-10-1/1</t>
  </si>
  <si>
    <t>8</t>
  </si>
  <si>
    <t>2.1-3103-14-1/2</t>
  </si>
  <si>
    <t>Устройство плитных тротуаров из гладких бетонных плит с заполнением швов цементным раствором, толщина плит 70 мм, цвет плит разный</t>
  </si>
  <si>
    <t>СН-2012-2021.2. Доп.1. Сб.1-3103-14-1/2</t>
  </si>
  <si>
    <t>8,1</t>
  </si>
  <si>
    <t>21.5-3-76</t>
  </si>
  <si>
    <t>Плиты бетонные тротуарные, толщина 70 мм, цвет: разного цвета</t>
  </si>
  <si>
    <t>СН-2012-2021.21. Доп.1. Р.5, о.3, поз.76</t>
  </si>
  <si>
    <t>9</t>
  </si>
  <si>
    <t>2.1-3204-6-1/1</t>
  </si>
  <si>
    <t>Разборка бортовых камней на бетонном основании</t>
  </si>
  <si>
    <t>СН-2012-2021.2. Доп.1. Сб.1-3204-6-1/1</t>
  </si>
  <si>
    <t>10</t>
  </si>
  <si>
    <t>2.49-3201-14-1/1</t>
  </si>
  <si>
    <t>Разработка грунта вручную в траншеях глубиной до 2 м без креплений с откосами, группа грунтов 1-3</t>
  </si>
  <si>
    <t>СН-2012-2021.2. Доп.1. Сб.49-3201-14-1/1</t>
  </si>
  <si>
    <t>11</t>
  </si>
  <si>
    <t>2.1-3305-7-1/1</t>
  </si>
  <si>
    <t>Устройство прослойки из нетканого синтетического материала (НСМ) в земляном полотне сплошной (без стоимости иглопробивного полотна)</t>
  </si>
  <si>
    <t>1000 м2</t>
  </si>
  <si>
    <t>СН-2012-2021.2. Доп.1. Сб.1-3305-7-1/1</t>
  </si>
  <si>
    <t>11,1</t>
  </si>
  <si>
    <t>21.1-25-19</t>
  </si>
  <si>
    <t>Геотекстиль, марка КМ 2</t>
  </si>
  <si>
    <t>СН-2012-2021.21. Доп.1. Р.1, о.25, поз.19</t>
  </si>
  <si>
    <t>12</t>
  </si>
  <si>
    <t>2.1-3303-1-1/1</t>
  </si>
  <si>
    <t>Устройство подстилающих и выравнивающих слоев оснований из песка</t>
  </si>
  <si>
    <t>СН-2012-2021.2. Доп.1. Сб.1-3303-1-1/1</t>
  </si>
  <si>
    <t>13</t>
  </si>
  <si>
    <t>14</t>
  </si>
  <si>
    <t>2.1-3203-1-2/2</t>
  </si>
  <si>
    <t>Установка бортовых камней бетонных марки БР 100.30.18 при других видах покрытий</t>
  </si>
  <si>
    <t>СН-2012-2021.2. Доп.1. Сб.1-3203-1-2/2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</si>
  <si>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</si>
  <si>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</si>
  <si>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</si>
  <si>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</si>
  <si>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</si>
  <si>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</si>
  <si>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</si>
  <si>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</si>
  <si>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</si>
  <si>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</si>
  <si>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</si>
  <si>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</si>
  <si>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</si>
  <si>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</si>
  <si>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</si>
  <si>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</si>
  <si>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</si>
  <si>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</si>
  <si>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</si>
  <si>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</si>
  <si>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</si>
  <si>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</si>
  <si>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</si>
  <si>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</si>
  <si>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</si>
  <si>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</si>
  <si>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</si>
  <si>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</si>
  <si>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</si>
  <si>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</si>
  <si>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</si>
  <si>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</si>
  <si>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</si>
  <si>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</si>
  <si>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</si>
  <si>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</si>
  <si>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</si>
  <si>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</si>
  <si>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</si>
  <si>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</si>
  <si>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</si>
  <si>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</si>
  <si>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</si>
  <si>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</si>
  <si>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</si>
  <si>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</si>
  <si>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Перевозка</t>
  </si>
  <si>
    <t>Перевозка грузов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</si>
  <si>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</si>
  <si>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</si>
  <si>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</si>
  <si>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</si>
  <si>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</si>
  <si>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</si>
  <si>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Замена тактильной плитки</t>
  </si>
  <si>
    <t>15</t>
  </si>
  <si>
    <t>16</t>
  </si>
  <si>
    <t>1.10-3304-1-1/1</t>
  </si>
  <si>
    <t>Разборка цементных покрытий, толщина 30 мм</t>
  </si>
  <si>
    <t>СН-2012-2021.1. Доп.1. Сб.10-3304-1-1/1</t>
  </si>
  <si>
    <t>17</t>
  </si>
  <si>
    <t>2.1-3103-12-3/1</t>
  </si>
  <si>
    <t>Укладка наземных тактильных плит (указателей) на слой сухой цементно-песчаной смеси вручную, плитка размером 300х300х100 (80) мм</t>
  </si>
  <si>
    <t>10 шт.</t>
  </si>
  <si>
    <t>СН-2012-2021.2. Доп.1. Сб.1-3103-12-3/1</t>
  </si>
  <si>
    <t>18</t>
  </si>
  <si>
    <t>5.3-3104-1-1/1</t>
  </si>
  <si>
    <t>Разборка полиуретанового покрытия игровых площадок, спортивных дорожек и площадок - на асфальтобетонном основании</t>
  </si>
  <si>
    <t>СН-2012-2021.5. Доп.1. Сб.3-3104-1-1/1</t>
  </si>
  <si>
    <t>19</t>
  </si>
  <si>
    <t>5.3-3103-11-1/1</t>
  </si>
  <si>
    <t>Устройство наливного полиуретанового покрытия спортивных площадок и беговых дорожек толщиной 10 мм</t>
  </si>
  <si>
    <t>СН-2012-2021.5. Доп.1. Сб.3-3103-11-1/1</t>
  </si>
  <si>
    <t>20</t>
  </si>
  <si>
    <t>2.1-3203-10-1/1</t>
  </si>
  <si>
    <t>Нанесение линии дорожной разметки краской, линия продольная, сплошная, краска белая</t>
  </si>
  <si>
    <t>СН-2012-2021.2. Доп.1. Сб.1-3203-10-1/1</t>
  </si>
  <si>
    <t>Автомобильные дороги, раздел 32</t>
  </si>
  <si>
    <t>21</t>
  </si>
  <si>
    <t>22</t>
  </si>
  <si>
    <t>2.1-3203-1-6/1</t>
  </si>
  <si>
    <t>Установка бортовых камней бетонных газонных и садовых марка 2ГБ 60.8.20, цвет серый, при других видах покрытий</t>
  </si>
  <si>
    <t>СН-2012-2021.2. Доп.1. Сб.1-3203-1-6/1</t>
  </si>
  <si>
    <t>23</t>
  </si>
  <si>
    <t>23,1</t>
  </si>
  <si>
    <t>24</t>
  </si>
  <si>
    <t>25</t>
  </si>
  <si>
    <t>26</t>
  </si>
  <si>
    <t>2.1-3103-18-1/1</t>
  </si>
  <si>
    <t>Устройство покрытий из асфальтобетонных смесей вручную, толщина 4 см</t>
  </si>
  <si>
    <t>СН-2012-2021.2. Доп.1. Сб.1-3103-18-1/1</t>
  </si>
  <si>
    <t>27</t>
  </si>
  <si>
    <t>28</t>
  </si>
  <si>
    <t>29</t>
  </si>
  <si>
    <t>5.3-3101-2-2/1</t>
  </si>
  <si>
    <t>Средний ремонт металлических ограждений</t>
  </si>
  <si>
    <t>СН-2012-2021.5. Доп.1. Сб.3-3101-2-2/1</t>
  </si>
  <si>
    <t>30</t>
  </si>
  <si>
    <t>5.3-3203-3-1/1</t>
  </si>
  <si>
    <t>Изготовление и установка металлических стоек ограждения, масса стойки до 50 кг</t>
  </si>
  <si>
    <t>шт.</t>
  </si>
  <si>
    <t>СН-2012-2021.5. Доп.1. Сб.3-3203-3-1/1</t>
  </si>
  <si>
    <t>31</t>
  </si>
  <si>
    <t>5.3-3203-2-1/1</t>
  </si>
  <si>
    <t>Изготовление и установка секций металлического ограждения, калиток, ворот из профилированной трубы, масса секции до 150 кг</t>
  </si>
  <si>
    <t>СН-2012-2021.5. Доп.1. Сб.3-3203-2-1/1</t>
  </si>
  <si>
    <t>Восстановление газона</t>
  </si>
  <si>
    <t>32</t>
  </si>
  <si>
    <t>5.4-3203-3-4/1</t>
  </si>
  <si>
    <t>Подготовка почвы для устройства партерного и обыкновенного газонов с внесением растительной земли слоем 15 см вручную</t>
  </si>
  <si>
    <t>СН-2012-2021.5. Доп.1. Сб.4-3203-3-4/1</t>
  </si>
  <si>
    <t>33</t>
  </si>
  <si>
    <t>5.4-3203-3-6/1</t>
  </si>
  <si>
    <t>Посев газонов партерных, мавританских, и обыкновенных вручную</t>
  </si>
  <si>
    <t>СН-2012-2021.5. Доп.1. Сб.4-3203-3-6/1</t>
  </si>
  <si>
    <t>Вывоз мусора</t>
  </si>
  <si>
    <t>34</t>
  </si>
  <si>
    <t>1.49-9101-7-1/1</t>
  </si>
  <si>
    <t>Механизированная погрузка строительного мусора в автомобили-самосвалы</t>
  </si>
  <si>
    <t>т</t>
  </si>
  <si>
    <t>СН-2012-2021.1. Доп.1. Сб.49-9101-7-1/1</t>
  </si>
  <si>
    <t>35</t>
  </si>
  <si>
    <t>1.49-9201-1-2/1</t>
  </si>
  <si>
    <t>Перевозка строительного мусора автосамосвалами грузоподъемностью до 10 т на расстояние 1 км - при механизированной погрузке</t>
  </si>
  <si>
    <t>СН-2012-2021.1. Доп.1. Сб.49-9201-1-2/1</t>
  </si>
  <si>
    <t>Подрядные работы, гл. 1 перевозка мусора</t>
  </si>
  <si>
    <t>36</t>
  </si>
  <si>
    <t>1.49-9201-1-3/1</t>
  </si>
  <si>
    <t>Перевозка строительного мусора автосамосвалами грузоподъемностью до 10 т - добавляется на каждый последующий 1 км до 100 км</t>
  </si>
  <si>
    <t>СН-2012-2021.1. Доп.1. Сб.49-9201-1-3/1</t>
  </si>
  <si>
    <t>)*51</t>
  </si>
  <si>
    <t>НДС20%</t>
  </si>
  <si>
    <t>Итого</t>
  </si>
  <si>
    <t>НДС 20%</t>
  </si>
  <si>
    <t>Всего с НДС</t>
  </si>
  <si>
    <t>Уровень цен на 01.10.2020 г</t>
  </si>
  <si>
    <t>_OBSM_</t>
  </si>
  <si>
    <t>9999990008</t>
  </si>
  <si>
    <t>Трудозатраты рабочих</t>
  </si>
  <si>
    <t>чел.-ч.</t>
  </si>
  <si>
    <t>22.1-10-4</t>
  </si>
  <si>
    <t>СН-2012-2021.22. Доп.1. п.1-10-4 (101001)</t>
  </si>
  <si>
    <t>Компрессоры с дизельным двигателем прицепные до 2,5 м3/мин</t>
  </si>
  <si>
    <t>маш.-ч</t>
  </si>
  <si>
    <t>22.1-18-27</t>
  </si>
  <si>
    <t>СН-2012-2021.22. Доп.1. п.1-18-27 (183301)</t>
  </si>
  <si>
    <t>Автомобили грузовые для аварийно-ремонтных работ, грузоподъемность до 7 т</t>
  </si>
  <si>
    <t>22.1-30-54</t>
  </si>
  <si>
    <t>СН-2012-2021.22. Доп.1. п.1-30-54 (308901)</t>
  </si>
  <si>
    <t>Молотки отбойные</t>
  </si>
  <si>
    <t>22.1-5-4</t>
  </si>
  <si>
    <t>СН-2012-2021.22. Доп.1. п.1-5-4 (050201)</t>
  </si>
  <si>
    <t>Катки дорожные самоходные статические, масса до 5 т</t>
  </si>
  <si>
    <t>21.1-1-3</t>
  </si>
  <si>
    <t>СН-2012-2021.21. Доп.1. Р.1, о.1, поз.3</t>
  </si>
  <si>
    <t>Битумы нефтяные, дорожные жидкие, марка МГ, СГ</t>
  </si>
  <si>
    <t>21.3-3-17</t>
  </si>
  <si>
    <t>СН-2012-2021.21. Доп.1. Р.3, о.3, поз.17</t>
  </si>
  <si>
    <t>Смеси асфальтобетонные дорожные горячие мелкозернистые, марка I, тип А</t>
  </si>
  <si>
    <t>9999990001</t>
  </si>
  <si>
    <t>Масса мусора</t>
  </si>
  <si>
    <t>22.1-10-6</t>
  </si>
  <si>
    <t>СН-2012-2021.22. Доп.1. п.1-10-6 (101003)</t>
  </si>
  <si>
    <t>Компрессоры с дизельным двигателем прицепные до 6 м3/мин</t>
  </si>
  <si>
    <t>22.1-4-2</t>
  </si>
  <si>
    <t>СН-2012-2021.22. Доп.1. п.1-4-2 (040102)</t>
  </si>
  <si>
    <t>Погрузчики универсальные на пневмоколесном ходу, грузоподъемность до 2 т</t>
  </si>
  <si>
    <t>22.1-5-3</t>
  </si>
  <si>
    <t>СН-2012-2021.22. Доп.1. п.1-5-3 (050103)</t>
  </si>
  <si>
    <t>Катки самоходные вибрационные, масса более 8 т</t>
  </si>
  <si>
    <t>21.3-3-19</t>
  </si>
  <si>
    <t>СН-2012-2021.21. Доп.1. Р.3, о.3, поз.19</t>
  </si>
  <si>
    <t>Смеси асфальтобетонные дорожные горячие мелкозернистые, марка II, тип В</t>
  </si>
  <si>
    <t>22.1-1-43</t>
  </si>
  <si>
    <t>СН-2012-2021.22. Доп.1. п.1-1-43 (012102)</t>
  </si>
  <si>
    <t>Бульдозеры гусеничные, мощность до 59 кВт (80 л.с.)</t>
  </si>
  <si>
    <t>22.1-5-18</t>
  </si>
  <si>
    <t>СН-2012-2021.22. Доп.1. п.1-5-18 (050902)</t>
  </si>
  <si>
    <t>Поливомоечные машины, емкость цистерны более 5000 л</t>
  </si>
  <si>
    <t>22.1-5-2</t>
  </si>
  <si>
    <t>СН-2012-2021.22. Доп.1. п.1-5-2 (050102)</t>
  </si>
  <si>
    <t>Катки самоходные вибрационные, масса до 8 т</t>
  </si>
  <si>
    <t>22.1-5-48</t>
  </si>
  <si>
    <t>СН-2012-2021.22. Доп.1. п.1-5-48 (056003)</t>
  </si>
  <si>
    <t>Автогрейдеры, мощность 99-147 кВт (130-200 л.с.)</t>
  </si>
  <si>
    <t>22.1-5-7</t>
  </si>
  <si>
    <t>СН-2012-2021.22. Доп.1. п.1-5-7 (050301)</t>
  </si>
  <si>
    <t>Катки дорожные самоходные на пневмоколесном ходу, масса до 16 т</t>
  </si>
  <si>
    <t>21.1-12-36</t>
  </si>
  <si>
    <t>СН-2012-2021.21. Доп.1. Р.1, о.12, поз.36</t>
  </si>
  <si>
    <t>Щебень из естественного камня для строительных работ, марка 1200-800, фракция 20-40 мм</t>
  </si>
  <si>
    <t>м3</t>
  </si>
  <si>
    <t>21.1-25-13</t>
  </si>
  <si>
    <t>СН-2012-2021.21. Доп.1. Р.1, о.25, поз.13</t>
  </si>
  <si>
    <t>Вода</t>
  </si>
  <si>
    <t>22.1-5-70</t>
  </si>
  <si>
    <t>СН-2012-2021.22. Доп.1. п.1-5-70 (054202)</t>
  </si>
  <si>
    <t>Установки горячего воздуха для очистки трещин и швов, мощностью до 4 кВт (5,5 л.с.)</t>
  </si>
  <si>
    <t>22.1-5-71</t>
  </si>
  <si>
    <t>СН-2012-2021.22. Доп.1. п.1-5-71 (053801)</t>
  </si>
  <si>
    <t>Заливщики трещин</t>
  </si>
  <si>
    <t>22.1-5-72</t>
  </si>
  <si>
    <t>СН-2012-2021.22. Доп.1. п.1-5-72 (057401)</t>
  </si>
  <si>
    <t>Машины шворазделочные типа "Crafco"</t>
  </si>
  <si>
    <t>21.1-12-12</t>
  </si>
  <si>
    <t>СН-2012-2021.21. Доп.1. Р.1, о.12, поз.12</t>
  </si>
  <si>
    <t>Песок из отсевов дробления, фракции 0,5-5 мм</t>
  </si>
  <si>
    <t>21.1-1-44</t>
  </si>
  <si>
    <t>СН-2012-2021.21. Доп.1. Р.1, о.1, поз.44</t>
  </si>
  <si>
    <t>Мастика дорожная битумно-полимерная (каучуковая)</t>
  </si>
  <si>
    <t>22.1-5-91</t>
  </si>
  <si>
    <t>СН-2012-2021.22. Доп.1. п.1-5-91 (057402)</t>
  </si>
  <si>
    <t>Станки для разделки трещин, производительность от 300 до 600 м/ч</t>
  </si>
  <si>
    <t>22.1-5-92</t>
  </si>
  <si>
    <t>СН-2012-2021.22. Доп.1. п.1-5-92 (059502)</t>
  </si>
  <si>
    <t>Заливщики битумных мастик, емкость 473 л</t>
  </si>
  <si>
    <t>22.1-4-12</t>
  </si>
  <si>
    <t>СН-2012-2021.22. Доп.1. п.1-4-12 (040205)</t>
  </si>
  <si>
    <t>Погрузчики на автомобильном ходу, грузоподъемность до 5 т</t>
  </si>
  <si>
    <t>21.3-1-66</t>
  </si>
  <si>
    <t>СН-2012-2021.21. Доп.1. Р.3, о.1, поз.66</t>
  </si>
  <si>
    <t>Смеси бетонные, БСГ, тяжелого бетона на гранитном щебне фракция 5-20, класс прочности: В15 (М200); П1, F100, W2</t>
  </si>
  <si>
    <t>21.5-3-146</t>
  </si>
  <si>
    <t>СН-2012-2021.21. Доп.1. Р.5, о.3, поз.146</t>
  </si>
  <si>
    <t>Лотки бетонные с решеткой щелевой чугунной ВЧ, водоотводные для тротуаров, марка ЛВ-11.19.23Б</t>
  </si>
  <si>
    <t>компл.</t>
  </si>
  <si>
    <t>22.1-17-82</t>
  </si>
  <si>
    <t>СН-2012-2021.22. Доп.1. п.1-17-82 (177201)</t>
  </si>
  <si>
    <t>Виброплиты для уплотнения песка, гравия и бетона</t>
  </si>
  <si>
    <t>21.3-2-11</t>
  </si>
  <si>
    <t>СН-2012-2021.21. Доп.1. Р.3, о.2, поз.11</t>
  </si>
  <si>
    <t>Растворы цементно-известковые, марка 100</t>
  </si>
  <si>
    <t>СН-2012-2020.21. Доп.1. Р.5, о.3, поз.76</t>
  </si>
  <si>
    <t>22.1-1-44</t>
  </si>
  <si>
    <t>СН-2012-2021.22. Доп.1. п.1-1-44 (012103)</t>
  </si>
  <si>
    <t>Бульдозеры гусеничные, мощность до 79 кВт (108 л.с.)</t>
  </si>
  <si>
    <t>21.1-11-84</t>
  </si>
  <si>
    <t>СН-2012-2021.21. Доп.1. Р.1, о.11, поз.84</t>
  </si>
  <si>
    <t>Поковки строительные (скобы, закрепы, хомуты) простые, масса 1,8 кг</t>
  </si>
  <si>
    <t>СН-2012-2020.21. Доп.1. Р.1, о.25, поз.19</t>
  </si>
  <si>
    <t>22.1-2-1</t>
  </si>
  <si>
    <t>СН-2012-2021.22. Доп.1. п.1-2-1 (020101)</t>
  </si>
  <si>
    <t>Тракторы на гусеничном ходу, мощность до 60 (81) кВт (л.с.)</t>
  </si>
  <si>
    <t>22.1-5-15</t>
  </si>
  <si>
    <t>СН-2012-2021.22. Доп.1. п.1-5-15 (050703)</t>
  </si>
  <si>
    <t>Катки прицепные пневмоколесные, масса до 50 т</t>
  </si>
  <si>
    <t>21.1-12-10</t>
  </si>
  <si>
    <t>СН-2012-2021.21. Доп.1. Р.1, о.12, поз.10</t>
  </si>
  <si>
    <t>Песок для дорожных работ, рядовой</t>
  </si>
  <si>
    <t>21.3-1-69</t>
  </si>
  <si>
    <t>СН-2012-2021.21. Доп.1. Р.3, о.1, поз.69</t>
  </si>
  <si>
    <t>Смеси бетонные, БСГ, тяжелого бетона на гранитном щебне, класс прочности: В15 (М200); П3, фракция 5-20, F50-100, W0-2</t>
  </si>
  <si>
    <t>21.3-2-15</t>
  </si>
  <si>
    <t>СН-2012-2021.21. Доп.1. Р.3, о.2, поз.15</t>
  </si>
  <si>
    <t>Растворы цементные, марка 100</t>
  </si>
  <si>
    <t>21.5-3-14</t>
  </si>
  <si>
    <t>СН-2012-2021.21. Доп.1. Р.5, о.3, поз.14</t>
  </si>
  <si>
    <t>Камни бетонные бортовые, марка БР 100.30.18</t>
  </si>
  <si>
    <t>22.1-10-19</t>
  </si>
  <si>
    <t>СН-2012-2021.22. Доп.1. п.1-10-19 (105004)</t>
  </si>
  <si>
    <t>Компрессоры поршневые, объем ресивера 24 л</t>
  </si>
  <si>
    <t>22.1-18-24</t>
  </si>
  <si>
    <t>СН-2012-2021.22. Доп.1. п.1-18-24 (183102)</t>
  </si>
  <si>
    <t>Автомобили полупассажирские типа ГАЗ, грузоподъемность до 2 т</t>
  </si>
  <si>
    <t>21.3-2-51</t>
  </si>
  <si>
    <t>СН-2012-2021.21. Доп.1. Р.3, о.2, поз.51</t>
  </si>
  <si>
    <t>Смеси сухие монтажно-кладочные цементно-песчаные: В7,5 (М100), F50, крупность заполнителя не более 3,5 мм</t>
  </si>
  <si>
    <t>21.5-3-64</t>
  </si>
  <si>
    <t>СН-2012-2021.21. Доп.1. Р.5, о.3, поз.64</t>
  </si>
  <si>
    <t>Плиты бетонные тротуарные тактильные, толщина 80 мм, цвет серый</t>
  </si>
  <si>
    <t>22.1-17-168</t>
  </si>
  <si>
    <t>СН-2012-2021.22. Доп.1. п.1-17-168 (266501)</t>
  </si>
  <si>
    <t>Укладчики полимерных покрытий на игровых и спортивных площадках, производительность 10-50 м2/ч</t>
  </si>
  <si>
    <t>22.1-30-102</t>
  </si>
  <si>
    <t>СН-2012-2021.22. Доп.1. п.1-30-102 (303704)</t>
  </si>
  <si>
    <t>Дрели электрические, двухскоростные, мощностью 600 Вт</t>
  </si>
  <si>
    <t>22.1-4-8</t>
  </si>
  <si>
    <t>СН-2012-2021.22. Доп.1. п.1-4-8 (040201)</t>
  </si>
  <si>
    <t>Погрузчики на автомобильном ходу, грузоподъемность до 1 т</t>
  </si>
  <si>
    <t>22.1-6-68</t>
  </si>
  <si>
    <t>СН-2012-2021.22. Доп.1. п.1-6-68 (067203)</t>
  </si>
  <si>
    <t>Растворосмесители стационарные, емкость до 250 л</t>
  </si>
  <si>
    <t>21.1-25-255</t>
  </si>
  <si>
    <t>СН-2012-2021.21. Доп.1. Р.1, о.25, поз.255</t>
  </si>
  <si>
    <t>Пленка полиэтиленовая, толщина 0,12 - 0,15 мм</t>
  </si>
  <si>
    <t>21.1-25-343</t>
  </si>
  <si>
    <t>СН-2012-2021.21. Доп.1. Р.1, о.25, поз.343</t>
  </si>
  <si>
    <t>Скипидар живичный</t>
  </si>
  <si>
    <t>21.1-25-769</t>
  </si>
  <si>
    <t>СН-2012-2021.21. Доп.1. Р.1, о.25, поз.769</t>
  </si>
  <si>
    <t>Крошка резиновая гранулированная, фракция 2-3 мм</t>
  </si>
  <si>
    <t>кг</t>
  </si>
  <si>
    <t>21.1-25-776</t>
  </si>
  <si>
    <t>СН-2012-2021.21. Доп.1. Р.1, о.25, поз.776</t>
  </si>
  <si>
    <t>Средство связующее универсальное полиуретановое на основе резиновой и каучуковой крошки для устройства высокопрочных эластичных покрытий</t>
  </si>
  <si>
    <t>21.1-6-101</t>
  </si>
  <si>
    <t>СН-2012-2021.21. Доп.1. Р.1, о.6, поз.101</t>
  </si>
  <si>
    <t>Пигменты сухие для красок, кислотный желтый</t>
  </si>
  <si>
    <t>22.1-5-75</t>
  </si>
  <si>
    <t>СН-2012-2021.22. Доп.1. п.1-5-75 (057208)</t>
  </si>
  <si>
    <t>Машины разметочные самоходные, скорость нанесения краски до 20 км/ч, ширина нанесения 10-20 см, длина хода 0,7 м</t>
  </si>
  <si>
    <t>21.1-6-196</t>
  </si>
  <si>
    <t>СН-2012-2021.21. Доп.1. Р.1, о.6, поз.196</t>
  </si>
  <si>
    <t>Краски (без стеклошариков) дорожные белые, марка "Магистраль"</t>
  </si>
  <si>
    <t>21.5-3-9</t>
  </si>
  <si>
    <t>СН-2012-2021.21. Доп.1. Р.5, о.3, поз.9</t>
  </si>
  <si>
    <t>Камни бетонные бортовые газонные, марка 2ГБ 60.8.20, цвет серый</t>
  </si>
  <si>
    <t>22.1-5-5</t>
  </si>
  <si>
    <t>СН-2012-2021.22. Доп.1. п.1-5-5 (050202)</t>
  </si>
  <si>
    <t>Катки дорожные самоходные статические, масса до 10 т</t>
  </si>
  <si>
    <t>21.3-3-18</t>
  </si>
  <si>
    <t>СН-2012-2021.21. Доп.1. Р.3, о.3, поз.18</t>
  </si>
  <si>
    <t>Смеси асфальтобетонные дорожные горячие мелкозернистые, марка I, тип Б</t>
  </si>
  <si>
    <t>22.1-13-14</t>
  </si>
  <si>
    <t>СН-2012-2021.22. Доп.1. п.1-13-14 (136001)</t>
  </si>
  <si>
    <t>Установки для сварки ручной дуговой (постоянного тока)</t>
  </si>
  <si>
    <t>21.1-23-9</t>
  </si>
  <si>
    <t>СН-2012-2021.21. Доп.1. Р.1, о.23, поз.9</t>
  </si>
  <si>
    <t>Электроды, тип Э-42, 46, 50, диаметр 4 - 6 мм</t>
  </si>
  <si>
    <t>21.6-1-21</t>
  </si>
  <si>
    <t>СН-2012-2021.21. Доп.1. Р.6, о.1, поз.21</t>
  </si>
  <si>
    <t>Ограждения из прокатных и гнутых профилей полосовой и круглой стали</t>
  </si>
  <si>
    <t>22.1-13-16</t>
  </si>
  <si>
    <t>СН-2012-2021.22. Доп.1. п.1-13-16 (136301)</t>
  </si>
  <si>
    <t>Аппараты для газовой сварки и резки</t>
  </si>
  <si>
    <t>22.1-30-19</t>
  </si>
  <si>
    <t>СН-2012-2021.22. Доп.1. п.1-30-19 (305001)</t>
  </si>
  <si>
    <t>Машины шлифовальные электрические</t>
  </si>
  <si>
    <t>22.1-6-21</t>
  </si>
  <si>
    <t>СН-2012-2021.22. Доп.1. п.1-6-21 (066701)</t>
  </si>
  <si>
    <t>Бетоносмесители передвижные, емкость до 5 м3</t>
  </si>
  <si>
    <t>22.1-6-52</t>
  </si>
  <si>
    <t>СН-2012-2021.22. Доп.1. п.1-6-52 (069402)</t>
  </si>
  <si>
    <t>Вибраторы глубинные</t>
  </si>
  <si>
    <t>22.1-9-1</t>
  </si>
  <si>
    <t>СН-2012-2021.22. Доп.1. п.1-9-1 (090101)</t>
  </si>
  <si>
    <t>Машины бурильно-крановые на базе трактора, глубина бурения до 5 м</t>
  </si>
  <si>
    <t>21.1-10-171</t>
  </si>
  <si>
    <t>СН-2012-2021.21. Доп.1. Р.1, о.10, поз.171</t>
  </si>
  <si>
    <t>Сталь полосовая, марка Ст1кп-Ст4кп, Ст1пс-Ст6пс, Ст1Гпс-Ст5Гпс, кипящая и полуспокойная,</t>
  </si>
  <si>
    <t>21.1-10-188</t>
  </si>
  <si>
    <t>СН-2012-2021.21. Доп.1. Р.1, о.10, поз.188</t>
  </si>
  <si>
    <t>Сталь тонколистовая, толщина до 4 мм, общего назначения, марка БСт1кп-БСт4кп, Ст1пс-Ст5пс, Ст3Гпс-Ст5Гпс</t>
  </si>
  <si>
    <t>21.1-12-11</t>
  </si>
  <si>
    <t>СН-2012-2021.21. Доп.1. Р.1, о.12, поз.11</t>
  </si>
  <si>
    <t>Песок для строительных работ, рядовой</t>
  </si>
  <si>
    <t>21.1-12-30</t>
  </si>
  <si>
    <t>СН-2012-2021.21. Доп.1. Р.1, о.12, поз.30</t>
  </si>
  <si>
    <t>Щебень из естественного камня для строительных работ, марка 600-400, фракция 10-20 мм</t>
  </si>
  <si>
    <t>21.1-2-13</t>
  </si>
  <si>
    <t>СН-2012-2021.21. Доп.1. Р.1, о.2, поз.13</t>
  </si>
  <si>
    <t>Цемент общестроительный, портландцемент общего назначения, марка 400</t>
  </si>
  <si>
    <t>21.12-6-5</t>
  </si>
  <si>
    <t>СН-2012-2021.21. Доп.1. Р.12, о.6, поз.5</t>
  </si>
  <si>
    <t>Трубы стальные бесшовные холоднодеформированные из стали марок 10, 20, 30, 45, ГОСТ 8734-75, 8733-74, наружный диаметр 150 мм, толщина стенки 4мм</t>
  </si>
  <si>
    <t>м</t>
  </si>
  <si>
    <t>21.1-4-10</t>
  </si>
  <si>
    <t>СН-2012-2021.21. Доп.1. Р.1, о.4, поз.10</t>
  </si>
  <si>
    <t>Кислород технический газообразный</t>
  </si>
  <si>
    <t>21.1-4-31</t>
  </si>
  <si>
    <t>СН-2012-2021.21. Доп.1. Р.1, о.4, поз.31</t>
  </si>
  <si>
    <t>Пропан-бутан газообразный</t>
  </si>
  <si>
    <t>22.1-13-15</t>
  </si>
  <si>
    <t>СН-2012-2021.22. Доп.1. п.1-13-15 (136201)</t>
  </si>
  <si>
    <t>Аппараты сварочные</t>
  </si>
  <si>
    <t>22.1-30-43</t>
  </si>
  <si>
    <t>СН-2012-2021.22. Доп.1. п.1-30-43 (307501)</t>
  </si>
  <si>
    <t>Станки трубоотрезные</t>
  </si>
  <si>
    <t>21.1-10-28</t>
  </si>
  <si>
    <t>СН-2012-2021.21. Доп.1. Р.1, о.10, поз.28</t>
  </si>
  <si>
    <t>Профили стальные электросварные квадратного сечения трубчатые, размер стороны 40 мм, толщина стенки 2 мм</t>
  </si>
  <si>
    <t>21.7-3-6</t>
  </si>
  <si>
    <t>СН-2012-2021.21. Доп.1. Р.7, о.3, поз.6</t>
  </si>
  <si>
    <t>Диск отрезной абразивный для резки по металлу, диаметр 125 мм</t>
  </si>
  <si>
    <t>21.4-6-5</t>
  </si>
  <si>
    <t>СН-2012-2021.21. Доп.1. Р.4, о.6, поз.5</t>
  </si>
  <si>
    <t>Земля растительная</t>
  </si>
  <si>
    <t>21.4-6-11</t>
  </si>
  <si>
    <t>СН-2012-2021.21. Доп.1. Р.4, о.6, поз.11</t>
  </si>
  <si>
    <t>Семена (смесь универсальная) газонных трав</t>
  </si>
  <si>
    <t>22.1-1-5</t>
  </si>
  <si>
    <t>СН-2012-2021.22. Доп.1. п.1-1-5 (010109)</t>
  </si>
  <si>
    <t>Экскаваторы на гусеничном ходу гидравлические, объем ковша до 0,65 м3</t>
  </si>
  <si>
    <t>22.1-18-12</t>
  </si>
  <si>
    <t>СН-2012-2021.22. Доп.1. п.1-18-12 (184001)</t>
  </si>
  <si>
    <t>Автомобили-самосвалы, грузоподъемность до 7 т</t>
  </si>
  <si>
    <t>22.1-18-13</t>
  </si>
  <si>
    <t>СН-2012-2021.22. Доп.1. п.1-18-13 (184002)</t>
  </si>
  <si>
    <t>Автомобили-самосвалы, грузоподъемность до 10 т</t>
  </si>
  <si>
    <t>8191010000</t>
  </si>
  <si>
    <t>Полотно иглопробивное для дорожного строительства "дорнит-2"</t>
  </si>
  <si>
    <t>10 м2</t>
  </si>
  <si>
    <t>"СОГЛАСОВАНО"</t>
  </si>
  <si>
    <t>"УТВЕРЖДАЮ"</t>
  </si>
  <si>
    <t>Форма № 1а (глава 1-5)</t>
  </si>
  <si>
    <t>"_____"________________ 2021 г.</t>
  </si>
  <si>
    <t>(локальный сметный расчет)</t>
  </si>
  <si>
    <t>(наименование работ и затрат, наименование объекта)</t>
  </si>
  <si>
    <t>Сметная стоимость</t>
  </si>
  <si>
    <t>тыс.руб</t>
  </si>
  <si>
    <t>Строительные работы</t>
  </si>
  <si>
    <t>Монтажные работы</t>
  </si>
  <si>
    <t>Оборудование</t>
  </si>
  <si>
    <t>Прочие работы</t>
  </si>
  <si>
    <t>Средства на оплату труда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</si>
  <si>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</si>
  <si>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</si>
  <si>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</si>
  <si>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</si>
  <si>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</si>
  <si>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</si>
  <si>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</si>
  <si>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</si>
  <si>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</t>
  </si>
  <si>
    <t>ВСЕГО затрат, руб.</t>
  </si>
  <si>
    <t>Справочно</t>
  </si>
  <si>
    <t>ЗТР, всего чел.-час</t>
  </si>
  <si>
    <t>Ст-ть ед. с начислен.</t>
  </si>
  <si>
    <t>Составлен(а) в уровне текущих (прогнозных) цен октябрь 2020 года</t>
  </si>
  <si>
    <t>ЗП</t>
  </si>
  <si>
    <t>ЭМ</t>
  </si>
  <si>
    <t>в т.ч. ЗПМ</t>
  </si>
  <si>
    <t>МР</t>
  </si>
  <si>
    <t>НР от ЗП</t>
  </si>
  <si>
    <t>%</t>
  </si>
  <si>
    <t>СП от ЗП</t>
  </si>
  <si>
    <t>НР и СП от ЗПМ</t>
  </si>
  <si>
    <t>ЗТР</t>
  </si>
  <si>
    <t>чел-ч</t>
  </si>
  <si>
    <t xml:space="preserve">Составил   </t>
  </si>
  <si>
    <t>[должность,подпись(инициалы,фамилия)]</t>
  </si>
  <si>
    <t xml:space="preserve">Проверил   </t>
  </si>
  <si>
    <t>Унифицированная форма № КС-2</t>
  </si>
  <si>
    <t>Утверждена постановлением Госкомстата России</t>
  </si>
  <si>
    <t>от 11.11.99. № 100</t>
  </si>
  <si>
    <t>Код</t>
  </si>
  <si>
    <t>Форма по ОКУД</t>
  </si>
  <si>
    <t>0322005</t>
  </si>
  <si>
    <t>Инвестор</t>
  </si>
  <si>
    <t>по ОКПО</t>
  </si>
  <si>
    <t>организация, адрес, телефон, факс</t>
  </si>
  <si>
    <t>Заказчик</t>
  </si>
  <si>
    <t>Подрядчик</t>
  </si>
  <si>
    <t>Стройка</t>
  </si>
  <si>
    <t>наименование, адрес</t>
  </si>
  <si>
    <t>Объект</t>
  </si>
  <si>
    <t>наименование</t>
  </si>
  <si>
    <t xml:space="preserve">Вид деятельности по ОКДП  </t>
  </si>
  <si>
    <t xml:space="preserve">Договор подряда  </t>
  </si>
  <si>
    <t>номер</t>
  </si>
  <si>
    <t>дата</t>
  </si>
  <si>
    <t xml:space="preserve">Вид операции  </t>
  </si>
  <si>
    <t>Номер документа</t>
  </si>
  <si>
    <t>Дата составления</t>
  </si>
  <si>
    <t>Отчетный период</t>
  </si>
  <si>
    <t>с</t>
  </si>
  <si>
    <t>по</t>
  </si>
  <si>
    <t>AKT</t>
  </si>
  <si>
    <t>О ПРИЕМКЕ ВЫПОЛНЕННЫХ РАБОТ</t>
  </si>
  <si>
    <t>Сметная (договорная) стоимость в соответствии с договором подряда (субподряда)</t>
  </si>
  <si>
    <t xml:space="preserve"> тыс.руб</t>
  </si>
  <si>
    <t>Номер</t>
  </si>
  <si>
    <t>п/п</t>
  </si>
  <si>
    <t>поз. по смете</t>
  </si>
  <si>
    <t xml:space="preserve">Сдал   </t>
  </si>
  <si>
    <t xml:space="preserve">Принял   </t>
  </si>
  <si>
    <t>___________________________</t>
  </si>
  <si>
    <t>" ___ " ___________ 20 ___ г.</t>
  </si>
  <si>
    <t xml:space="preserve">Мы, нижеподписавшиеся, произвели осмотр объекта </t>
  </si>
  <si>
    <t xml:space="preserve">и постановили произвести ремонт объекта в </t>
  </si>
  <si>
    <t>следующем объеме:</t>
  </si>
  <si>
    <t>№ п/п</t>
  </si>
  <si>
    <t>Количество</t>
  </si>
  <si>
    <t>Примечание</t>
  </si>
  <si>
    <t>Заказчик _________________</t>
  </si>
  <si>
    <t>Подрядчик _________________</t>
  </si>
  <si>
    <t>Унифицированная форма № КС-3</t>
  </si>
  <si>
    <t>Коды</t>
  </si>
  <si>
    <t xml:space="preserve">Инвестор </t>
  </si>
  <si>
    <t xml:space="preserve">Заказчик (генподрядчик) </t>
  </si>
  <si>
    <t xml:space="preserve">Подрядчик (субподрядчик) </t>
  </si>
  <si>
    <t xml:space="preserve">Стройка </t>
  </si>
  <si>
    <t>Вид деятельности  по ОКДП</t>
  </si>
  <si>
    <t xml:space="preserve">Договор подряда (контракт) </t>
  </si>
  <si>
    <t>Вид операции</t>
  </si>
  <si>
    <t>СПРАВКА</t>
  </si>
  <si>
    <t>СТОИМОСТИ ВЫПОЛНЕННЫХ РАБОТ И ЗАТРАТ</t>
  </si>
  <si>
    <t>Наименование пусковых комплексов, объектов, видов работ, оборудования, затрат</t>
  </si>
  <si>
    <t>Стоимость выполненных работ и затрат</t>
  </si>
  <si>
    <t>с начала проведения работ</t>
  </si>
  <si>
    <t>с начала года по отчетный период включительно</t>
  </si>
  <si>
    <t>в том числе за отчетный месяц</t>
  </si>
  <si>
    <t>Всего работ и затрат, включаемых в стоимость</t>
  </si>
  <si>
    <t>В том числе:</t>
  </si>
  <si>
    <t xml:space="preserve">Сумма НДС </t>
  </si>
  <si>
    <t xml:space="preserve">Всего с учетом НДС </t>
  </si>
  <si>
    <t>должность</t>
  </si>
  <si>
    <t>подпись</t>
  </si>
  <si>
    <t>расшифровка подпись</t>
  </si>
  <si>
    <t>МП</t>
  </si>
  <si>
    <t>Ремонт асфальтового покрытия, бордюрного камня</t>
  </si>
  <si>
    <t>Ремонт полиуританового покрытия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</si>
</sst>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mm"/>
    <numFmt numFmtId="165" formatCode="#,##0.00####;[Red]\-\ #,##0.00####"/>
    <numFmt numFmtId="166" formatCode="#,##0.00;[Red]\-\ #,##0.00"/>
    <numFmt numFmtId="167" formatCode="#,##0.00_ ;[Red]\-#,##0.00\ "/>
  </numFmts>
  <fonts count="17" x14ac:knownFonts="1">
    <font>
      <sz val="10"/>
      <name val="Arial"/>
      <charset val="204"/>
    </font>
    <font>
      <b/>
      <sz val="10"/>
      <color indexed="12"/>
      <name val="Arial"/>
      <charset val="204"/>
    </font>
    <font>
      <b/>
      <sz val="10"/>
      <color indexed="16"/>
      <name val="Arial"/>
      <charset val="204"/>
    </font>
    <font>
      <b/>
      <sz val="10"/>
      <color indexed="20"/>
      <name val="Arial"/>
      <charset val="204"/>
    </font>
    <font>
      <b/>
      <sz val="10"/>
      <color indexed="17"/>
      <name val="Arial"/>
      <charset val="204"/>
    </font>
    <font>
      <sz val="10"/>
      <color indexed="12"/>
      <name val="Arial"/>
      <charset val="204"/>
    </font>
    <font>
      <sz val="10"/>
      <color indexed="14"/>
      <name val="Arial"/>
      <charset val="204"/>
    </font>
    <font>
      <b/>
      <sz val="10"/>
      <color indexed="14"/>
      <name val="Arial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i/>
      <sz val="11"/>
      <name val="Arial"/>
      <family val="2"/>
      <charset val="204"/>
    </font>
    <font>
      <b/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wrapText="1"/>
    </xf>
    <xf numFmtId="164" fontId="10" fillId="0" borderId="0" xfId="0" applyNumberFormat="1" applyFont="1"/>
    <xf numFmtId="1" fontId="10" fillId="0" borderId="0" xfId="0" applyNumberFormat="1" applyFont="1"/>
    <xf numFmtId="0" fontId="15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5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166" fontId="0" fillId="0" borderId="0" xfId="0" applyNumberFormat="1"/>
    <xf numFmtId="0" fontId="16" fillId="0" borderId="0" xfId="0" applyFont="1" applyAlignment="1">
      <alignment horizontal="right"/>
    </xf>
    <xf numFmtId="0" fontId="0" fillId="0" borderId="6" xfId="0" applyBorder="1"/>
    <xf numFmtId="166" fontId="16" fillId="0" borderId="6" xfId="0" applyNumberFormat="1" applyFont="1" applyBorder="1" applyAlignment="1">
      <alignment horizontal="right"/>
    </xf>
    <xf numFmtId="0" fontId="8" fillId="0" borderId="0" xfId="0" applyFont="1" applyAlignment="1">
      <alignment wrapText="1"/>
    </xf>
    <xf numFmtId="0" fontId="10" fillId="0" borderId="0" xfId="0" quotePrefix="1" applyFont="1" applyAlignment="1">
      <alignment horizontal="right" wrapText="1"/>
    </xf>
    <xf numFmtId="0" fontId="16" fillId="0" borderId="0" xfId="0" applyFont="1"/>
    <xf numFmtId="0" fontId="16" fillId="0" borderId="0" xfId="0" applyFont="1" applyAlignment="1">
      <alignment horizontal="left" wrapText="1"/>
    </xf>
    <xf numFmtId="0" fontId="10" fillId="0" borderId="1" xfId="0" applyFont="1" applyBorder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/>
    </xf>
    <xf numFmtId="14" fontId="10" fillId="0" borderId="3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right"/>
    </xf>
    <xf numFmtId="0" fontId="16" fillId="0" borderId="0" xfId="0" applyFont="1" applyAlignment="1">
      <alignment horizontal="left" vertical="top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10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right" wrapText="1"/>
    </xf>
    <xf numFmtId="0" fontId="10" fillId="0" borderId="3" xfId="0" applyFont="1" applyBorder="1" applyAlignment="1">
      <alignment horizontal="right"/>
    </xf>
    <xf numFmtId="0" fontId="10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right" wrapText="1"/>
    </xf>
    <xf numFmtId="0" fontId="10" fillId="0" borderId="2" xfId="0" applyFont="1" applyBorder="1" applyAlignment="1">
      <alignment horizontal="right"/>
    </xf>
    <xf numFmtId="0" fontId="10" fillId="0" borderId="10" xfId="0" applyFont="1" applyBorder="1" applyAlignment="1">
      <alignment horizontal="center"/>
    </xf>
    <xf numFmtId="14" fontId="10" fillId="0" borderId="0" xfId="0" applyNumberFormat="1" applyFont="1"/>
    <xf numFmtId="0" fontId="10" fillId="0" borderId="8" xfId="0" applyFont="1" applyBorder="1" applyAlignment="1">
      <alignment horizontal="center" vertical="center" wrapText="1" shrinkToFit="1"/>
    </xf>
    <xf numFmtId="0" fontId="10" fillId="0" borderId="8" xfId="0" applyFont="1" applyBorder="1" applyAlignment="1">
      <alignment horizontal="center" wrapText="1" shrinkToFit="1"/>
    </xf>
    <xf numFmtId="0" fontId="10" fillId="0" borderId="9" xfId="0" applyFont="1" applyBorder="1" applyAlignment="1">
      <alignment horizontal="center" vertical="center" wrapText="1" shrinkToFit="1"/>
    </xf>
    <xf numFmtId="0" fontId="10" fillId="0" borderId="0" xfId="0" applyFont="1" applyFill="1" applyAlignment="1">
      <alignment horizontal="left" vertical="top" wrapText="1"/>
    </xf>
    <xf numFmtId="167" fontId="0" fillId="0" borderId="0" xfId="0" applyNumberFormat="1"/>
    <xf numFmtId="0" fontId="10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166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166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center" wrapText="1"/>
    </xf>
    <xf numFmtId="166" fontId="16" fillId="0" borderId="6" xfId="0" applyNumberFormat="1" applyFont="1" applyBorder="1" applyAlignment="1">
      <alignment horizontal="right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 applyBorder="1" applyAlignment="1">
      <alignment horizontal="left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2" fillId="0" borderId="0" xfId="0" applyFont="1" applyAlignment="1">
      <alignment horizontal="left"/>
    </xf>
    <xf numFmtId="0" fontId="14" fillId="0" borderId="1" xfId="0" applyFont="1" applyBorder="1" applyAlignment="1">
      <alignment horizontal="center" wrapText="1"/>
    </xf>
    <xf numFmtId="0" fontId="0" fillId="0" borderId="0" xfId="0" applyAlignment="1"/>
    <xf numFmtId="0" fontId="10" fillId="0" borderId="3" xfId="0" applyFont="1" applyBorder="1" applyAlignment="1">
      <alignment horizontal="center" vertical="center" wrapText="1"/>
    </xf>
    <xf numFmtId="166" fontId="16" fillId="0" borderId="1" xfId="0" applyNumberFormat="1" applyFont="1" applyBorder="1" applyAlignment="1">
      <alignment horizontal="right"/>
    </xf>
    <xf numFmtId="0" fontId="10" fillId="0" borderId="3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0" borderId="7" xfId="0" applyFont="1" applyBorder="1" applyAlignment="1">
      <alignment horizontal="right"/>
    </xf>
    <xf numFmtId="14" fontId="10" fillId="0" borderId="3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0" fontId="8" fillId="0" borderId="0" xfId="0" applyFont="1" applyAlignment="1">
      <alignment horizontal="right"/>
    </xf>
    <xf numFmtId="0" fontId="10" fillId="0" borderId="3" xfId="0" quotePrefix="1" applyFont="1" applyBorder="1" applyAlignment="1">
      <alignment horizontal="center"/>
    </xf>
    <xf numFmtId="0" fontId="11" fillId="0" borderId="2" xfId="0" applyFont="1" applyBorder="1" applyAlignment="1">
      <alignment horizontal="center" wrapText="1"/>
    </xf>
    <xf numFmtId="0" fontId="16" fillId="0" borderId="0" xfId="0" applyFont="1" applyBorder="1" applyAlignment="1">
      <alignment horizontal="right"/>
    </xf>
    <xf numFmtId="0" fontId="12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0" fillId="0" borderId="0" xfId="0" applyFont="1" applyAlignment="1">
      <alignment horizontal="right" vertical="center" shrinkToFit="1"/>
    </xf>
    <xf numFmtId="0" fontId="10" fillId="0" borderId="1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top" shrinkToFit="1"/>
    </xf>
    <xf numFmtId="0" fontId="10" fillId="0" borderId="0" xfId="0" applyFont="1" applyAlignment="1">
      <alignment horizontal="right" vertical="center" wrapText="1" shrinkToFit="1"/>
    </xf>
    <xf numFmtId="166" fontId="10" fillId="0" borderId="9" xfId="0" applyNumberFormat="1" applyFont="1" applyBorder="1" applyAlignment="1">
      <alignment horizontal="right" vertical="center" wrapText="1" shrinkToFit="1"/>
    </xf>
    <xf numFmtId="0" fontId="10" fillId="0" borderId="14" xfId="0" applyFont="1" applyBorder="1" applyAlignment="1">
      <alignment horizontal="right" vertical="center" wrapText="1" shrinkToFit="1"/>
    </xf>
    <xf numFmtId="0" fontId="10" fillId="0" borderId="8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8" xfId="0" applyFont="1" applyBorder="1" applyAlignment="1">
      <alignment horizontal="justify" vertical="top" wrapText="1" shrinkToFit="1"/>
    </xf>
    <xf numFmtId="0" fontId="10" fillId="0" borderId="5" xfId="0" applyFont="1" applyBorder="1" applyAlignment="1">
      <alignment horizontal="justify" vertical="top" wrapText="1" shrinkToFit="1"/>
    </xf>
    <xf numFmtId="166" fontId="10" fillId="0" borderId="8" xfId="0" applyNumberFormat="1" applyFont="1" applyBorder="1" applyAlignment="1">
      <alignment horizontal="right" wrapText="1" shrinkToFit="1"/>
    </xf>
    <xf numFmtId="0" fontId="10" fillId="0" borderId="5" xfId="0" applyFont="1" applyBorder="1" applyAlignment="1">
      <alignment horizontal="right" wrapText="1" shrinkToFit="1"/>
    </xf>
    <xf numFmtId="0" fontId="10" fillId="0" borderId="10" xfId="0" applyFont="1" applyBorder="1" applyAlignment="1">
      <alignment horizontal="right" wrapText="1" shrinkToFit="1"/>
    </xf>
    <xf numFmtId="0" fontId="10" fillId="0" borderId="9" xfId="0" applyFont="1" applyBorder="1" applyAlignment="1">
      <alignment horizontal="justify" vertical="top" wrapText="1" shrinkToFit="1"/>
    </xf>
    <xf numFmtId="0" fontId="10" fillId="0" borderId="13" xfId="0" applyFont="1" applyBorder="1" applyAlignment="1">
      <alignment horizontal="justify" vertical="top" wrapText="1" shrinkToFit="1"/>
    </xf>
    <xf numFmtId="0" fontId="10" fillId="0" borderId="10" xfId="0" applyFont="1" applyBorder="1" applyAlignment="1">
      <alignment horizontal="justify" vertical="top" wrapText="1" shrinkToFit="1"/>
    </xf>
    <xf numFmtId="0" fontId="10" fillId="0" borderId="5" xfId="0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166" fontId="10" fillId="0" borderId="8" xfId="0" applyNumberFormat="1" applyFont="1" applyBorder="1" applyAlignment="1">
      <alignment horizontal="right"/>
    </xf>
    <xf numFmtId="166" fontId="10" fillId="0" borderId="8" xfId="0" applyNumberFormat="1" applyFont="1" applyBorder="1" applyAlignment="1">
      <alignment horizontal="right" vertical="center" wrapText="1" shrinkToFit="1"/>
    </xf>
    <xf numFmtId="0" fontId="10" fillId="0" borderId="10" xfId="0" applyFont="1" applyBorder="1" applyAlignment="1">
      <alignment horizontal="right" vertical="center" wrapText="1" shrinkToFit="1"/>
    </xf>
    <xf numFmtId="0" fontId="10" fillId="0" borderId="8" xfId="0" applyFont="1" applyBorder="1" applyAlignment="1">
      <alignment horizontal="center" vertical="center" wrapText="1" shrinkToFit="1"/>
    </xf>
    <xf numFmtId="0" fontId="10" fillId="0" borderId="12" xfId="0" applyFont="1" applyBorder="1" applyAlignment="1">
      <alignment horizontal="center" vertical="center" wrapText="1" shrinkToFit="1"/>
    </xf>
    <xf numFmtId="0" fontId="10" fillId="0" borderId="5" xfId="0" applyFont="1" applyBorder="1" applyAlignment="1">
      <alignment horizontal="center" vertical="center" wrapText="1" shrinkToFit="1"/>
    </xf>
    <xf numFmtId="0" fontId="10" fillId="0" borderId="0" xfId="0" applyFont="1" applyBorder="1" applyAlignment="1">
      <alignment horizontal="center" vertical="center" wrapText="1" shrinkToFit="1"/>
    </xf>
    <xf numFmtId="0" fontId="10" fillId="0" borderId="10" xfId="0" applyFont="1" applyBorder="1" applyAlignment="1">
      <alignment horizontal="center" vertical="center" wrapText="1" shrinkToFit="1"/>
    </xf>
    <xf numFmtId="0" fontId="10" fillId="0" borderId="7" xfId="0" applyFont="1" applyBorder="1" applyAlignment="1">
      <alignment horizontal="center" vertical="center" wrapText="1" shrinkToFit="1"/>
    </xf>
    <xf numFmtId="0" fontId="10" fillId="0" borderId="9" xfId="0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14" fontId="10" fillId="0" borderId="8" xfId="0" applyNumberFormat="1" applyFont="1" applyBorder="1" applyAlignment="1">
      <alignment horizontal="center"/>
    </xf>
    <xf numFmtId="14" fontId="10" fillId="0" borderId="10" xfId="0" applyNumberFormat="1" applyFont="1" applyBorder="1" applyAlignment="1">
      <alignment horizontal="center"/>
    </xf>
    <xf numFmtId="0" fontId="10" fillId="0" borderId="9" xfId="0" applyFont="1" applyBorder="1"/>
    <xf numFmtId="0" fontId="10" fillId="0" borderId="14" xfId="0" applyFont="1" applyBorder="1"/>
    <xf numFmtId="0" fontId="10" fillId="0" borderId="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14" fontId="10" fillId="0" borderId="9" xfId="0" applyNumberFormat="1" applyFont="1" applyBorder="1" applyAlignment="1">
      <alignment horizontal="center"/>
    </xf>
    <xf numFmtId="14" fontId="10" fillId="0" borderId="14" xfId="0" applyNumberFormat="1" applyFont="1" applyBorder="1" applyAlignment="1">
      <alignment horizontal="center"/>
    </xf>
    <xf numFmtId="14" fontId="10" fillId="0" borderId="13" xfId="0" applyNumberFormat="1" applyFont="1" applyBorder="1" applyAlignment="1">
      <alignment horizontal="center"/>
    </xf>
    <xf numFmtId="0" fontId="10" fillId="0" borderId="8" xfId="0" applyFont="1" applyBorder="1" applyAlignment="1">
      <alignment horizontal="right"/>
    </xf>
    <xf numFmtId="0" fontId="10" fillId="0" borderId="1" xfId="0" applyFont="1" applyBorder="1"/>
    <xf numFmtId="0" fontId="10" fillId="0" borderId="1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06"/>
  <sheetViews>
    <sheetView tabSelected="1" topLeftCell="D142" zoomScaleNormal="100" workbookViewId="0">
      <selection activeCell="AR27" sqref="AR27:AR28"/>
    </sheetView>
  </sheetViews>
  <sheetFormatPr defaultRowHeight="12.75" x14ac:dyDescent="0.2"/>
  <cols>
    <col min="1" max="1" width="5.7109375" customWidth="1"/>
    <col min="2" max="2" width="11.7109375" customWidth="1"/>
    <col min="3" max="3" width="40.7109375" customWidth="1"/>
    <col min="4" max="6" width="11.7109375" customWidth="1"/>
    <col min="7" max="7" width="12.7109375" customWidth="1"/>
    <col min="9" max="11" width="12.7109375" customWidth="1"/>
    <col min="14" max="14" width="9.7109375" bestFit="1" customWidth="1"/>
    <col min="15" max="31" width="0" hidden="1" customWidth="1"/>
    <col min="32" max="32" width="113.140625" hidden="1" customWidth="1"/>
    <col min="33" max="36" width="0" hidden="1" customWidth="1"/>
  </cols>
  <sheetData>
    <row r="1" spans="1:11" x14ac:dyDescent="0.2">
      <c r="A1" s="8" t="str">
        <f>CONCATENATE(Source!B1, "     СН-2012 (© ОАО МЦЦС 'Мосстройцены', ", "2021", ")")</f>
        <v>Smeta.RU Flash  (495) 974-1589     СН-2012 (© ОАО МЦЦС 'Мосстройцены', 2021)</v>
      </c>
    </row>
    <row r="2" spans="1:11" ht="14.25" x14ac:dyDescent="0.2">
      <c r="A2" s="9"/>
      <c r="B2" s="9"/>
      <c r="C2" s="9"/>
      <c r="D2" s="9"/>
      <c r="E2" s="9"/>
      <c r="F2" s="9"/>
      <c r="G2" s="9"/>
      <c r="H2" s="9"/>
      <c r="I2" s="9"/>
      <c r="J2" s="78" t="s">
        <v>476</v>
      </c>
      <c r="K2" s="78"/>
    </row>
    <row r="3" spans="1:11" ht="16.5" x14ac:dyDescent="0.25">
      <c r="A3" s="11"/>
      <c r="B3" s="84" t="s">
        <v>474</v>
      </c>
      <c r="C3" s="84"/>
      <c r="D3" s="84"/>
      <c r="E3" s="84"/>
      <c r="F3" s="10"/>
      <c r="G3" s="84" t="s">
        <v>475</v>
      </c>
      <c r="H3" s="84"/>
      <c r="I3" s="84"/>
      <c r="J3" s="84"/>
      <c r="K3" s="84"/>
    </row>
    <row r="4" spans="1:11" ht="14.25" x14ac:dyDescent="0.2">
      <c r="A4" s="10"/>
      <c r="B4" s="77"/>
      <c r="C4" s="77"/>
      <c r="D4" s="77"/>
      <c r="E4" s="77"/>
      <c r="F4" s="10"/>
      <c r="G4" s="77"/>
      <c r="H4" s="77"/>
      <c r="I4" s="77"/>
      <c r="J4" s="77"/>
      <c r="K4" s="77"/>
    </row>
    <row r="5" spans="1:11" ht="14.25" x14ac:dyDescent="0.2">
      <c r="A5" s="12"/>
      <c r="B5" s="12"/>
      <c r="C5" s="13"/>
      <c r="D5" s="13"/>
      <c r="E5" s="13"/>
      <c r="F5" s="10"/>
      <c r="G5" s="14"/>
      <c r="H5" s="13"/>
      <c r="I5" s="13"/>
      <c r="J5" s="13"/>
      <c r="K5" s="14"/>
    </row>
    <row r="6" spans="1:11" ht="14.25" x14ac:dyDescent="0.2">
      <c r="A6" s="14"/>
      <c r="B6" s="77" t="str">
        <f>CONCATENATE("______________________ ", IF(Source!AL12&lt;&gt;"", Source!AL12, ""))</f>
        <v xml:space="preserve">______________________ </v>
      </c>
      <c r="C6" s="77"/>
      <c r="D6" s="77"/>
      <c r="E6" s="77"/>
      <c r="F6" s="10"/>
      <c r="G6" s="77" t="str">
        <f>CONCATENATE("______________________ ", IF(Source!AH12&lt;&gt;"", Source!AH12, ""))</f>
        <v xml:space="preserve">______________________ </v>
      </c>
      <c r="H6" s="77"/>
      <c r="I6" s="77"/>
      <c r="J6" s="77"/>
      <c r="K6" s="77"/>
    </row>
    <row r="7" spans="1:11" ht="14.25" x14ac:dyDescent="0.2">
      <c r="A7" s="15"/>
      <c r="B7" s="79" t="s">
        <v>477</v>
      </c>
      <c r="C7" s="79"/>
      <c r="D7" s="79"/>
      <c r="E7" s="79"/>
      <c r="F7" s="10"/>
      <c r="G7" s="79" t="s">
        <v>477</v>
      </c>
      <c r="H7" s="79"/>
      <c r="I7" s="79"/>
      <c r="J7" s="79"/>
      <c r="K7" s="79"/>
    </row>
    <row r="9" spans="1:11" ht="14.25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t="15.75" x14ac:dyDescent="0.25">
      <c r="A10" s="80" t="str">
        <f>CONCATENATE( "ЛОКАЛЬНАЯ СМЕТА № ",IF(Source!F12&lt;&gt;"Новый объект", Source!F12, ""))</f>
        <v xml:space="preserve">ЛОКАЛЬНАЯ СМЕТА № 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</row>
    <row r="11" spans="1:11" x14ac:dyDescent="0.2">
      <c r="A11" s="82" t="s">
        <v>478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</row>
    <row r="12" spans="1:11" ht="14.25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ht="18" hidden="1" x14ac:dyDescent="0.25">
      <c r="A13" s="83"/>
      <c r="B13" s="83"/>
      <c r="C13" s="83"/>
      <c r="D13" s="83"/>
      <c r="E13" s="83"/>
      <c r="F13" s="83"/>
      <c r="G13" s="83"/>
      <c r="H13" s="83"/>
      <c r="I13" s="83"/>
      <c r="J13" s="83"/>
      <c r="K13" s="83"/>
    </row>
    <row r="14" spans="1:11" ht="14.25" hidden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ht="18" x14ac:dyDescent="0.25">
      <c r="A15" s="85" t="str">
        <f>IF(Source!G12&lt;&gt;"Новый объект", Source!G12, "")</f>
        <v>г. Москва, поселение Рязановское, пос. Знамя Октября, мкр. "Родники", д. 11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</row>
    <row r="16" spans="1:11" x14ac:dyDescent="0.2">
      <c r="A16" s="82" t="s">
        <v>479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11" ht="14.25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ht="14.25" x14ac:dyDescent="0.2">
      <c r="A18" s="71" t="str">
        <f>CONCATENATE( "Основание: чертежи № ", Source!J12)</f>
        <v xml:space="preserve">Основание: чертежи № 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</row>
    <row r="19" spans="1:11" ht="14.25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ht="14.25" x14ac:dyDescent="0.2">
      <c r="A20" s="10"/>
      <c r="B20" s="10"/>
      <c r="C20" s="10"/>
      <c r="D20" s="10"/>
      <c r="E20" s="10"/>
      <c r="F20" s="77" t="s">
        <v>480</v>
      </c>
      <c r="G20" s="77"/>
      <c r="H20" s="77"/>
      <c r="I20" s="72">
        <f>(Source!F298/1000)</f>
        <v>98.614820000000009</v>
      </c>
      <c r="J20" s="78"/>
      <c r="K20" s="10" t="s">
        <v>481</v>
      </c>
    </row>
    <row r="21" spans="1:11" ht="14.25" hidden="1" x14ac:dyDescent="0.2">
      <c r="A21" s="10"/>
      <c r="B21" s="10"/>
      <c r="C21" s="10"/>
      <c r="D21" s="10"/>
      <c r="E21" s="10"/>
      <c r="F21" s="77" t="s">
        <v>482</v>
      </c>
      <c r="G21" s="77"/>
      <c r="H21" s="77"/>
      <c r="I21" s="72">
        <f>(Source!F287)/1000</f>
        <v>0</v>
      </c>
      <c r="J21" s="78"/>
      <c r="K21" s="10" t="s">
        <v>481</v>
      </c>
    </row>
    <row r="22" spans="1:11" ht="14.25" hidden="1" x14ac:dyDescent="0.2">
      <c r="A22" s="10"/>
      <c r="B22" s="10"/>
      <c r="C22" s="10"/>
      <c r="D22" s="10"/>
      <c r="E22" s="10"/>
      <c r="F22" s="77" t="s">
        <v>483</v>
      </c>
      <c r="G22" s="77"/>
      <c r="H22" s="77"/>
      <c r="I22" s="72">
        <f>(Source!F288)/1000</f>
        <v>0</v>
      </c>
      <c r="J22" s="78"/>
      <c r="K22" s="10" t="s">
        <v>481</v>
      </c>
    </row>
    <row r="23" spans="1:11" ht="14.25" hidden="1" x14ac:dyDescent="0.2">
      <c r="A23" s="10"/>
      <c r="B23" s="10"/>
      <c r="C23" s="10"/>
      <c r="D23" s="10"/>
      <c r="E23" s="10"/>
      <c r="F23" s="77" t="s">
        <v>484</v>
      </c>
      <c r="G23" s="77"/>
      <c r="H23" s="77"/>
      <c r="I23" s="72">
        <f>(Source!F279)/1000</f>
        <v>0</v>
      </c>
      <c r="J23" s="78"/>
      <c r="K23" s="10" t="s">
        <v>481</v>
      </c>
    </row>
    <row r="24" spans="1:11" ht="14.25" hidden="1" x14ac:dyDescent="0.2">
      <c r="A24" s="10"/>
      <c r="B24" s="10"/>
      <c r="C24" s="10"/>
      <c r="D24" s="10"/>
      <c r="E24" s="10"/>
      <c r="F24" s="77" t="s">
        <v>485</v>
      </c>
      <c r="G24" s="77"/>
      <c r="H24" s="77"/>
      <c r="I24" s="72">
        <f>(Source!F289+Source!F290)/1000</f>
        <v>98.614820000000009</v>
      </c>
      <c r="J24" s="78"/>
      <c r="K24" s="10" t="s">
        <v>481</v>
      </c>
    </row>
    <row r="25" spans="1:11" ht="14.25" x14ac:dyDescent="0.2">
      <c r="A25" s="10"/>
      <c r="B25" s="10"/>
      <c r="C25" s="10"/>
      <c r="D25" s="10"/>
      <c r="E25" s="10"/>
      <c r="F25" s="77" t="s">
        <v>486</v>
      </c>
      <c r="G25" s="77"/>
      <c r="H25" s="77"/>
      <c r="I25" s="72">
        <f>(Source!F285+ Source!F284)/1000</f>
        <v>16.48405</v>
      </c>
      <c r="J25" s="78"/>
      <c r="K25" s="10" t="s">
        <v>481</v>
      </c>
    </row>
    <row r="26" spans="1:11" ht="14.25" x14ac:dyDescent="0.2">
      <c r="A26" s="10" t="s">
        <v>500</v>
      </c>
      <c r="B26" s="10"/>
      <c r="C26" s="10"/>
      <c r="D26" s="16"/>
      <c r="E26" s="17"/>
      <c r="F26" s="10"/>
      <c r="G26" s="10"/>
      <c r="H26" s="10"/>
      <c r="I26" s="10"/>
      <c r="J26" s="10"/>
      <c r="K26" s="10"/>
    </row>
    <row r="27" spans="1:11" ht="14.25" x14ac:dyDescent="0.2">
      <c r="A27" s="75" t="s">
        <v>487</v>
      </c>
      <c r="B27" s="75" t="s">
        <v>488</v>
      </c>
      <c r="C27" s="75" t="s">
        <v>489</v>
      </c>
      <c r="D27" s="75" t="s">
        <v>490</v>
      </c>
      <c r="E27" s="75" t="s">
        <v>491</v>
      </c>
      <c r="F27" s="75" t="s">
        <v>492</v>
      </c>
      <c r="G27" s="75" t="s">
        <v>493</v>
      </c>
      <c r="H27" s="75" t="s">
        <v>494</v>
      </c>
      <c r="I27" s="75" t="s">
        <v>495</v>
      </c>
      <c r="J27" s="75" t="s">
        <v>496</v>
      </c>
      <c r="K27" s="18" t="s">
        <v>497</v>
      </c>
    </row>
    <row r="28" spans="1:11" ht="28.5" x14ac:dyDescent="0.2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19" t="s">
        <v>498</v>
      </c>
    </row>
    <row r="29" spans="1:11" ht="28.5" x14ac:dyDescent="0.2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19" t="s">
        <v>499</v>
      </c>
    </row>
    <row r="30" spans="1:11" ht="14.25" x14ac:dyDescent="0.2">
      <c r="A30" s="19">
        <v>1</v>
      </c>
      <c r="B30" s="19">
        <v>2</v>
      </c>
      <c r="C30" s="19">
        <v>3</v>
      </c>
      <c r="D30" s="19">
        <v>4</v>
      </c>
      <c r="E30" s="19">
        <v>5</v>
      </c>
      <c r="F30" s="19">
        <v>6</v>
      </c>
      <c r="G30" s="19">
        <v>7</v>
      </c>
      <c r="H30" s="19">
        <v>8</v>
      </c>
      <c r="I30" s="19">
        <v>9</v>
      </c>
      <c r="J30" s="19">
        <v>10</v>
      </c>
      <c r="K30" s="19">
        <v>11</v>
      </c>
    </row>
    <row r="32" spans="1:11" ht="16.5" x14ac:dyDescent="0.25">
      <c r="A32" s="73" t="str">
        <f>CONCATENATE("Локальная смета: ",IF(Source!G20&lt;&gt;"Новая локальная смета", Source!G20, ""))</f>
        <v xml:space="preserve">Локальная смета: 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</row>
    <row r="34" spans="1:22" ht="16.5" x14ac:dyDescent="0.25">
      <c r="A34" s="73" t="str">
        <f>CONCATENATE("Раздел: ",IF(Source!G24&lt;&gt;"Новый раздел", Source!G24, ""))</f>
        <v>Раздел: Ремонт асфальтового покрытия, бордюрного камня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</row>
    <row r="35" spans="1:22" ht="71.25" x14ac:dyDescent="0.2">
      <c r="A35" s="20" t="str">
        <f>Source!E28</f>
        <v>1</v>
      </c>
      <c r="B35" s="21" t="str">
        <f>Source!F28</f>
        <v>2.1-3101-12-2/1</v>
      </c>
      <c r="C35" s="21" t="str">
        <f>Source!G28</f>
        <v>Ремонт асфальтобетонных покрытий дворовых территорий с укладкой горячей смеси толщиной 5 см вручную, с разборкой покрытий отбойным молотком, размер карты от 3 до 25 м2</v>
      </c>
      <c r="D35" s="22" t="str">
        <f>Source!H28</f>
        <v>м2</v>
      </c>
      <c r="E35" s="9">
        <f>Source!I28</f>
        <v>40</v>
      </c>
      <c r="F35" s="24"/>
      <c r="G35" s="23"/>
      <c r="H35" s="9"/>
      <c r="I35" s="9"/>
      <c r="J35" s="25"/>
      <c r="K35" s="25"/>
      <c r="Q35">
        <f>ROUND((Source!BZ28/100)*ROUND((Source!AF28*Source!AV28)*Source!I28, 2), 2)</f>
        <v>1258.32</v>
      </c>
      <c r="R35">
        <f>Source!X28</f>
        <v>1258.32</v>
      </c>
      <c r="S35">
        <f>ROUND((Source!CA28/100)*ROUND((Source!AF28*Source!AV28)*Source!I28, 2), 2)</f>
        <v>179.76</v>
      </c>
      <c r="T35">
        <f>Source!Y28</f>
        <v>179.76</v>
      </c>
      <c r="U35">
        <f>ROUND((175/100)*ROUND((Source!AE28*Source!AV28)*Source!I28, 2), 2)</f>
        <v>2966.6</v>
      </c>
      <c r="V35">
        <f>ROUND((108/100)*ROUND(Source!CS28*Source!I28, 2), 2)</f>
        <v>1830.82</v>
      </c>
    </row>
    <row r="36" spans="1:22" ht="14.25" x14ac:dyDescent="0.2">
      <c r="A36" s="20"/>
      <c r="B36" s="21"/>
      <c r="C36" s="21" t="s">
        <v>501</v>
      </c>
      <c r="D36" s="22"/>
      <c r="E36" s="9"/>
      <c r="F36" s="24">
        <f>Source!AO28</f>
        <v>44.94</v>
      </c>
      <c r="G36" s="23" t="str">
        <f>Source!DG28</f>
        <v/>
      </c>
      <c r="H36" s="9">
        <f>Source!AV28</f>
        <v>1</v>
      </c>
      <c r="I36" s="9">
        <f>IF(Source!BA28&lt;&gt; 0, Source!BA28, 1)</f>
        <v>1</v>
      </c>
      <c r="J36" s="25">
        <f>Source!S28</f>
        <v>1797.6</v>
      </c>
      <c r="K36" s="25"/>
    </row>
    <row r="37" spans="1:22" ht="14.25" x14ac:dyDescent="0.2">
      <c r="A37" s="20"/>
      <c r="B37" s="21"/>
      <c r="C37" s="21" t="s">
        <v>502</v>
      </c>
      <c r="D37" s="22"/>
      <c r="E37" s="9"/>
      <c r="F37" s="24">
        <f>Source!AM28</f>
        <v>85.79</v>
      </c>
      <c r="G37" s="23" t="str">
        <f>Source!DE28</f>
        <v/>
      </c>
      <c r="H37" s="9">
        <f>Source!AV28</f>
        <v>1</v>
      </c>
      <c r="I37" s="9">
        <f>IF(Source!BB28&lt;&gt; 0, Source!BB28, 1)</f>
        <v>1</v>
      </c>
      <c r="J37" s="25">
        <f>Source!Q28</f>
        <v>3431.6</v>
      </c>
      <c r="K37" s="25"/>
    </row>
    <row r="38" spans="1:22" ht="14.25" x14ac:dyDescent="0.2">
      <c r="A38" s="20"/>
      <c r="B38" s="21"/>
      <c r="C38" s="21" t="s">
        <v>503</v>
      </c>
      <c r="D38" s="22"/>
      <c r="E38" s="9"/>
      <c r="F38" s="24">
        <f>Source!AN28</f>
        <v>42.38</v>
      </c>
      <c r="G38" s="23" t="str">
        <f>Source!DF28</f>
        <v/>
      </c>
      <c r="H38" s="9">
        <f>Source!AV28</f>
        <v>1</v>
      </c>
      <c r="I38" s="9">
        <f>IF(Source!BS28&lt;&gt; 0, Source!BS28, 1)</f>
        <v>1</v>
      </c>
      <c r="J38" s="26">
        <f>Source!R28</f>
        <v>1695.2</v>
      </c>
      <c r="K38" s="25"/>
    </row>
    <row r="39" spans="1:22" ht="14.25" x14ac:dyDescent="0.2">
      <c r="A39" s="20"/>
      <c r="B39" s="21"/>
      <c r="C39" s="21" t="s">
        <v>504</v>
      </c>
      <c r="D39" s="22"/>
      <c r="E39" s="9"/>
      <c r="F39" s="24">
        <f>Source!AL28</f>
        <v>303.19</v>
      </c>
      <c r="G39" s="23" t="str">
        <f>Source!DD28</f>
        <v/>
      </c>
      <c r="H39" s="9">
        <f>Source!AW28</f>
        <v>1</v>
      </c>
      <c r="I39" s="9">
        <f>IF(Source!BC28&lt;&gt; 0, Source!BC28, 1)</f>
        <v>1</v>
      </c>
      <c r="J39" s="25">
        <f>Source!P28</f>
        <v>12127.6</v>
      </c>
      <c r="K39" s="25"/>
    </row>
    <row r="40" spans="1:22" ht="14.25" x14ac:dyDescent="0.2">
      <c r="A40" s="20"/>
      <c r="B40" s="21"/>
      <c r="C40" s="21" t="s">
        <v>505</v>
      </c>
      <c r="D40" s="22" t="s">
        <v>506</v>
      </c>
      <c r="E40" s="9">
        <f>Source!AT28</f>
        <v>70</v>
      </c>
      <c r="F40" s="24"/>
      <c r="G40" s="23"/>
      <c r="H40" s="9"/>
      <c r="I40" s="9"/>
      <c r="J40" s="25">
        <f>SUM(R35:R39)</f>
        <v>1258.32</v>
      </c>
      <c r="K40" s="25"/>
    </row>
    <row r="41" spans="1:22" ht="14.25" x14ac:dyDescent="0.2">
      <c r="A41" s="20"/>
      <c r="B41" s="21"/>
      <c r="C41" s="21" t="s">
        <v>507</v>
      </c>
      <c r="D41" s="22" t="s">
        <v>506</v>
      </c>
      <c r="E41" s="9">
        <f>Source!AU28</f>
        <v>10</v>
      </c>
      <c r="F41" s="24"/>
      <c r="G41" s="23"/>
      <c r="H41" s="9"/>
      <c r="I41" s="9"/>
      <c r="J41" s="25">
        <f>SUM(T35:T40)</f>
        <v>179.76</v>
      </c>
      <c r="K41" s="25"/>
    </row>
    <row r="42" spans="1:22" ht="14.25" x14ac:dyDescent="0.2">
      <c r="A42" s="20"/>
      <c r="B42" s="21"/>
      <c r="C42" s="21" t="s">
        <v>508</v>
      </c>
      <c r="D42" s="22" t="s">
        <v>506</v>
      </c>
      <c r="E42" s="9">
        <f>108</f>
        <v>108</v>
      </c>
      <c r="F42" s="24"/>
      <c r="G42" s="23"/>
      <c r="H42" s="9"/>
      <c r="I42" s="9"/>
      <c r="J42" s="25">
        <f>SUM(V35:V41)</f>
        <v>1830.82</v>
      </c>
      <c r="K42" s="25"/>
    </row>
    <row r="43" spans="1:22" ht="14.25" x14ac:dyDescent="0.2">
      <c r="A43" s="20"/>
      <c r="B43" s="21"/>
      <c r="C43" s="21" t="s">
        <v>509</v>
      </c>
      <c r="D43" s="22" t="s">
        <v>510</v>
      </c>
      <c r="E43" s="9">
        <f>Source!AQ28</f>
        <v>0.22</v>
      </c>
      <c r="F43" s="24"/>
      <c r="G43" s="23" t="str">
        <f>Source!DI28</f>
        <v/>
      </c>
      <c r="H43" s="9">
        <f>Source!AV28</f>
        <v>1</v>
      </c>
      <c r="I43" s="9"/>
      <c r="J43" s="25"/>
      <c r="K43" s="25">
        <f>Source!U28</f>
        <v>8.8000000000000007</v>
      </c>
    </row>
    <row r="44" spans="1:22" ht="15" x14ac:dyDescent="0.25">
      <c r="A44" s="29"/>
      <c r="B44" s="29"/>
      <c r="C44" s="29"/>
      <c r="D44" s="29"/>
      <c r="E44" s="29"/>
      <c r="F44" s="29"/>
      <c r="G44" s="29"/>
      <c r="H44" s="29"/>
      <c r="I44" s="74">
        <f>J36+J37+J39+J40+J41+J42</f>
        <v>20625.699999999997</v>
      </c>
      <c r="J44" s="74"/>
      <c r="K44" s="30">
        <f>IF(Source!I28&lt;&gt;0, ROUND(I44/Source!I28, 2), 0)</f>
        <v>515.64</v>
      </c>
      <c r="P44" s="27">
        <f>I44</f>
        <v>20625.699999999997</v>
      </c>
    </row>
    <row r="45" spans="1:22" ht="57" hidden="1" x14ac:dyDescent="0.2">
      <c r="A45" s="20" t="str">
        <f>Source!E29</f>
        <v>2</v>
      </c>
      <c r="B45" s="21" t="str">
        <f>Source!F29</f>
        <v>2.1-3101-4-3/1</v>
      </c>
      <c r="C45" s="21" t="str">
        <f>Source!G29</f>
        <v>Ремонт дорожных покрытий и тротуаров асфальтобетонной смесью толщиной 5 см с применением компрессора картами до 100 м2</v>
      </c>
      <c r="D45" s="22" t="str">
        <f>Source!H29</f>
        <v>м2</v>
      </c>
      <c r="E45" s="9">
        <f>Source!I29</f>
        <v>0</v>
      </c>
      <c r="F45" s="24"/>
      <c r="G45" s="23"/>
      <c r="H45" s="9"/>
      <c r="I45" s="9"/>
      <c r="J45" s="25"/>
      <c r="K45" s="25"/>
      <c r="Q45">
        <f>ROUND((Source!BZ29/100)*ROUND((Source!AF29*Source!AV29)*Source!I29, 2), 2)</f>
        <v>0</v>
      </c>
      <c r="R45">
        <f>Source!X29</f>
        <v>0</v>
      </c>
      <c r="S45">
        <f>ROUND((Source!CA29/100)*ROUND((Source!AF29*Source!AV29)*Source!I29, 2), 2)</f>
        <v>0</v>
      </c>
      <c r="T45">
        <f>Source!Y29</f>
        <v>0</v>
      </c>
      <c r="U45">
        <f>ROUND((175/100)*ROUND((Source!AE29*Source!AV29)*Source!I29, 2), 2)</f>
        <v>0</v>
      </c>
      <c r="V45">
        <f>ROUND((108/100)*ROUND(Source!CS29*Source!I29, 2), 2)</f>
        <v>0</v>
      </c>
    </row>
    <row r="46" spans="1:22" ht="14.25" hidden="1" x14ac:dyDescent="0.2">
      <c r="A46" s="20"/>
      <c r="B46" s="21"/>
      <c r="C46" s="21" t="s">
        <v>501</v>
      </c>
      <c r="D46" s="22"/>
      <c r="E46" s="9"/>
      <c r="F46" s="24">
        <f>Source!AO29</f>
        <v>68.569999999999993</v>
      </c>
      <c r="G46" s="23" t="str">
        <f>Source!DG29</f>
        <v/>
      </c>
      <c r="H46" s="9">
        <f>Source!AV29</f>
        <v>1</v>
      </c>
      <c r="I46" s="9">
        <f>IF(Source!BA29&lt;&gt; 0, Source!BA29, 1)</f>
        <v>1</v>
      </c>
      <c r="J46" s="25">
        <f>Source!S29</f>
        <v>0</v>
      </c>
      <c r="K46" s="25"/>
    </row>
    <row r="47" spans="1:22" ht="14.25" hidden="1" x14ac:dyDescent="0.2">
      <c r="A47" s="20"/>
      <c r="B47" s="21"/>
      <c r="C47" s="21" t="s">
        <v>502</v>
      </c>
      <c r="D47" s="22"/>
      <c r="E47" s="9"/>
      <c r="F47" s="24">
        <f>Source!AM29</f>
        <v>238.22</v>
      </c>
      <c r="G47" s="23" t="str">
        <f>Source!DE29</f>
        <v/>
      </c>
      <c r="H47" s="9">
        <f>Source!AV29</f>
        <v>1</v>
      </c>
      <c r="I47" s="9">
        <f>IF(Source!BB29&lt;&gt; 0, Source!BB29, 1)</f>
        <v>1</v>
      </c>
      <c r="J47" s="25">
        <f>Source!Q29</f>
        <v>0</v>
      </c>
      <c r="K47" s="25"/>
    </row>
    <row r="48" spans="1:22" ht="14.25" hidden="1" x14ac:dyDescent="0.2">
      <c r="A48" s="20"/>
      <c r="B48" s="21"/>
      <c r="C48" s="21" t="s">
        <v>503</v>
      </c>
      <c r="D48" s="22"/>
      <c r="E48" s="9"/>
      <c r="F48" s="24">
        <f>Source!AN29</f>
        <v>103.96</v>
      </c>
      <c r="G48" s="23" t="str">
        <f>Source!DF29</f>
        <v/>
      </c>
      <c r="H48" s="9">
        <f>Source!AV29</f>
        <v>1</v>
      </c>
      <c r="I48" s="9">
        <f>IF(Source!BS29&lt;&gt; 0, Source!BS29, 1)</f>
        <v>1</v>
      </c>
      <c r="J48" s="26">
        <f>Source!R29</f>
        <v>0</v>
      </c>
      <c r="K48" s="25"/>
    </row>
    <row r="49" spans="1:22" ht="14.25" hidden="1" x14ac:dyDescent="0.2">
      <c r="A49" s="20"/>
      <c r="B49" s="21"/>
      <c r="C49" s="21" t="s">
        <v>504</v>
      </c>
      <c r="D49" s="22"/>
      <c r="E49" s="9"/>
      <c r="F49" s="24">
        <f>Source!AL29</f>
        <v>318.69</v>
      </c>
      <c r="G49" s="23" t="str">
        <f>Source!DD29</f>
        <v/>
      </c>
      <c r="H49" s="9">
        <f>Source!AW29</f>
        <v>1</v>
      </c>
      <c r="I49" s="9">
        <f>IF(Source!BC29&lt;&gt; 0, Source!BC29, 1)</f>
        <v>1</v>
      </c>
      <c r="J49" s="25">
        <f>Source!P29</f>
        <v>0</v>
      </c>
      <c r="K49" s="25"/>
    </row>
    <row r="50" spans="1:22" ht="14.25" hidden="1" x14ac:dyDescent="0.2">
      <c r="A50" s="20"/>
      <c r="B50" s="21"/>
      <c r="C50" s="21" t="s">
        <v>505</v>
      </c>
      <c r="D50" s="22" t="s">
        <v>506</v>
      </c>
      <c r="E50" s="9">
        <f>Source!AT29</f>
        <v>70</v>
      </c>
      <c r="F50" s="24"/>
      <c r="G50" s="23"/>
      <c r="H50" s="9"/>
      <c r="I50" s="9"/>
      <c r="J50" s="25">
        <f>SUM(R45:R49)</f>
        <v>0</v>
      </c>
      <c r="K50" s="25"/>
    </row>
    <row r="51" spans="1:22" ht="14.25" hidden="1" x14ac:dyDescent="0.2">
      <c r="A51" s="20"/>
      <c r="B51" s="21"/>
      <c r="C51" s="21" t="s">
        <v>507</v>
      </c>
      <c r="D51" s="22" t="s">
        <v>506</v>
      </c>
      <c r="E51" s="9">
        <f>Source!AU29</f>
        <v>10</v>
      </c>
      <c r="F51" s="24"/>
      <c r="G51" s="23"/>
      <c r="H51" s="9"/>
      <c r="I51" s="9"/>
      <c r="J51" s="25">
        <f>SUM(T45:T50)</f>
        <v>0</v>
      </c>
      <c r="K51" s="25"/>
    </row>
    <row r="52" spans="1:22" ht="14.25" hidden="1" x14ac:dyDescent="0.2">
      <c r="A52" s="20"/>
      <c r="B52" s="21"/>
      <c r="C52" s="21" t="s">
        <v>508</v>
      </c>
      <c r="D52" s="22" t="s">
        <v>506</v>
      </c>
      <c r="E52" s="9">
        <f>108</f>
        <v>108</v>
      </c>
      <c r="F52" s="24"/>
      <c r="G52" s="23"/>
      <c r="H52" s="9"/>
      <c r="I52" s="9"/>
      <c r="J52" s="25">
        <f>SUM(V45:V51)</f>
        <v>0</v>
      </c>
      <c r="K52" s="25"/>
    </row>
    <row r="53" spans="1:22" ht="14.25" hidden="1" x14ac:dyDescent="0.2">
      <c r="A53" s="20"/>
      <c r="B53" s="21"/>
      <c r="C53" s="21" t="s">
        <v>509</v>
      </c>
      <c r="D53" s="22" t="s">
        <v>510</v>
      </c>
      <c r="E53" s="9">
        <f>Source!AQ29</f>
        <v>0.27</v>
      </c>
      <c r="F53" s="24"/>
      <c r="G53" s="23" t="str">
        <f>Source!DI29</f>
        <v/>
      </c>
      <c r="H53" s="9">
        <f>Source!AV29</f>
        <v>1</v>
      </c>
      <c r="I53" s="9"/>
      <c r="J53" s="25"/>
      <c r="K53" s="25">
        <f>Source!U29</f>
        <v>0</v>
      </c>
    </row>
    <row r="54" spans="1:22" ht="15" hidden="1" x14ac:dyDescent="0.25">
      <c r="A54" s="29"/>
      <c r="B54" s="29"/>
      <c r="C54" s="29"/>
      <c r="D54" s="29"/>
      <c r="E54" s="29"/>
      <c r="F54" s="29"/>
      <c r="G54" s="29"/>
      <c r="H54" s="29"/>
      <c r="I54" s="74">
        <f>J46+J47+J49+J50+J51+J52</f>
        <v>0</v>
      </c>
      <c r="J54" s="74"/>
      <c r="K54" s="30">
        <f>IF(Source!I29&lt;&gt;0, ROUND(I54/Source!I29, 2), 0)</f>
        <v>0</v>
      </c>
      <c r="P54" s="27">
        <f>I54</f>
        <v>0</v>
      </c>
    </row>
    <row r="55" spans="1:22" ht="42.75" hidden="1" x14ac:dyDescent="0.2">
      <c r="A55" s="20" t="str">
        <f>Source!E30</f>
        <v>3</v>
      </c>
      <c r="B55" s="21" t="str">
        <f>Source!F30</f>
        <v>2.1-3303-1-2/1</v>
      </c>
      <c r="C55" s="21" t="str">
        <f>Source!G30</f>
        <v>Устройство подстилающих и выравнивающих слоев оснований из щебня</v>
      </c>
      <c r="D55" s="22" t="str">
        <f>Source!H30</f>
        <v>100 м3</v>
      </c>
      <c r="E55" s="9">
        <f>Source!I30</f>
        <v>0</v>
      </c>
      <c r="F55" s="24"/>
      <c r="G55" s="23"/>
      <c r="H55" s="9"/>
      <c r="I55" s="9"/>
      <c r="J55" s="25"/>
      <c r="K55" s="25"/>
      <c r="Q55">
        <f>ROUND((Source!BZ30/100)*ROUND((Source!AF30*Source!AV30)*Source!I30, 2), 2)</f>
        <v>0</v>
      </c>
      <c r="R55">
        <f>Source!X30</f>
        <v>0</v>
      </c>
      <c r="S55">
        <f>ROUND((Source!CA30/100)*ROUND((Source!AF30*Source!AV30)*Source!I30, 2), 2)</f>
        <v>0</v>
      </c>
      <c r="T55">
        <f>Source!Y30</f>
        <v>0</v>
      </c>
      <c r="U55">
        <f>ROUND((175/100)*ROUND((Source!AE30*Source!AV30)*Source!I30, 2), 2)</f>
        <v>0</v>
      </c>
      <c r="V55">
        <f>ROUND((108/100)*ROUND(Source!CS30*Source!I30, 2), 2)</f>
        <v>0</v>
      </c>
    </row>
    <row r="56" spans="1:22" hidden="1" x14ac:dyDescent="0.2">
      <c r="C56" s="31" t="str">
        <f>"Объем: "&amp;Source!I30&amp;"=12/"&amp;"100"</f>
        <v>Объем: 0=12/100</v>
      </c>
    </row>
    <row r="57" spans="1:22" ht="14.25" hidden="1" x14ac:dyDescent="0.2">
      <c r="A57" s="20"/>
      <c r="B57" s="21"/>
      <c r="C57" s="21" t="s">
        <v>501</v>
      </c>
      <c r="D57" s="22"/>
      <c r="E57" s="9"/>
      <c r="F57" s="24">
        <f>Source!AO30</f>
        <v>4649.3</v>
      </c>
      <c r="G57" s="23" t="str">
        <f>Source!DG30</f>
        <v/>
      </c>
      <c r="H57" s="9">
        <f>Source!AV30</f>
        <v>1</v>
      </c>
      <c r="I57" s="9">
        <f>IF(Source!BA30&lt;&gt; 0, Source!BA30, 1)</f>
        <v>1</v>
      </c>
      <c r="J57" s="25">
        <f>Source!S30</f>
        <v>0</v>
      </c>
      <c r="K57" s="25"/>
    </row>
    <row r="58" spans="1:22" ht="14.25" hidden="1" x14ac:dyDescent="0.2">
      <c r="A58" s="20"/>
      <c r="B58" s="21"/>
      <c r="C58" s="21" t="s">
        <v>502</v>
      </c>
      <c r="D58" s="22"/>
      <c r="E58" s="9"/>
      <c r="F58" s="24">
        <f>Source!AM30</f>
        <v>53736.02</v>
      </c>
      <c r="G58" s="23" t="str">
        <f>Source!DE30</f>
        <v/>
      </c>
      <c r="H58" s="9">
        <f>Source!AV30</f>
        <v>1</v>
      </c>
      <c r="I58" s="9">
        <f>IF(Source!BB30&lt;&gt; 0, Source!BB30, 1)</f>
        <v>1</v>
      </c>
      <c r="J58" s="25">
        <f>Source!Q30</f>
        <v>0</v>
      </c>
      <c r="K58" s="25"/>
    </row>
    <row r="59" spans="1:22" ht="14.25" hidden="1" x14ac:dyDescent="0.2">
      <c r="A59" s="20"/>
      <c r="B59" s="21"/>
      <c r="C59" s="21" t="s">
        <v>503</v>
      </c>
      <c r="D59" s="22"/>
      <c r="E59" s="9"/>
      <c r="F59" s="24">
        <f>Source!AN30</f>
        <v>21215.13</v>
      </c>
      <c r="G59" s="23" t="str">
        <f>Source!DF30</f>
        <v/>
      </c>
      <c r="H59" s="9">
        <f>Source!AV30</f>
        <v>1</v>
      </c>
      <c r="I59" s="9">
        <f>IF(Source!BS30&lt;&gt; 0, Source!BS30, 1)</f>
        <v>1</v>
      </c>
      <c r="J59" s="26">
        <f>Source!R30</f>
        <v>0</v>
      </c>
      <c r="K59" s="25"/>
    </row>
    <row r="60" spans="1:22" ht="14.25" hidden="1" x14ac:dyDescent="0.2">
      <c r="A60" s="20"/>
      <c r="B60" s="21"/>
      <c r="C60" s="21" t="s">
        <v>504</v>
      </c>
      <c r="D60" s="22"/>
      <c r="E60" s="9"/>
      <c r="F60" s="24">
        <f>Source!AL30</f>
        <v>222479.25</v>
      </c>
      <c r="G60" s="23" t="str">
        <f>Source!DD30</f>
        <v/>
      </c>
      <c r="H60" s="9">
        <f>Source!AW30</f>
        <v>1</v>
      </c>
      <c r="I60" s="9">
        <f>IF(Source!BC30&lt;&gt; 0, Source!BC30, 1)</f>
        <v>1</v>
      </c>
      <c r="J60" s="25">
        <f>Source!P30</f>
        <v>0</v>
      </c>
      <c r="K60" s="25"/>
    </row>
    <row r="61" spans="1:22" ht="14.25" hidden="1" x14ac:dyDescent="0.2">
      <c r="A61" s="20"/>
      <c r="B61" s="21"/>
      <c r="C61" s="21" t="s">
        <v>505</v>
      </c>
      <c r="D61" s="22" t="s">
        <v>506</v>
      </c>
      <c r="E61" s="9">
        <f>Source!AT30</f>
        <v>70</v>
      </c>
      <c r="F61" s="24"/>
      <c r="G61" s="23"/>
      <c r="H61" s="9"/>
      <c r="I61" s="9"/>
      <c r="J61" s="25">
        <f>SUM(R55:R60)</f>
        <v>0</v>
      </c>
      <c r="K61" s="25"/>
    </row>
    <row r="62" spans="1:22" ht="14.25" hidden="1" x14ac:dyDescent="0.2">
      <c r="A62" s="20"/>
      <c r="B62" s="21"/>
      <c r="C62" s="21" t="s">
        <v>507</v>
      </c>
      <c r="D62" s="22" t="s">
        <v>506</v>
      </c>
      <c r="E62" s="9">
        <f>Source!AU30</f>
        <v>10</v>
      </c>
      <c r="F62" s="24"/>
      <c r="G62" s="23"/>
      <c r="H62" s="9"/>
      <c r="I62" s="9"/>
      <c r="J62" s="25">
        <f>SUM(T55:T61)</f>
        <v>0</v>
      </c>
      <c r="K62" s="25"/>
    </row>
    <row r="63" spans="1:22" ht="14.25" hidden="1" x14ac:dyDescent="0.2">
      <c r="A63" s="20"/>
      <c r="B63" s="21"/>
      <c r="C63" s="21" t="s">
        <v>508</v>
      </c>
      <c r="D63" s="22" t="s">
        <v>506</v>
      </c>
      <c r="E63" s="9">
        <f>108</f>
        <v>108</v>
      </c>
      <c r="F63" s="24"/>
      <c r="G63" s="23"/>
      <c r="H63" s="9"/>
      <c r="I63" s="9"/>
      <c r="J63" s="25">
        <f>SUM(V55:V62)</f>
        <v>0</v>
      </c>
      <c r="K63" s="25"/>
    </row>
    <row r="64" spans="1:22" ht="14.25" hidden="1" x14ac:dyDescent="0.2">
      <c r="A64" s="20"/>
      <c r="B64" s="21"/>
      <c r="C64" s="21" t="s">
        <v>509</v>
      </c>
      <c r="D64" s="22" t="s">
        <v>510</v>
      </c>
      <c r="E64" s="9">
        <f>Source!AQ30</f>
        <v>24.84</v>
      </c>
      <c r="F64" s="24"/>
      <c r="G64" s="23" t="str">
        <f>Source!DI30</f>
        <v/>
      </c>
      <c r="H64" s="9">
        <f>Source!AV30</f>
        <v>1</v>
      </c>
      <c r="I64" s="9"/>
      <c r="J64" s="25"/>
      <c r="K64" s="25">
        <f>Source!U30</f>
        <v>0</v>
      </c>
    </row>
    <row r="65" spans="1:22" ht="15" hidden="1" x14ac:dyDescent="0.25">
      <c r="A65" s="29"/>
      <c r="B65" s="29"/>
      <c r="C65" s="29"/>
      <c r="D65" s="29"/>
      <c r="E65" s="29"/>
      <c r="F65" s="29"/>
      <c r="G65" s="29"/>
      <c r="H65" s="29"/>
      <c r="I65" s="74">
        <f>J57+J58+J60+J61+J62+J63</f>
        <v>0</v>
      </c>
      <c r="J65" s="74"/>
      <c r="K65" s="30">
        <f>IF(Source!I30&lt;&gt;0, ROUND(I65/Source!I30, 2), 0)</f>
        <v>0</v>
      </c>
      <c r="P65" s="27">
        <f>I65</f>
        <v>0</v>
      </c>
    </row>
    <row r="66" spans="1:22" ht="42.75" hidden="1" x14ac:dyDescent="0.2">
      <c r="A66" s="20" t="str">
        <f>Source!E31</f>
        <v>4</v>
      </c>
      <c r="B66" s="21" t="str">
        <f>Source!F31</f>
        <v>2.1-3101-14-2/1</v>
      </c>
      <c r="C66" s="21" t="str">
        <f>Source!G31</f>
        <v>Ремонт трещин в асфальтобетонных покрытиях при средней ширине трещины 3 см и глубине 4 см</v>
      </c>
      <c r="D66" s="22" t="str">
        <f>Source!H31</f>
        <v>100 м</v>
      </c>
      <c r="E66" s="9">
        <f>Source!I31</f>
        <v>0</v>
      </c>
      <c r="F66" s="24"/>
      <c r="G66" s="23"/>
      <c r="H66" s="9"/>
      <c r="I66" s="9"/>
      <c r="J66" s="25"/>
      <c r="K66" s="25"/>
      <c r="Q66">
        <f>ROUND((Source!BZ31/100)*ROUND((Source!AF31*Source!AV31)*Source!I31, 2), 2)</f>
        <v>0</v>
      </c>
      <c r="R66">
        <f>Source!X31</f>
        <v>0</v>
      </c>
      <c r="S66">
        <f>ROUND((Source!CA31/100)*ROUND((Source!AF31*Source!AV31)*Source!I31, 2), 2)</f>
        <v>0</v>
      </c>
      <c r="T66">
        <f>Source!Y31</f>
        <v>0</v>
      </c>
      <c r="U66">
        <f>ROUND((175/100)*ROUND((Source!AE31*Source!AV31)*Source!I31, 2), 2)</f>
        <v>0</v>
      </c>
      <c r="V66">
        <f>ROUND((108/100)*ROUND(Source!CS31*Source!I31, 2), 2)</f>
        <v>0</v>
      </c>
    </row>
    <row r="67" spans="1:22" hidden="1" x14ac:dyDescent="0.2">
      <c r="C67" s="31" t="str">
        <f>"Объем: "&amp;Source!I31&amp;"=100/"&amp;"100"</f>
        <v>Объем: 0=100/100</v>
      </c>
    </row>
    <row r="68" spans="1:22" ht="14.25" hidden="1" x14ac:dyDescent="0.2">
      <c r="A68" s="20"/>
      <c r="B68" s="21"/>
      <c r="C68" s="21" t="s">
        <v>501</v>
      </c>
      <c r="D68" s="22"/>
      <c r="E68" s="9"/>
      <c r="F68" s="24">
        <f>Source!AO31</f>
        <v>1081.56</v>
      </c>
      <c r="G68" s="23" t="str">
        <f>Source!DG31</f>
        <v/>
      </c>
      <c r="H68" s="9">
        <f>Source!AV31</f>
        <v>1</v>
      </c>
      <c r="I68" s="9">
        <f>IF(Source!BA31&lt;&gt; 0, Source!BA31, 1)</f>
        <v>1</v>
      </c>
      <c r="J68" s="25">
        <f>Source!S31</f>
        <v>0</v>
      </c>
      <c r="K68" s="25"/>
    </row>
    <row r="69" spans="1:22" ht="14.25" hidden="1" x14ac:dyDescent="0.2">
      <c r="A69" s="20"/>
      <c r="B69" s="21"/>
      <c r="C69" s="21" t="s">
        <v>502</v>
      </c>
      <c r="D69" s="22"/>
      <c r="E69" s="9"/>
      <c r="F69" s="24">
        <f>Source!AM31</f>
        <v>1708.7</v>
      </c>
      <c r="G69" s="23" t="str">
        <f>Source!DE31</f>
        <v/>
      </c>
      <c r="H69" s="9">
        <f>Source!AV31</f>
        <v>1</v>
      </c>
      <c r="I69" s="9">
        <f>IF(Source!BB31&lt;&gt; 0, Source!BB31, 1)</f>
        <v>1</v>
      </c>
      <c r="J69" s="25">
        <f>Source!Q31</f>
        <v>0</v>
      </c>
      <c r="K69" s="25"/>
    </row>
    <row r="70" spans="1:22" ht="14.25" hidden="1" x14ac:dyDescent="0.2">
      <c r="A70" s="20"/>
      <c r="B70" s="21"/>
      <c r="C70" s="21" t="s">
        <v>503</v>
      </c>
      <c r="D70" s="22"/>
      <c r="E70" s="9"/>
      <c r="F70" s="24">
        <f>Source!AN31</f>
        <v>422.92</v>
      </c>
      <c r="G70" s="23" t="str">
        <f>Source!DF31</f>
        <v/>
      </c>
      <c r="H70" s="9">
        <f>Source!AV31</f>
        <v>1</v>
      </c>
      <c r="I70" s="9">
        <f>IF(Source!BS31&lt;&gt; 0, Source!BS31, 1)</f>
        <v>1</v>
      </c>
      <c r="J70" s="26">
        <f>Source!R31</f>
        <v>0</v>
      </c>
      <c r="K70" s="25"/>
    </row>
    <row r="71" spans="1:22" ht="14.25" hidden="1" x14ac:dyDescent="0.2">
      <c r="A71" s="20"/>
      <c r="B71" s="21"/>
      <c r="C71" s="21" t="s">
        <v>504</v>
      </c>
      <c r="D71" s="22"/>
      <c r="E71" s="9"/>
      <c r="F71" s="24">
        <f>Source!AL31</f>
        <v>4186.97</v>
      </c>
      <c r="G71" s="23" t="str">
        <f>Source!DD31</f>
        <v/>
      </c>
      <c r="H71" s="9">
        <f>Source!AW31</f>
        <v>1</v>
      </c>
      <c r="I71" s="9">
        <f>IF(Source!BC31&lt;&gt; 0, Source!BC31, 1)</f>
        <v>1</v>
      </c>
      <c r="J71" s="25">
        <f>Source!P31</f>
        <v>0</v>
      </c>
      <c r="K71" s="25"/>
    </row>
    <row r="72" spans="1:22" ht="14.25" hidden="1" x14ac:dyDescent="0.2">
      <c r="A72" s="20"/>
      <c r="B72" s="21"/>
      <c r="C72" s="21" t="s">
        <v>505</v>
      </c>
      <c r="D72" s="22" t="s">
        <v>506</v>
      </c>
      <c r="E72" s="9">
        <f>Source!AT31</f>
        <v>70</v>
      </c>
      <c r="F72" s="24"/>
      <c r="G72" s="23"/>
      <c r="H72" s="9"/>
      <c r="I72" s="9"/>
      <c r="J72" s="25">
        <f>SUM(R66:R71)</f>
        <v>0</v>
      </c>
      <c r="K72" s="25"/>
    </row>
    <row r="73" spans="1:22" ht="14.25" hidden="1" x14ac:dyDescent="0.2">
      <c r="A73" s="20"/>
      <c r="B73" s="21"/>
      <c r="C73" s="21" t="s">
        <v>507</v>
      </c>
      <c r="D73" s="22" t="s">
        <v>506</v>
      </c>
      <c r="E73" s="9">
        <f>Source!AU31</f>
        <v>10</v>
      </c>
      <c r="F73" s="24"/>
      <c r="G73" s="23"/>
      <c r="H73" s="9"/>
      <c r="I73" s="9"/>
      <c r="J73" s="25">
        <f>SUM(T66:T72)</f>
        <v>0</v>
      </c>
      <c r="K73" s="25"/>
    </row>
    <row r="74" spans="1:22" ht="14.25" hidden="1" x14ac:dyDescent="0.2">
      <c r="A74" s="20"/>
      <c r="B74" s="21"/>
      <c r="C74" s="21" t="s">
        <v>508</v>
      </c>
      <c r="D74" s="22" t="s">
        <v>506</v>
      </c>
      <c r="E74" s="9">
        <f>108</f>
        <v>108</v>
      </c>
      <c r="F74" s="24"/>
      <c r="G74" s="23"/>
      <c r="H74" s="9"/>
      <c r="I74" s="9"/>
      <c r="J74" s="25">
        <f>SUM(V66:V73)</f>
        <v>0</v>
      </c>
      <c r="K74" s="25"/>
    </row>
    <row r="75" spans="1:22" ht="14.25" hidden="1" x14ac:dyDescent="0.2">
      <c r="A75" s="20"/>
      <c r="B75" s="21"/>
      <c r="C75" s="21" t="s">
        <v>509</v>
      </c>
      <c r="D75" s="22" t="s">
        <v>510</v>
      </c>
      <c r="E75" s="9">
        <f>Source!AQ31</f>
        <v>5.35</v>
      </c>
      <c r="F75" s="24"/>
      <c r="G75" s="23" t="str">
        <f>Source!DI31</f>
        <v/>
      </c>
      <c r="H75" s="9">
        <f>Source!AV31</f>
        <v>1</v>
      </c>
      <c r="I75" s="9"/>
      <c r="J75" s="25"/>
      <c r="K75" s="25">
        <f>Source!U31</f>
        <v>0</v>
      </c>
    </row>
    <row r="76" spans="1:22" ht="15" hidden="1" x14ac:dyDescent="0.25">
      <c r="A76" s="29"/>
      <c r="B76" s="29"/>
      <c r="C76" s="29"/>
      <c r="D76" s="29"/>
      <c r="E76" s="29"/>
      <c r="F76" s="29"/>
      <c r="G76" s="29"/>
      <c r="H76" s="29"/>
      <c r="I76" s="74">
        <f>J68+J69+J71+J72+J73+J74</f>
        <v>0</v>
      </c>
      <c r="J76" s="74"/>
      <c r="K76" s="30">
        <f>IF(Source!I31&lt;&gt;0, ROUND(I76/Source!I31, 2), 0)</f>
        <v>0</v>
      </c>
      <c r="P76" s="27">
        <f>I76</f>
        <v>0</v>
      </c>
    </row>
    <row r="77" spans="1:22" ht="42.75" hidden="1" x14ac:dyDescent="0.2">
      <c r="A77" s="20" t="str">
        <f>Source!E32</f>
        <v>5</v>
      </c>
      <c r="B77" s="21" t="str">
        <f>Source!F32</f>
        <v>2.1-3101-14-3/1</v>
      </c>
      <c r="C77" s="21" t="str">
        <f>Source!G32</f>
        <v>Ремонт трещин в асфальтобетонных покрытиях при ширине трещины до 1,5 см и глубине до 2,5 см</v>
      </c>
      <c r="D77" s="22" t="str">
        <f>Source!H32</f>
        <v>100 м</v>
      </c>
      <c r="E77" s="9">
        <f>Source!I32</f>
        <v>0</v>
      </c>
      <c r="F77" s="24"/>
      <c r="G77" s="23"/>
      <c r="H77" s="9"/>
      <c r="I77" s="9"/>
      <c r="J77" s="25"/>
      <c r="K77" s="25"/>
      <c r="Q77">
        <f>ROUND((Source!BZ32/100)*ROUND((Source!AF32*Source!AV32)*Source!I32, 2), 2)</f>
        <v>0</v>
      </c>
      <c r="R77">
        <f>Source!X32</f>
        <v>0</v>
      </c>
      <c r="S77">
        <f>ROUND((Source!CA32/100)*ROUND((Source!AF32*Source!AV32)*Source!I32, 2), 2)</f>
        <v>0</v>
      </c>
      <c r="T77">
        <f>Source!Y32</f>
        <v>0</v>
      </c>
      <c r="U77">
        <f>ROUND((175/100)*ROUND((Source!AE32*Source!AV32)*Source!I32, 2), 2)</f>
        <v>0</v>
      </c>
      <c r="V77">
        <f>ROUND((108/100)*ROUND(Source!CS32*Source!I32, 2), 2)</f>
        <v>0</v>
      </c>
    </row>
    <row r="78" spans="1:22" hidden="1" x14ac:dyDescent="0.2">
      <c r="C78" s="31" t="str">
        <f>"Объем: "&amp;Source!I32&amp;"=100/"&amp;"100"</f>
        <v>Объем: 0=100/100</v>
      </c>
    </row>
    <row r="79" spans="1:22" ht="14.25" hidden="1" x14ac:dyDescent="0.2">
      <c r="A79" s="20"/>
      <c r="B79" s="21"/>
      <c r="C79" s="21" t="s">
        <v>501</v>
      </c>
      <c r="D79" s="22"/>
      <c r="E79" s="9"/>
      <c r="F79" s="24">
        <f>Source!AO32</f>
        <v>751.27</v>
      </c>
      <c r="G79" s="23" t="str">
        <f>Source!DG32</f>
        <v/>
      </c>
      <c r="H79" s="9">
        <f>Source!AV32</f>
        <v>1</v>
      </c>
      <c r="I79" s="9">
        <f>IF(Source!BA32&lt;&gt; 0, Source!BA32, 1)</f>
        <v>1</v>
      </c>
      <c r="J79" s="25">
        <f>Source!S32</f>
        <v>0</v>
      </c>
      <c r="K79" s="25"/>
    </row>
    <row r="80" spans="1:22" ht="14.25" hidden="1" x14ac:dyDescent="0.2">
      <c r="A80" s="20"/>
      <c r="B80" s="21"/>
      <c r="C80" s="21" t="s">
        <v>502</v>
      </c>
      <c r="D80" s="22"/>
      <c r="E80" s="9"/>
      <c r="F80" s="24">
        <f>Source!AM32</f>
        <v>2013.85</v>
      </c>
      <c r="G80" s="23" t="str">
        <f>Source!DE32</f>
        <v/>
      </c>
      <c r="H80" s="9">
        <f>Source!AV32</f>
        <v>1</v>
      </c>
      <c r="I80" s="9">
        <f>IF(Source!BB32&lt;&gt; 0, Source!BB32, 1)</f>
        <v>1</v>
      </c>
      <c r="J80" s="25">
        <f>Source!Q32</f>
        <v>0</v>
      </c>
      <c r="K80" s="25"/>
    </row>
    <row r="81" spans="1:22" ht="14.25" hidden="1" x14ac:dyDescent="0.2">
      <c r="A81" s="20"/>
      <c r="B81" s="21"/>
      <c r="C81" s="21" t="s">
        <v>503</v>
      </c>
      <c r="D81" s="22"/>
      <c r="E81" s="9"/>
      <c r="F81" s="24">
        <f>Source!AN32</f>
        <v>903.41</v>
      </c>
      <c r="G81" s="23" t="str">
        <f>Source!DF32</f>
        <v/>
      </c>
      <c r="H81" s="9">
        <f>Source!AV32</f>
        <v>1</v>
      </c>
      <c r="I81" s="9">
        <f>IF(Source!BS32&lt;&gt; 0, Source!BS32, 1)</f>
        <v>1</v>
      </c>
      <c r="J81" s="26">
        <f>Source!R32</f>
        <v>0</v>
      </c>
      <c r="K81" s="25"/>
    </row>
    <row r="82" spans="1:22" ht="14.25" hidden="1" x14ac:dyDescent="0.2">
      <c r="A82" s="20"/>
      <c r="B82" s="21"/>
      <c r="C82" s="21" t="s">
        <v>504</v>
      </c>
      <c r="D82" s="22"/>
      <c r="E82" s="9"/>
      <c r="F82" s="24">
        <f>Source!AL32</f>
        <v>2113.67</v>
      </c>
      <c r="G82" s="23" t="str">
        <f>Source!DD32</f>
        <v/>
      </c>
      <c r="H82" s="9">
        <f>Source!AW32</f>
        <v>1</v>
      </c>
      <c r="I82" s="9">
        <f>IF(Source!BC32&lt;&gt; 0, Source!BC32, 1)</f>
        <v>1</v>
      </c>
      <c r="J82" s="25">
        <f>Source!P32</f>
        <v>0</v>
      </c>
      <c r="K82" s="25"/>
    </row>
    <row r="83" spans="1:22" ht="14.25" hidden="1" x14ac:dyDescent="0.2">
      <c r="A83" s="20"/>
      <c r="B83" s="21"/>
      <c r="C83" s="21" t="s">
        <v>505</v>
      </c>
      <c r="D83" s="22" t="s">
        <v>506</v>
      </c>
      <c r="E83" s="9">
        <f>Source!AT32</f>
        <v>70</v>
      </c>
      <c r="F83" s="24"/>
      <c r="G83" s="23"/>
      <c r="H83" s="9"/>
      <c r="I83" s="9"/>
      <c r="J83" s="25">
        <f>SUM(R77:R82)</f>
        <v>0</v>
      </c>
      <c r="K83" s="25"/>
    </row>
    <row r="84" spans="1:22" ht="14.25" hidden="1" x14ac:dyDescent="0.2">
      <c r="A84" s="20"/>
      <c r="B84" s="21"/>
      <c r="C84" s="21" t="s">
        <v>507</v>
      </c>
      <c r="D84" s="22" t="s">
        <v>506</v>
      </c>
      <c r="E84" s="9">
        <f>Source!AU32</f>
        <v>10</v>
      </c>
      <c r="F84" s="24"/>
      <c r="G84" s="23"/>
      <c r="H84" s="9"/>
      <c r="I84" s="9"/>
      <c r="J84" s="25">
        <f>SUM(T77:T83)</f>
        <v>0</v>
      </c>
      <c r="K84" s="25"/>
    </row>
    <row r="85" spans="1:22" ht="14.25" hidden="1" x14ac:dyDescent="0.2">
      <c r="A85" s="20"/>
      <c r="B85" s="21"/>
      <c r="C85" s="21" t="s">
        <v>508</v>
      </c>
      <c r="D85" s="22" t="s">
        <v>506</v>
      </c>
      <c r="E85" s="9">
        <f>108</f>
        <v>108</v>
      </c>
      <c r="F85" s="24"/>
      <c r="G85" s="23"/>
      <c r="H85" s="9"/>
      <c r="I85" s="9"/>
      <c r="J85" s="25">
        <f>SUM(V77:V84)</f>
        <v>0</v>
      </c>
      <c r="K85" s="25"/>
    </row>
    <row r="86" spans="1:22" ht="14.25" hidden="1" x14ac:dyDescent="0.2">
      <c r="A86" s="20"/>
      <c r="B86" s="21"/>
      <c r="C86" s="21" t="s">
        <v>509</v>
      </c>
      <c r="D86" s="22" t="s">
        <v>510</v>
      </c>
      <c r="E86" s="9">
        <f>Source!AQ32</f>
        <v>3.69</v>
      </c>
      <c r="F86" s="24"/>
      <c r="G86" s="23" t="str">
        <f>Source!DI32</f>
        <v/>
      </c>
      <c r="H86" s="9">
        <f>Source!AV32</f>
        <v>1</v>
      </c>
      <c r="I86" s="9"/>
      <c r="J86" s="25"/>
      <c r="K86" s="25">
        <f>Source!U32</f>
        <v>0</v>
      </c>
    </row>
    <row r="87" spans="1:22" ht="15" hidden="1" x14ac:dyDescent="0.25">
      <c r="A87" s="29"/>
      <c r="B87" s="29"/>
      <c r="C87" s="29"/>
      <c r="D87" s="29"/>
      <c r="E87" s="29"/>
      <c r="F87" s="29"/>
      <c r="G87" s="29"/>
      <c r="H87" s="29"/>
      <c r="I87" s="74">
        <f>J79+J80+J82+J83+J84+J85</f>
        <v>0</v>
      </c>
      <c r="J87" s="74"/>
      <c r="K87" s="30">
        <f>IF(Source!I32&lt;&gt;0, ROUND(I87/Source!I32, 2), 0)</f>
        <v>0</v>
      </c>
      <c r="P87" s="27">
        <f>I87</f>
        <v>0</v>
      </c>
    </row>
    <row r="88" spans="1:22" ht="28.5" hidden="1" x14ac:dyDescent="0.2">
      <c r="A88" s="20" t="str">
        <f>Source!E33</f>
        <v>6</v>
      </c>
      <c r="B88" s="21" t="str">
        <f>Source!F33</f>
        <v>2.1-3104-4-1/1</v>
      </c>
      <c r="C88" s="21" t="str">
        <f>Source!G33</f>
        <v>Разборка тротуаров и дорожек из плит с отноской и укладкой в штабель</v>
      </c>
      <c r="D88" s="22" t="str">
        <f>Source!H33</f>
        <v>100 м2</v>
      </c>
      <c r="E88" s="9">
        <f>Source!I33</f>
        <v>0</v>
      </c>
      <c r="F88" s="24"/>
      <c r="G88" s="23"/>
      <c r="H88" s="9"/>
      <c r="I88" s="9"/>
      <c r="J88" s="25"/>
      <c r="K88" s="25"/>
      <c r="Q88">
        <f>ROUND((Source!BZ33/100)*ROUND((Source!AF33*Source!AV33)*Source!I33, 2), 2)</f>
        <v>0</v>
      </c>
      <c r="R88">
        <f>Source!X33</f>
        <v>0</v>
      </c>
      <c r="S88">
        <f>ROUND((Source!CA33/100)*ROUND((Source!AF33*Source!AV33)*Source!I33, 2), 2)</f>
        <v>0</v>
      </c>
      <c r="T88">
        <f>Source!Y33</f>
        <v>0</v>
      </c>
      <c r="U88">
        <f>ROUND((175/100)*ROUND((Source!AE33*Source!AV33)*Source!I33, 2), 2)</f>
        <v>0</v>
      </c>
      <c r="V88">
        <f>ROUND((108/100)*ROUND(Source!CS33*Source!I33, 2), 2)</f>
        <v>0</v>
      </c>
    </row>
    <row r="89" spans="1:22" hidden="1" x14ac:dyDescent="0.2">
      <c r="C89" s="31" t="str">
        <f>"Объем: "&amp;Source!I33&amp;"=26/"&amp;"100"</f>
        <v>Объем: 0=26/100</v>
      </c>
    </row>
    <row r="90" spans="1:22" ht="14.25" hidden="1" x14ac:dyDescent="0.2">
      <c r="A90" s="20"/>
      <c r="B90" s="21"/>
      <c r="C90" s="21" t="s">
        <v>501</v>
      </c>
      <c r="D90" s="22"/>
      <c r="E90" s="9"/>
      <c r="F90" s="24">
        <f>Source!AO33</f>
        <v>3050.44</v>
      </c>
      <c r="G90" s="23" t="str">
        <f>Source!DG33</f>
        <v/>
      </c>
      <c r="H90" s="9">
        <f>Source!AV33</f>
        <v>1</v>
      </c>
      <c r="I90" s="9">
        <f>IF(Source!BA33&lt;&gt; 0, Source!BA33, 1)</f>
        <v>1</v>
      </c>
      <c r="J90" s="25">
        <f>Source!S33</f>
        <v>0</v>
      </c>
      <c r="K90" s="25"/>
    </row>
    <row r="91" spans="1:22" ht="14.25" hidden="1" x14ac:dyDescent="0.2">
      <c r="A91" s="20"/>
      <c r="B91" s="21"/>
      <c r="C91" s="21" t="s">
        <v>505</v>
      </c>
      <c r="D91" s="22" t="s">
        <v>506</v>
      </c>
      <c r="E91" s="9">
        <f>Source!AT33</f>
        <v>70</v>
      </c>
      <c r="F91" s="24"/>
      <c r="G91" s="23"/>
      <c r="H91" s="9"/>
      <c r="I91" s="9"/>
      <c r="J91" s="25">
        <f>SUM(R88:R90)</f>
        <v>0</v>
      </c>
      <c r="K91" s="25"/>
    </row>
    <row r="92" spans="1:22" ht="14.25" hidden="1" x14ac:dyDescent="0.2">
      <c r="A92" s="20"/>
      <c r="B92" s="21"/>
      <c r="C92" s="21" t="s">
        <v>507</v>
      </c>
      <c r="D92" s="22" t="s">
        <v>506</v>
      </c>
      <c r="E92" s="9">
        <f>Source!AU33</f>
        <v>10</v>
      </c>
      <c r="F92" s="24"/>
      <c r="G92" s="23"/>
      <c r="H92" s="9"/>
      <c r="I92" s="9"/>
      <c r="J92" s="25">
        <f>SUM(T88:T91)</f>
        <v>0</v>
      </c>
      <c r="K92" s="25"/>
    </row>
    <row r="93" spans="1:22" ht="14.25" hidden="1" x14ac:dyDescent="0.2">
      <c r="A93" s="20"/>
      <c r="B93" s="21"/>
      <c r="C93" s="21" t="s">
        <v>509</v>
      </c>
      <c r="D93" s="22" t="s">
        <v>510</v>
      </c>
      <c r="E93" s="9">
        <f>Source!AQ33</f>
        <v>18.68</v>
      </c>
      <c r="F93" s="24"/>
      <c r="G93" s="23" t="str">
        <f>Source!DI33</f>
        <v/>
      </c>
      <c r="H93" s="9">
        <f>Source!AV33</f>
        <v>1</v>
      </c>
      <c r="I93" s="9"/>
      <c r="J93" s="25"/>
      <c r="K93" s="25">
        <f>Source!U33</f>
        <v>0</v>
      </c>
    </row>
    <row r="94" spans="1:22" ht="15" hidden="1" x14ac:dyDescent="0.25">
      <c r="A94" s="29"/>
      <c r="B94" s="29"/>
      <c r="C94" s="29"/>
      <c r="D94" s="29"/>
      <c r="E94" s="29"/>
      <c r="F94" s="29"/>
      <c r="G94" s="29"/>
      <c r="H94" s="29"/>
      <c r="I94" s="74">
        <f>J90+J91+J92</f>
        <v>0</v>
      </c>
      <c r="J94" s="74"/>
      <c r="K94" s="30">
        <f>IF(Source!I33&lt;&gt;0, ROUND(I94/Source!I33, 2), 0)</f>
        <v>0</v>
      </c>
      <c r="P94" s="27">
        <f>I94</f>
        <v>0</v>
      </c>
    </row>
    <row r="95" spans="1:22" ht="42.75" hidden="1" x14ac:dyDescent="0.2">
      <c r="A95" s="20" t="str">
        <f>Source!E34</f>
        <v>7</v>
      </c>
      <c r="B95" s="21" t="str">
        <f>Source!F34</f>
        <v>2.1-3105-10-1/1</v>
      </c>
      <c r="C95" s="21" t="str">
        <f>Source!G34</f>
        <v>Устройство водоотводных лотков из сборного бетона на тротуарах при покрытиях бетонной плиткой</v>
      </c>
      <c r="D95" s="22" t="str">
        <f>Source!H34</f>
        <v>100 м</v>
      </c>
      <c r="E95" s="9">
        <f>Source!I34</f>
        <v>0</v>
      </c>
      <c r="F95" s="24"/>
      <c r="G95" s="23"/>
      <c r="H95" s="9"/>
      <c r="I95" s="9"/>
      <c r="J95" s="25"/>
      <c r="K95" s="25"/>
      <c r="Q95">
        <f>ROUND((Source!BZ34/100)*ROUND((Source!AF34*Source!AV34)*Source!I34, 2), 2)</f>
        <v>0</v>
      </c>
      <c r="R95">
        <f>Source!X34</f>
        <v>0</v>
      </c>
      <c r="S95">
        <f>ROUND((Source!CA34/100)*ROUND((Source!AF34*Source!AV34)*Source!I34, 2), 2)</f>
        <v>0</v>
      </c>
      <c r="T95">
        <f>Source!Y34</f>
        <v>0</v>
      </c>
      <c r="U95">
        <f>ROUND((175/100)*ROUND((Source!AE34*Source!AV34)*Source!I34, 2), 2)</f>
        <v>0</v>
      </c>
      <c r="V95">
        <f>ROUND((108/100)*ROUND(Source!CS34*Source!I34, 2), 2)</f>
        <v>0</v>
      </c>
    </row>
    <row r="96" spans="1:22" hidden="1" x14ac:dyDescent="0.2">
      <c r="C96" s="31" t="str">
        <f>"Объем: "&amp;Source!I34&amp;"=26/"&amp;"100"</f>
        <v>Объем: 0=26/100</v>
      </c>
    </row>
    <row r="97" spans="1:22" ht="14.25" hidden="1" x14ac:dyDescent="0.2">
      <c r="A97" s="20"/>
      <c r="B97" s="21"/>
      <c r="C97" s="21" t="s">
        <v>501</v>
      </c>
      <c r="D97" s="22"/>
      <c r="E97" s="9"/>
      <c r="F97" s="24">
        <f>Source!AO34</f>
        <v>5973.71</v>
      </c>
      <c r="G97" s="23" t="str">
        <f>Source!DG34</f>
        <v/>
      </c>
      <c r="H97" s="9">
        <f>Source!AV34</f>
        <v>1</v>
      </c>
      <c r="I97" s="9">
        <f>IF(Source!BA34&lt;&gt; 0, Source!BA34, 1)</f>
        <v>1</v>
      </c>
      <c r="J97" s="25">
        <f>Source!S34</f>
        <v>0</v>
      </c>
      <c r="K97" s="25"/>
    </row>
    <row r="98" spans="1:22" ht="14.25" hidden="1" x14ac:dyDescent="0.2">
      <c r="A98" s="20"/>
      <c r="B98" s="21"/>
      <c r="C98" s="21" t="s">
        <v>502</v>
      </c>
      <c r="D98" s="22"/>
      <c r="E98" s="9"/>
      <c r="F98" s="24">
        <f>Source!AM34</f>
        <v>588.15</v>
      </c>
      <c r="G98" s="23" t="str">
        <f>Source!DE34</f>
        <v/>
      </c>
      <c r="H98" s="9">
        <f>Source!AV34</f>
        <v>1</v>
      </c>
      <c r="I98" s="9">
        <f>IF(Source!BB34&lt;&gt; 0, Source!BB34, 1)</f>
        <v>1</v>
      </c>
      <c r="J98" s="25">
        <f>Source!Q34</f>
        <v>0</v>
      </c>
      <c r="K98" s="25"/>
    </row>
    <row r="99" spans="1:22" ht="14.25" hidden="1" x14ac:dyDescent="0.2">
      <c r="A99" s="20"/>
      <c r="B99" s="21"/>
      <c r="C99" s="21" t="s">
        <v>503</v>
      </c>
      <c r="D99" s="22"/>
      <c r="E99" s="9"/>
      <c r="F99" s="24">
        <f>Source!AN34</f>
        <v>319.29000000000002</v>
      </c>
      <c r="G99" s="23" t="str">
        <f>Source!DF34</f>
        <v/>
      </c>
      <c r="H99" s="9">
        <f>Source!AV34</f>
        <v>1</v>
      </c>
      <c r="I99" s="9">
        <f>IF(Source!BS34&lt;&gt; 0, Source!BS34, 1)</f>
        <v>1</v>
      </c>
      <c r="J99" s="26">
        <f>Source!R34</f>
        <v>0</v>
      </c>
      <c r="K99" s="25"/>
    </row>
    <row r="100" spans="1:22" ht="14.25" hidden="1" x14ac:dyDescent="0.2">
      <c r="A100" s="20"/>
      <c r="B100" s="21"/>
      <c r="C100" s="21" t="s">
        <v>504</v>
      </c>
      <c r="D100" s="22"/>
      <c r="E100" s="9"/>
      <c r="F100" s="24">
        <f>Source!AL34</f>
        <v>539354.34</v>
      </c>
      <c r="G100" s="23" t="str">
        <f>Source!DD34</f>
        <v/>
      </c>
      <c r="H100" s="9">
        <f>Source!AW34</f>
        <v>1</v>
      </c>
      <c r="I100" s="9">
        <f>IF(Source!BC34&lt;&gt; 0, Source!BC34, 1)</f>
        <v>1</v>
      </c>
      <c r="J100" s="25">
        <f>Source!P34</f>
        <v>0</v>
      </c>
      <c r="K100" s="25"/>
    </row>
    <row r="101" spans="1:22" ht="14.25" hidden="1" x14ac:dyDescent="0.2">
      <c r="A101" s="20"/>
      <c r="B101" s="21"/>
      <c r="C101" s="21" t="s">
        <v>505</v>
      </c>
      <c r="D101" s="22" t="s">
        <v>506</v>
      </c>
      <c r="E101" s="9">
        <f>Source!AT34</f>
        <v>70</v>
      </c>
      <c r="F101" s="24"/>
      <c r="G101" s="23"/>
      <c r="H101" s="9"/>
      <c r="I101" s="9"/>
      <c r="J101" s="25">
        <f>SUM(R95:R100)</f>
        <v>0</v>
      </c>
      <c r="K101" s="25"/>
    </row>
    <row r="102" spans="1:22" ht="14.25" hidden="1" x14ac:dyDescent="0.2">
      <c r="A102" s="20"/>
      <c r="B102" s="21"/>
      <c r="C102" s="21" t="s">
        <v>507</v>
      </c>
      <c r="D102" s="22" t="s">
        <v>506</v>
      </c>
      <c r="E102" s="9">
        <f>Source!AU34</f>
        <v>10</v>
      </c>
      <c r="F102" s="24"/>
      <c r="G102" s="23"/>
      <c r="H102" s="9"/>
      <c r="I102" s="9"/>
      <c r="J102" s="25">
        <f>SUM(T95:T101)</f>
        <v>0</v>
      </c>
      <c r="K102" s="25"/>
    </row>
    <row r="103" spans="1:22" ht="14.25" hidden="1" x14ac:dyDescent="0.2">
      <c r="A103" s="20"/>
      <c r="B103" s="21"/>
      <c r="C103" s="21" t="s">
        <v>508</v>
      </c>
      <c r="D103" s="22" t="s">
        <v>506</v>
      </c>
      <c r="E103" s="9">
        <f>108</f>
        <v>108</v>
      </c>
      <c r="F103" s="24"/>
      <c r="G103" s="23"/>
      <c r="H103" s="9"/>
      <c r="I103" s="9"/>
      <c r="J103" s="25">
        <f>SUM(V95:V102)</f>
        <v>0</v>
      </c>
      <c r="K103" s="25"/>
    </row>
    <row r="104" spans="1:22" ht="14.25" hidden="1" x14ac:dyDescent="0.2">
      <c r="A104" s="20"/>
      <c r="B104" s="21"/>
      <c r="C104" s="21" t="s">
        <v>509</v>
      </c>
      <c r="D104" s="22" t="s">
        <v>510</v>
      </c>
      <c r="E104" s="9">
        <f>Source!AQ34</f>
        <v>25.98</v>
      </c>
      <c r="F104" s="24"/>
      <c r="G104" s="23" t="str">
        <f>Source!DI34</f>
        <v/>
      </c>
      <c r="H104" s="9">
        <f>Source!AV34</f>
        <v>1</v>
      </c>
      <c r="I104" s="9"/>
      <c r="J104" s="25"/>
      <c r="K104" s="25">
        <f>Source!U34</f>
        <v>0</v>
      </c>
    </row>
    <row r="105" spans="1:22" ht="15" hidden="1" x14ac:dyDescent="0.25">
      <c r="A105" s="29"/>
      <c r="B105" s="29"/>
      <c r="C105" s="29"/>
      <c r="D105" s="29"/>
      <c r="E105" s="29"/>
      <c r="F105" s="29"/>
      <c r="G105" s="29"/>
      <c r="H105" s="29"/>
      <c r="I105" s="74">
        <f>J97+J98+J100+J101+J102+J103</f>
        <v>0</v>
      </c>
      <c r="J105" s="74"/>
      <c r="K105" s="30">
        <f>IF(Source!I34&lt;&gt;0, ROUND(I105/Source!I34, 2), 0)</f>
        <v>0</v>
      </c>
      <c r="P105" s="27">
        <f>I105</f>
        <v>0</v>
      </c>
    </row>
    <row r="106" spans="1:22" ht="57" hidden="1" x14ac:dyDescent="0.2">
      <c r="A106" s="20" t="str">
        <f>Source!E35</f>
        <v>8</v>
      </c>
      <c r="B106" s="21" t="str">
        <f>Source!F35</f>
        <v>2.1-3103-14-1/2</v>
      </c>
      <c r="C106" s="21" t="str">
        <f>Source!G35</f>
        <v>Устройство плитных тротуаров из гладких бетонных плит с заполнением швов цементным раствором, толщина плит 70 мм, цвет плит разный</v>
      </c>
      <c r="D106" s="22" t="str">
        <f>Source!H35</f>
        <v>100 м2</v>
      </c>
      <c r="E106" s="9">
        <f>Source!I35</f>
        <v>0</v>
      </c>
      <c r="F106" s="24"/>
      <c r="G106" s="23"/>
      <c r="H106" s="9"/>
      <c r="I106" s="9"/>
      <c r="J106" s="25"/>
      <c r="K106" s="25"/>
      <c r="Q106">
        <f>ROUND((Source!BZ35/100)*ROUND((Source!AF35*Source!AV35)*Source!I35, 2), 2)</f>
        <v>0</v>
      </c>
      <c r="R106">
        <f>Source!X35</f>
        <v>0</v>
      </c>
      <c r="S106">
        <f>ROUND((Source!CA35/100)*ROUND((Source!AF35*Source!AV35)*Source!I35, 2), 2)</f>
        <v>0</v>
      </c>
      <c r="T106">
        <f>Source!Y35</f>
        <v>0</v>
      </c>
      <c r="U106">
        <f>ROUND((175/100)*ROUND((Source!AE35*Source!AV35)*Source!I35, 2), 2)</f>
        <v>0</v>
      </c>
      <c r="V106">
        <f>ROUND((108/100)*ROUND(Source!CS35*Source!I35, 2), 2)</f>
        <v>0</v>
      </c>
    </row>
    <row r="107" spans="1:22" hidden="1" x14ac:dyDescent="0.2">
      <c r="C107" s="31" t="str">
        <f>"Объем: "&amp;Source!I35&amp;"=26/"&amp;"100"</f>
        <v>Объем: 0=26/100</v>
      </c>
    </row>
    <row r="108" spans="1:22" ht="14.25" hidden="1" x14ac:dyDescent="0.2">
      <c r="A108" s="20"/>
      <c r="B108" s="21"/>
      <c r="C108" s="21" t="s">
        <v>501</v>
      </c>
      <c r="D108" s="22"/>
      <c r="E108" s="9"/>
      <c r="F108" s="24">
        <f>Source!AO35</f>
        <v>10083.67</v>
      </c>
      <c r="G108" s="23" t="str">
        <f>Source!DG35</f>
        <v/>
      </c>
      <c r="H108" s="9">
        <f>Source!AV35</f>
        <v>1</v>
      </c>
      <c r="I108" s="9">
        <f>IF(Source!BA35&lt;&gt; 0, Source!BA35, 1)</f>
        <v>1</v>
      </c>
      <c r="J108" s="25">
        <f>Source!S35</f>
        <v>0</v>
      </c>
      <c r="K108" s="25"/>
    </row>
    <row r="109" spans="1:22" ht="14.25" hidden="1" x14ac:dyDescent="0.2">
      <c r="A109" s="20"/>
      <c r="B109" s="21"/>
      <c r="C109" s="21" t="s">
        <v>502</v>
      </c>
      <c r="D109" s="22"/>
      <c r="E109" s="9"/>
      <c r="F109" s="24">
        <f>Source!AM35</f>
        <v>660.3</v>
      </c>
      <c r="G109" s="23" t="str">
        <f>Source!DE35</f>
        <v/>
      </c>
      <c r="H109" s="9">
        <f>Source!AV35</f>
        <v>1</v>
      </c>
      <c r="I109" s="9">
        <f>IF(Source!BB35&lt;&gt; 0, Source!BB35, 1)</f>
        <v>1</v>
      </c>
      <c r="J109" s="25">
        <f>Source!Q35</f>
        <v>0</v>
      </c>
      <c r="K109" s="25"/>
    </row>
    <row r="110" spans="1:22" ht="14.25" hidden="1" x14ac:dyDescent="0.2">
      <c r="A110" s="20"/>
      <c r="B110" s="21"/>
      <c r="C110" s="21" t="s">
        <v>503</v>
      </c>
      <c r="D110" s="22"/>
      <c r="E110" s="9"/>
      <c r="F110" s="24">
        <f>Source!AN35</f>
        <v>30.54</v>
      </c>
      <c r="G110" s="23" t="str">
        <f>Source!DF35</f>
        <v/>
      </c>
      <c r="H110" s="9">
        <f>Source!AV35</f>
        <v>1</v>
      </c>
      <c r="I110" s="9">
        <f>IF(Source!BS35&lt;&gt; 0, Source!BS35, 1)</f>
        <v>1</v>
      </c>
      <c r="J110" s="26">
        <f>Source!R35</f>
        <v>0</v>
      </c>
      <c r="K110" s="25"/>
    </row>
    <row r="111" spans="1:22" ht="14.25" hidden="1" x14ac:dyDescent="0.2">
      <c r="A111" s="20"/>
      <c r="B111" s="21"/>
      <c r="C111" s="21" t="s">
        <v>504</v>
      </c>
      <c r="D111" s="22"/>
      <c r="E111" s="9"/>
      <c r="F111" s="24">
        <f>Source!AL35</f>
        <v>91375.95</v>
      </c>
      <c r="G111" s="23" t="str">
        <f>Source!DD35</f>
        <v/>
      </c>
      <c r="H111" s="9">
        <f>Source!AW35</f>
        <v>1</v>
      </c>
      <c r="I111" s="9">
        <f>IF(Source!BC35&lt;&gt; 0, Source!BC35, 1)</f>
        <v>1</v>
      </c>
      <c r="J111" s="25">
        <f>Source!P35</f>
        <v>0</v>
      </c>
      <c r="K111" s="25"/>
    </row>
    <row r="112" spans="1:22" ht="28.5" hidden="1" x14ac:dyDescent="0.2">
      <c r="A112" s="20" t="str">
        <f>Source!E36</f>
        <v>8,1</v>
      </c>
      <c r="B112" s="21" t="str">
        <f>Source!F36</f>
        <v>21.5-3-76</v>
      </c>
      <c r="C112" s="21" t="str">
        <f>Source!G36</f>
        <v>Плиты бетонные тротуарные, толщина 70 мм, цвет: разного цвета</v>
      </c>
      <c r="D112" s="22" t="str">
        <f>Source!H36</f>
        <v>м2</v>
      </c>
      <c r="E112" s="9">
        <f>Source!I36</f>
        <v>0</v>
      </c>
      <c r="F112" s="24">
        <f>Source!AK36</f>
        <v>911.93</v>
      </c>
      <c r="G112" s="32" t="s">
        <v>3</v>
      </c>
      <c r="H112" s="9">
        <f>Source!AW36</f>
        <v>1</v>
      </c>
      <c r="I112" s="9">
        <f>IF(Source!BC36&lt;&gt; 0, Source!BC36, 1)</f>
        <v>1</v>
      </c>
      <c r="J112" s="25">
        <f>Source!O36</f>
        <v>0</v>
      </c>
      <c r="K112" s="25"/>
      <c r="Q112">
        <f>ROUND((Source!BZ36/100)*ROUND((Source!AF36*Source!AV36)*Source!I36, 2), 2)</f>
        <v>0</v>
      </c>
      <c r="R112">
        <f>Source!X36</f>
        <v>0</v>
      </c>
      <c r="S112">
        <f>ROUND((Source!CA36/100)*ROUND((Source!AF36*Source!AV36)*Source!I36, 2), 2)</f>
        <v>0</v>
      </c>
      <c r="T112">
        <f>Source!Y36</f>
        <v>0</v>
      </c>
      <c r="U112">
        <f>ROUND((175/100)*ROUND((Source!AE36*Source!AV36)*Source!I36, 2), 2)</f>
        <v>0</v>
      </c>
      <c r="V112">
        <f>ROUND((108/100)*ROUND(Source!CS36*Source!I36, 2), 2)</f>
        <v>0</v>
      </c>
    </row>
    <row r="113" spans="1:22" ht="14.25" hidden="1" x14ac:dyDescent="0.2">
      <c r="A113" s="20"/>
      <c r="B113" s="21"/>
      <c r="C113" s="21" t="s">
        <v>505</v>
      </c>
      <c r="D113" s="22" t="s">
        <v>506</v>
      </c>
      <c r="E113" s="9">
        <f>Source!AT35</f>
        <v>70</v>
      </c>
      <c r="F113" s="24"/>
      <c r="G113" s="23"/>
      <c r="H113" s="9"/>
      <c r="I113" s="9"/>
      <c r="J113" s="25">
        <f>SUM(R106:R112)</f>
        <v>0</v>
      </c>
      <c r="K113" s="25"/>
    </row>
    <row r="114" spans="1:22" ht="14.25" hidden="1" x14ac:dyDescent="0.2">
      <c r="A114" s="20"/>
      <c r="B114" s="21"/>
      <c r="C114" s="21" t="s">
        <v>507</v>
      </c>
      <c r="D114" s="22" t="s">
        <v>506</v>
      </c>
      <c r="E114" s="9">
        <f>Source!AU35</f>
        <v>10</v>
      </c>
      <c r="F114" s="24"/>
      <c r="G114" s="23"/>
      <c r="H114" s="9"/>
      <c r="I114" s="9"/>
      <c r="J114" s="25">
        <f>SUM(T106:T113)</f>
        <v>0</v>
      </c>
      <c r="K114" s="25"/>
    </row>
    <row r="115" spans="1:22" ht="14.25" hidden="1" x14ac:dyDescent="0.2">
      <c r="A115" s="20"/>
      <c r="B115" s="21"/>
      <c r="C115" s="21" t="s">
        <v>508</v>
      </c>
      <c r="D115" s="22" t="s">
        <v>506</v>
      </c>
      <c r="E115" s="9">
        <f>108</f>
        <v>108</v>
      </c>
      <c r="F115" s="24"/>
      <c r="G115" s="23"/>
      <c r="H115" s="9"/>
      <c r="I115" s="9"/>
      <c r="J115" s="25">
        <f>SUM(V106:V114)</f>
        <v>0</v>
      </c>
      <c r="K115" s="25"/>
    </row>
    <row r="116" spans="1:22" ht="14.25" hidden="1" x14ac:dyDescent="0.2">
      <c r="A116" s="20"/>
      <c r="B116" s="21"/>
      <c r="C116" s="21" t="s">
        <v>509</v>
      </c>
      <c r="D116" s="22" t="s">
        <v>510</v>
      </c>
      <c r="E116" s="9">
        <f>Source!AQ35</f>
        <v>52.67</v>
      </c>
      <c r="F116" s="24"/>
      <c r="G116" s="23" t="str">
        <f>Source!DI35</f>
        <v/>
      </c>
      <c r="H116" s="9">
        <f>Source!AV35</f>
        <v>1</v>
      </c>
      <c r="I116" s="9"/>
      <c r="J116" s="25"/>
      <c r="K116" s="25">
        <f>Source!U35</f>
        <v>0</v>
      </c>
    </row>
    <row r="117" spans="1:22" ht="15" hidden="1" x14ac:dyDescent="0.25">
      <c r="A117" s="29"/>
      <c r="B117" s="29"/>
      <c r="C117" s="29"/>
      <c r="D117" s="29"/>
      <c r="E117" s="29"/>
      <c r="F117" s="29"/>
      <c r="G117" s="29"/>
      <c r="H117" s="29"/>
      <c r="I117" s="74">
        <f>J108+J109+J111+J113+J114+J115+SUM(J112:J112)</f>
        <v>0</v>
      </c>
      <c r="J117" s="74"/>
      <c r="K117" s="30">
        <f>IF(Source!I35&lt;&gt;0, ROUND(I117/Source!I35, 2), 0)</f>
        <v>0</v>
      </c>
      <c r="P117" s="27">
        <f>I117</f>
        <v>0</v>
      </c>
    </row>
    <row r="118" spans="1:22" ht="28.5" x14ac:dyDescent="0.2">
      <c r="A118" s="20" t="str">
        <f>Source!E37</f>
        <v>9</v>
      </c>
      <c r="B118" s="21" t="str">
        <f>Source!F37</f>
        <v>2.1-3204-6-1/1</v>
      </c>
      <c r="C118" s="64" t="str">
        <f>Source!G37</f>
        <v>Разборка бортовых камней на бетонном основании</v>
      </c>
      <c r="D118" s="22" t="str">
        <f>Source!H37</f>
        <v>100 м</v>
      </c>
      <c r="E118" s="9">
        <f>Source!I37</f>
        <v>0.1</v>
      </c>
      <c r="F118" s="24"/>
      <c r="G118" s="23"/>
      <c r="H118" s="9"/>
      <c r="I118" s="9"/>
      <c r="J118" s="25"/>
      <c r="K118" s="25"/>
      <c r="Q118">
        <f>ROUND((Source!BZ37/100)*ROUND((Source!AF37*Source!AV37)*Source!I37, 2), 2)</f>
        <v>1085.4000000000001</v>
      </c>
      <c r="R118">
        <f>Source!X37</f>
        <v>1085.4000000000001</v>
      </c>
      <c r="S118">
        <f>ROUND((Source!CA37/100)*ROUND((Source!AF37*Source!AV37)*Source!I37, 2), 2)</f>
        <v>155.06</v>
      </c>
      <c r="T118">
        <f>Source!Y37</f>
        <v>155.06</v>
      </c>
      <c r="U118">
        <f>ROUND((175/100)*ROUND((Source!AE37*Source!AV37)*Source!I37, 2), 2)</f>
        <v>0</v>
      </c>
      <c r="V118">
        <f>ROUND((108/100)*ROUND(Source!CS37*Source!I37, 2), 2)</f>
        <v>0</v>
      </c>
    </row>
    <row r="119" spans="1:22" x14ac:dyDescent="0.2">
      <c r="C119" s="31" t="str">
        <f>"Объем: "&amp;Source!I37&amp;"=10/"&amp;"100"</f>
        <v>Объем: 0,1=10/100</v>
      </c>
    </row>
    <row r="120" spans="1:22" ht="14.25" x14ac:dyDescent="0.2">
      <c r="A120" s="20"/>
      <c r="B120" s="21"/>
      <c r="C120" s="21" t="s">
        <v>501</v>
      </c>
      <c r="D120" s="22"/>
      <c r="E120" s="9"/>
      <c r="F120" s="24">
        <f>Source!AO37</f>
        <v>15505.67</v>
      </c>
      <c r="G120" s="23" t="str">
        <f>Source!DG37</f>
        <v/>
      </c>
      <c r="H120" s="9">
        <f>Source!AV37</f>
        <v>1</v>
      </c>
      <c r="I120" s="9">
        <f>IF(Source!BA37&lt;&gt; 0, Source!BA37, 1)</f>
        <v>1</v>
      </c>
      <c r="J120" s="25">
        <f>Source!S37</f>
        <v>1550.57</v>
      </c>
      <c r="K120" s="25"/>
    </row>
    <row r="121" spans="1:22" ht="14.25" x14ac:dyDescent="0.2">
      <c r="A121" s="20"/>
      <c r="B121" s="21"/>
      <c r="C121" s="21" t="s">
        <v>505</v>
      </c>
      <c r="D121" s="22" t="s">
        <v>506</v>
      </c>
      <c r="E121" s="9">
        <f>Source!AT37</f>
        <v>70</v>
      </c>
      <c r="F121" s="24"/>
      <c r="G121" s="23"/>
      <c r="H121" s="9"/>
      <c r="I121" s="9"/>
      <c r="J121" s="25">
        <f>SUM(R118:R120)</f>
        <v>1085.4000000000001</v>
      </c>
      <c r="K121" s="25"/>
    </row>
    <row r="122" spans="1:22" ht="14.25" x14ac:dyDescent="0.2">
      <c r="A122" s="20"/>
      <c r="B122" s="21"/>
      <c r="C122" s="21" t="s">
        <v>507</v>
      </c>
      <c r="D122" s="22" t="s">
        <v>506</v>
      </c>
      <c r="E122" s="9">
        <f>Source!AU37</f>
        <v>10</v>
      </c>
      <c r="F122" s="24"/>
      <c r="G122" s="23"/>
      <c r="H122" s="9"/>
      <c r="I122" s="9"/>
      <c r="J122" s="25">
        <f>SUM(T118:T121)</f>
        <v>155.06</v>
      </c>
      <c r="K122" s="25"/>
    </row>
    <row r="123" spans="1:22" ht="14.25" x14ac:dyDescent="0.2">
      <c r="A123" s="20"/>
      <c r="B123" s="21"/>
      <c r="C123" s="21" t="s">
        <v>509</v>
      </c>
      <c r="D123" s="22" t="s">
        <v>510</v>
      </c>
      <c r="E123" s="9">
        <f>Source!AQ37</f>
        <v>76.7</v>
      </c>
      <c r="F123" s="24"/>
      <c r="G123" s="23" t="str">
        <f>Source!DI37</f>
        <v/>
      </c>
      <c r="H123" s="9">
        <f>Source!AV37</f>
        <v>1</v>
      </c>
      <c r="I123" s="9"/>
      <c r="J123" s="25"/>
      <c r="K123" s="25">
        <f>Source!U37</f>
        <v>7.6700000000000008</v>
      </c>
    </row>
    <row r="124" spans="1:22" ht="15" x14ac:dyDescent="0.25">
      <c r="A124" s="29"/>
      <c r="B124" s="29"/>
      <c r="C124" s="29"/>
      <c r="D124" s="29"/>
      <c r="E124" s="29"/>
      <c r="F124" s="29"/>
      <c r="G124" s="29"/>
      <c r="H124" s="29"/>
      <c r="I124" s="74">
        <f>J120+J121+J122</f>
        <v>2791.03</v>
      </c>
      <c r="J124" s="74"/>
      <c r="K124" s="30">
        <f>IF(Source!I37&lt;&gt;0, ROUND(I124/Source!I37, 2), 0)</f>
        <v>27910.3</v>
      </c>
      <c r="N124" s="65"/>
      <c r="P124" s="27">
        <f>I124</f>
        <v>2791.03</v>
      </c>
    </row>
    <row r="125" spans="1:22" ht="42.75" x14ac:dyDescent="0.2">
      <c r="A125" s="20" t="str">
        <f>Source!E38</f>
        <v>10</v>
      </c>
      <c r="B125" s="21" t="str">
        <f>Source!F38</f>
        <v>2.49-3201-14-1/1</v>
      </c>
      <c r="C125" s="21" t="str">
        <f>Source!G38</f>
        <v>Разработка грунта вручную в траншеях глубиной до 2 м без креплений с откосами, группа грунтов 1-3</v>
      </c>
      <c r="D125" s="22" t="str">
        <f>Source!H38</f>
        <v>100 м3</v>
      </c>
      <c r="E125" s="9">
        <f>Source!I38</f>
        <v>0.06</v>
      </c>
      <c r="F125" s="24"/>
      <c r="G125" s="23"/>
      <c r="H125" s="9"/>
      <c r="I125" s="9"/>
      <c r="J125" s="25"/>
      <c r="K125" s="25"/>
      <c r="Q125">
        <f>ROUND((Source!BZ38/100)*ROUND((Source!AF38*Source!AV38)*Source!I38, 2), 2)</f>
        <v>1761.95</v>
      </c>
      <c r="R125">
        <f>Source!X38</f>
        <v>1761.95</v>
      </c>
      <c r="S125">
        <f>ROUND((Source!CA38/100)*ROUND((Source!AF38*Source!AV38)*Source!I38, 2), 2)</f>
        <v>251.71</v>
      </c>
      <c r="T125">
        <f>Source!Y38</f>
        <v>251.71</v>
      </c>
      <c r="U125">
        <f>ROUND((175/100)*ROUND((Source!AE38*Source!AV38)*Source!I38, 2), 2)</f>
        <v>0</v>
      </c>
      <c r="V125">
        <f>ROUND((108/100)*ROUND(Source!CS38*Source!I38, 2), 2)</f>
        <v>0</v>
      </c>
    </row>
    <row r="126" spans="1:22" x14ac:dyDescent="0.2">
      <c r="C126" s="31" t="str">
        <f>"Объем: "&amp;Source!I38&amp;"=6/"&amp;"100"</f>
        <v>Объем: 0,06=6/100</v>
      </c>
    </row>
    <row r="127" spans="1:22" ht="14.25" x14ac:dyDescent="0.2">
      <c r="A127" s="20"/>
      <c r="B127" s="21"/>
      <c r="C127" s="21" t="s">
        <v>501</v>
      </c>
      <c r="D127" s="22"/>
      <c r="E127" s="9"/>
      <c r="F127" s="24">
        <f>Source!AO38</f>
        <v>41951.1</v>
      </c>
      <c r="G127" s="23" t="str">
        <f>Source!DG38</f>
        <v/>
      </c>
      <c r="H127" s="9">
        <f>Source!AV38</f>
        <v>1</v>
      </c>
      <c r="I127" s="9">
        <f>IF(Source!BA38&lt;&gt; 0, Source!BA38, 1)</f>
        <v>1</v>
      </c>
      <c r="J127" s="25">
        <f>Source!S38</f>
        <v>2517.0700000000002</v>
      </c>
      <c r="K127" s="25"/>
    </row>
    <row r="128" spans="1:22" ht="14.25" x14ac:dyDescent="0.2">
      <c r="A128" s="20"/>
      <c r="B128" s="21"/>
      <c r="C128" s="21" t="s">
        <v>505</v>
      </c>
      <c r="D128" s="22" t="s">
        <v>506</v>
      </c>
      <c r="E128" s="9">
        <f>Source!AT38</f>
        <v>70</v>
      </c>
      <c r="F128" s="24"/>
      <c r="G128" s="23"/>
      <c r="H128" s="9"/>
      <c r="I128" s="9"/>
      <c r="J128" s="25">
        <f>SUM(R125:R127)</f>
        <v>1761.95</v>
      </c>
      <c r="K128" s="25"/>
    </row>
    <row r="129" spans="1:22" ht="14.25" x14ac:dyDescent="0.2">
      <c r="A129" s="20"/>
      <c r="B129" s="21"/>
      <c r="C129" s="21" t="s">
        <v>507</v>
      </c>
      <c r="D129" s="22" t="s">
        <v>506</v>
      </c>
      <c r="E129" s="9">
        <f>Source!AU38</f>
        <v>10</v>
      </c>
      <c r="F129" s="24"/>
      <c r="G129" s="23"/>
      <c r="H129" s="9"/>
      <c r="I129" s="9"/>
      <c r="J129" s="25">
        <f>SUM(T125:T128)</f>
        <v>251.71</v>
      </c>
      <c r="K129" s="25"/>
    </row>
    <row r="130" spans="1:22" ht="14.25" x14ac:dyDescent="0.2">
      <c r="A130" s="20"/>
      <c r="B130" s="21"/>
      <c r="C130" s="21" t="s">
        <v>509</v>
      </c>
      <c r="D130" s="22" t="s">
        <v>510</v>
      </c>
      <c r="E130" s="9">
        <f>Source!AQ38</f>
        <v>221.6</v>
      </c>
      <c r="F130" s="24"/>
      <c r="G130" s="23" t="str">
        <f>Source!DI38</f>
        <v/>
      </c>
      <c r="H130" s="9">
        <f>Source!AV38</f>
        <v>1</v>
      </c>
      <c r="I130" s="9"/>
      <c r="J130" s="25"/>
      <c r="K130" s="25">
        <f>Source!U38</f>
        <v>13.295999999999999</v>
      </c>
    </row>
    <row r="131" spans="1:22" ht="15" x14ac:dyDescent="0.25">
      <c r="A131" s="29"/>
      <c r="B131" s="29"/>
      <c r="C131" s="29"/>
      <c r="D131" s="29"/>
      <c r="E131" s="29"/>
      <c r="F131" s="29"/>
      <c r="G131" s="29"/>
      <c r="H131" s="29"/>
      <c r="I131" s="74">
        <f>J127+J128+J129</f>
        <v>4530.7300000000005</v>
      </c>
      <c r="J131" s="74"/>
      <c r="K131" s="30">
        <f>IF(Source!I38&lt;&gt;0, ROUND(I131/Source!I38, 2), 0)</f>
        <v>75512.17</v>
      </c>
      <c r="P131" s="27">
        <f>I131</f>
        <v>4530.7300000000005</v>
      </c>
    </row>
    <row r="132" spans="1:22" ht="57" x14ac:dyDescent="0.2">
      <c r="A132" s="20" t="str">
        <f>Source!E39</f>
        <v>11</v>
      </c>
      <c r="B132" s="21" t="str">
        <f>Source!F39</f>
        <v>2.1-3305-7-1/1</v>
      </c>
      <c r="C132" s="21" t="str">
        <f>Source!G39</f>
        <v>Устройство прослойки из нетканого синтетического материала (НСМ) в земляном полотне сплошной (без стоимости иглопробивного полотна)</v>
      </c>
      <c r="D132" s="22" t="str">
        <f>Source!H39</f>
        <v>1000 м2</v>
      </c>
      <c r="E132" s="9">
        <f>Source!I39</f>
        <v>0.02</v>
      </c>
      <c r="F132" s="24"/>
      <c r="G132" s="23"/>
      <c r="H132" s="9"/>
      <c r="I132" s="9"/>
      <c r="J132" s="25"/>
      <c r="K132" s="25"/>
      <c r="Q132">
        <f>ROUND((Source!BZ39/100)*ROUND((Source!AF39*Source!AV39)*Source!I39, 2), 2)</f>
        <v>81.569999999999993</v>
      </c>
      <c r="R132">
        <f>Source!X39</f>
        <v>81.569999999999993</v>
      </c>
      <c r="S132">
        <f>ROUND((Source!CA39/100)*ROUND((Source!AF39*Source!AV39)*Source!I39, 2), 2)</f>
        <v>11.65</v>
      </c>
      <c r="T132">
        <f>Source!Y39</f>
        <v>11.65</v>
      </c>
      <c r="U132">
        <f>ROUND((175/100)*ROUND((Source!AE39*Source!AV39)*Source!I39, 2), 2)</f>
        <v>74.569999999999993</v>
      </c>
      <c r="V132">
        <f>ROUND((108/100)*ROUND(Source!CS39*Source!I39, 2), 2)</f>
        <v>46.02</v>
      </c>
    </row>
    <row r="133" spans="1:22" x14ac:dyDescent="0.2">
      <c r="C133" s="31" t="str">
        <f>"Объем: "&amp;Source!I39&amp;"=20/"&amp;"1000"</f>
        <v>Объем: 0,02=20/1000</v>
      </c>
    </row>
    <row r="134" spans="1:22" ht="14.25" x14ac:dyDescent="0.2">
      <c r="A134" s="20"/>
      <c r="B134" s="21"/>
      <c r="C134" s="21" t="s">
        <v>501</v>
      </c>
      <c r="D134" s="22"/>
      <c r="E134" s="9"/>
      <c r="F134" s="24">
        <f>Source!AO39</f>
        <v>5826.56</v>
      </c>
      <c r="G134" s="23" t="str">
        <f>Source!DG39</f>
        <v/>
      </c>
      <c r="H134" s="9">
        <f>Source!AV39</f>
        <v>1</v>
      </c>
      <c r="I134" s="9">
        <f>IF(Source!BA39&lt;&gt; 0, Source!BA39, 1)</f>
        <v>1</v>
      </c>
      <c r="J134" s="25">
        <f>Source!S39</f>
        <v>116.53</v>
      </c>
      <c r="K134" s="25"/>
    </row>
    <row r="135" spans="1:22" ht="14.25" x14ac:dyDescent="0.2">
      <c r="A135" s="20"/>
      <c r="B135" s="21"/>
      <c r="C135" s="21" t="s">
        <v>502</v>
      </c>
      <c r="D135" s="22"/>
      <c r="E135" s="9"/>
      <c r="F135" s="24">
        <f>Source!AM39</f>
        <v>4930.6000000000004</v>
      </c>
      <c r="G135" s="23" t="str">
        <f>Source!DE39</f>
        <v/>
      </c>
      <c r="H135" s="9">
        <f>Source!AV39</f>
        <v>1</v>
      </c>
      <c r="I135" s="9">
        <f>IF(Source!BB39&lt;&gt; 0, Source!BB39, 1)</f>
        <v>1</v>
      </c>
      <c r="J135" s="25">
        <f>Source!Q39</f>
        <v>98.61</v>
      </c>
      <c r="K135" s="25"/>
    </row>
    <row r="136" spans="1:22" ht="14.25" x14ac:dyDescent="0.2">
      <c r="A136" s="20"/>
      <c r="B136" s="21"/>
      <c r="C136" s="21" t="s">
        <v>503</v>
      </c>
      <c r="D136" s="22"/>
      <c r="E136" s="9"/>
      <c r="F136" s="24">
        <f>Source!AN39</f>
        <v>2130.35</v>
      </c>
      <c r="G136" s="23" t="str">
        <f>Source!DF39</f>
        <v/>
      </c>
      <c r="H136" s="9">
        <f>Source!AV39</f>
        <v>1</v>
      </c>
      <c r="I136" s="9">
        <f>IF(Source!BS39&lt;&gt; 0, Source!BS39, 1)</f>
        <v>1</v>
      </c>
      <c r="J136" s="26">
        <f>Source!R39</f>
        <v>42.61</v>
      </c>
      <c r="K136" s="25"/>
    </row>
    <row r="137" spans="1:22" ht="14.25" x14ac:dyDescent="0.2">
      <c r="A137" s="20"/>
      <c r="B137" s="21"/>
      <c r="C137" s="21" t="s">
        <v>504</v>
      </c>
      <c r="D137" s="22"/>
      <c r="E137" s="9"/>
      <c r="F137" s="24">
        <f>Source!AL39</f>
        <v>5.81</v>
      </c>
      <c r="G137" s="23" t="str">
        <f>Source!DD39</f>
        <v/>
      </c>
      <c r="H137" s="9">
        <f>Source!AW39</f>
        <v>1</v>
      </c>
      <c r="I137" s="9">
        <f>IF(Source!BC39&lt;&gt; 0, Source!BC39, 1)</f>
        <v>1</v>
      </c>
      <c r="J137" s="25">
        <f>Source!P39</f>
        <v>0.12</v>
      </c>
      <c r="K137" s="25"/>
    </row>
    <row r="138" spans="1:22" ht="14.25" x14ac:dyDescent="0.2">
      <c r="A138" s="20" t="str">
        <f>Source!E40</f>
        <v>11,1</v>
      </c>
      <c r="B138" s="21" t="str">
        <f>Source!F40</f>
        <v>21.1-25-19</v>
      </c>
      <c r="C138" s="21" t="str">
        <f>Source!G40</f>
        <v>Геотекстиль, марка КМ 2</v>
      </c>
      <c r="D138" s="22" t="str">
        <f>Source!H40</f>
        <v>м2</v>
      </c>
      <c r="E138" s="9">
        <f>Source!I40</f>
        <v>20</v>
      </c>
      <c r="F138" s="24">
        <f>Source!AK40</f>
        <v>32.15</v>
      </c>
      <c r="G138" s="32" t="s">
        <v>3</v>
      </c>
      <c r="H138" s="9">
        <f>Source!AW40</f>
        <v>1</v>
      </c>
      <c r="I138" s="9">
        <f>IF(Source!BC40&lt;&gt; 0, Source!BC40, 1)</f>
        <v>1</v>
      </c>
      <c r="J138" s="25">
        <f>Source!O40</f>
        <v>643</v>
      </c>
      <c r="K138" s="25"/>
      <c r="Q138">
        <f>ROUND((Source!BZ40/100)*ROUND((Source!AF40*Source!AV40)*Source!I40, 2), 2)</f>
        <v>0</v>
      </c>
      <c r="R138">
        <f>Source!X40</f>
        <v>0</v>
      </c>
      <c r="S138">
        <f>ROUND((Source!CA40/100)*ROUND((Source!AF40*Source!AV40)*Source!I40, 2), 2)</f>
        <v>0</v>
      </c>
      <c r="T138">
        <f>Source!Y40</f>
        <v>0</v>
      </c>
      <c r="U138">
        <f>ROUND((175/100)*ROUND((Source!AE40*Source!AV40)*Source!I40, 2), 2)</f>
        <v>0</v>
      </c>
      <c r="V138">
        <f>ROUND((108/100)*ROUND(Source!CS40*Source!I40, 2), 2)</f>
        <v>0</v>
      </c>
    </row>
    <row r="139" spans="1:22" ht="14.25" x14ac:dyDescent="0.2">
      <c r="A139" s="20"/>
      <c r="B139" s="21"/>
      <c r="C139" s="21" t="s">
        <v>505</v>
      </c>
      <c r="D139" s="22" t="s">
        <v>506</v>
      </c>
      <c r="E139" s="9">
        <f>Source!AT39</f>
        <v>70</v>
      </c>
      <c r="F139" s="24"/>
      <c r="G139" s="23"/>
      <c r="H139" s="9"/>
      <c r="I139" s="9"/>
      <c r="J139" s="25">
        <f>SUM(R132:R138)</f>
        <v>81.569999999999993</v>
      </c>
      <c r="K139" s="25"/>
    </row>
    <row r="140" spans="1:22" ht="14.25" x14ac:dyDescent="0.2">
      <c r="A140" s="20"/>
      <c r="B140" s="21"/>
      <c r="C140" s="21" t="s">
        <v>507</v>
      </c>
      <c r="D140" s="22" t="s">
        <v>506</v>
      </c>
      <c r="E140" s="9">
        <f>Source!AU39</f>
        <v>10</v>
      </c>
      <c r="F140" s="24"/>
      <c r="G140" s="23"/>
      <c r="H140" s="9"/>
      <c r="I140" s="9"/>
      <c r="J140" s="25">
        <f>SUM(T132:T139)</f>
        <v>11.65</v>
      </c>
      <c r="K140" s="25"/>
    </row>
    <row r="141" spans="1:22" ht="14.25" x14ac:dyDescent="0.2">
      <c r="A141" s="20"/>
      <c r="B141" s="21"/>
      <c r="C141" s="21" t="s">
        <v>508</v>
      </c>
      <c r="D141" s="22" t="s">
        <v>506</v>
      </c>
      <c r="E141" s="9">
        <f>108</f>
        <v>108</v>
      </c>
      <c r="F141" s="24"/>
      <c r="G141" s="23"/>
      <c r="H141" s="9"/>
      <c r="I141" s="9"/>
      <c r="J141" s="25">
        <f>SUM(V132:V140)</f>
        <v>46.02</v>
      </c>
      <c r="K141" s="25"/>
    </row>
    <row r="142" spans="1:22" ht="14.25" x14ac:dyDescent="0.2">
      <c r="A142" s="20"/>
      <c r="B142" s="21"/>
      <c r="C142" s="21" t="s">
        <v>509</v>
      </c>
      <c r="D142" s="22" t="s">
        <v>510</v>
      </c>
      <c r="E142" s="9">
        <f>Source!AQ39</f>
        <v>31.86</v>
      </c>
      <c r="F142" s="24"/>
      <c r="G142" s="23" t="str">
        <f>Source!DI39</f>
        <v/>
      </c>
      <c r="H142" s="9">
        <f>Source!AV39</f>
        <v>1</v>
      </c>
      <c r="I142" s="9"/>
      <c r="J142" s="25"/>
      <c r="K142" s="25">
        <f>Source!U39</f>
        <v>0.63719999999999999</v>
      </c>
    </row>
    <row r="143" spans="1:22" ht="15" x14ac:dyDescent="0.25">
      <c r="A143" s="29"/>
      <c r="B143" s="29"/>
      <c r="C143" s="29"/>
      <c r="D143" s="29"/>
      <c r="E143" s="29"/>
      <c r="F143" s="29"/>
      <c r="G143" s="29"/>
      <c r="H143" s="29"/>
      <c r="I143" s="74">
        <f>J134+J135+J137+J139+J140+J141+SUM(J138:J138)</f>
        <v>997.5</v>
      </c>
      <c r="J143" s="74"/>
      <c r="K143" s="30">
        <f>IF(Source!I39&lt;&gt;0, ROUND(I143/Source!I39, 2), 0)</f>
        <v>49875</v>
      </c>
      <c r="P143" s="27">
        <f>I143</f>
        <v>997.5</v>
      </c>
    </row>
    <row r="144" spans="1:22" ht="42.75" x14ac:dyDescent="0.2">
      <c r="A144" s="20" t="str">
        <f>Source!E41</f>
        <v>12</v>
      </c>
      <c r="B144" s="21" t="str">
        <f>Source!F41</f>
        <v>2.1-3303-1-1/1</v>
      </c>
      <c r="C144" s="21" t="str">
        <f>Source!G41</f>
        <v>Устройство подстилающих и выравнивающих слоев оснований из песка</v>
      </c>
      <c r="D144" s="22" t="str">
        <f>Source!H41</f>
        <v>100 м3</v>
      </c>
      <c r="E144" s="9">
        <f>Source!I41</f>
        <v>0.02</v>
      </c>
      <c r="F144" s="24"/>
      <c r="G144" s="23"/>
      <c r="H144" s="9"/>
      <c r="I144" s="9"/>
      <c r="J144" s="25"/>
      <c r="K144" s="25"/>
      <c r="Q144">
        <f>ROUND((Source!BZ41/100)*ROUND((Source!AF41*Source!AV41)*Source!I41, 2), 2)</f>
        <v>43.39</v>
      </c>
      <c r="R144">
        <f>Source!X41</f>
        <v>43.39</v>
      </c>
      <c r="S144">
        <f>ROUND((Source!CA41/100)*ROUND((Source!AF41*Source!AV41)*Source!I41, 2), 2)</f>
        <v>6.2</v>
      </c>
      <c r="T144">
        <f>Source!Y41</f>
        <v>6.2</v>
      </c>
      <c r="U144">
        <f>ROUND((175/100)*ROUND((Source!AE41*Source!AV41)*Source!I41, 2), 2)</f>
        <v>112.81</v>
      </c>
      <c r="V144">
        <f>ROUND((108/100)*ROUND(Source!CS41*Source!I41, 2), 2)</f>
        <v>69.62</v>
      </c>
    </row>
    <row r="145" spans="1:22" x14ac:dyDescent="0.2">
      <c r="C145" s="31" t="str">
        <f>"Объем: "&amp;Source!I41&amp;"=2/"&amp;"100"</f>
        <v>Объем: 0,02=2/100</v>
      </c>
    </row>
    <row r="146" spans="1:22" ht="14.25" x14ac:dyDescent="0.2">
      <c r="A146" s="20"/>
      <c r="B146" s="21"/>
      <c r="C146" s="21" t="s">
        <v>501</v>
      </c>
      <c r="D146" s="22"/>
      <c r="E146" s="9"/>
      <c r="F146" s="24">
        <f>Source!AO41</f>
        <v>3099.54</v>
      </c>
      <c r="G146" s="23" t="str">
        <f>Source!DG41</f>
        <v/>
      </c>
      <c r="H146" s="9">
        <f>Source!AV41</f>
        <v>1</v>
      </c>
      <c r="I146" s="9">
        <f>IF(Source!BA41&lt;&gt; 0, Source!BA41, 1)</f>
        <v>1</v>
      </c>
      <c r="J146" s="25">
        <f>Source!S41</f>
        <v>61.99</v>
      </c>
      <c r="K146" s="25"/>
    </row>
    <row r="147" spans="1:22" ht="14.25" x14ac:dyDescent="0.2">
      <c r="A147" s="20"/>
      <c r="B147" s="21"/>
      <c r="C147" s="21" t="s">
        <v>502</v>
      </c>
      <c r="D147" s="22"/>
      <c r="E147" s="9"/>
      <c r="F147" s="24">
        <f>Source!AM41</f>
        <v>7602.23</v>
      </c>
      <c r="G147" s="23" t="str">
        <f>Source!DE41</f>
        <v/>
      </c>
      <c r="H147" s="9">
        <f>Source!AV41</f>
        <v>1</v>
      </c>
      <c r="I147" s="9">
        <f>IF(Source!BB41&lt;&gt; 0, Source!BB41, 1)</f>
        <v>1</v>
      </c>
      <c r="J147" s="25">
        <f>Source!Q41</f>
        <v>152.04</v>
      </c>
      <c r="K147" s="25"/>
    </row>
    <row r="148" spans="1:22" ht="14.25" x14ac:dyDescent="0.2">
      <c r="A148" s="20"/>
      <c r="B148" s="21"/>
      <c r="C148" s="21" t="s">
        <v>503</v>
      </c>
      <c r="D148" s="22"/>
      <c r="E148" s="9"/>
      <c r="F148" s="24">
        <f>Source!AN41</f>
        <v>3222.98</v>
      </c>
      <c r="G148" s="23" t="str">
        <f>Source!DF41</f>
        <v/>
      </c>
      <c r="H148" s="9">
        <f>Source!AV41</f>
        <v>1</v>
      </c>
      <c r="I148" s="9">
        <f>IF(Source!BS41&lt;&gt; 0, Source!BS41, 1)</f>
        <v>1</v>
      </c>
      <c r="J148" s="26">
        <f>Source!R41</f>
        <v>64.459999999999994</v>
      </c>
      <c r="K148" s="25"/>
    </row>
    <row r="149" spans="1:22" ht="14.25" x14ac:dyDescent="0.2">
      <c r="A149" s="20"/>
      <c r="B149" s="21"/>
      <c r="C149" s="21" t="s">
        <v>504</v>
      </c>
      <c r="D149" s="22"/>
      <c r="E149" s="9"/>
      <c r="F149" s="24">
        <f>Source!AL41</f>
        <v>65162.05</v>
      </c>
      <c r="G149" s="23" t="str">
        <f>Source!DD41</f>
        <v/>
      </c>
      <c r="H149" s="9">
        <f>Source!AW41</f>
        <v>1</v>
      </c>
      <c r="I149" s="9">
        <f>IF(Source!BC41&lt;&gt; 0, Source!BC41, 1)</f>
        <v>1</v>
      </c>
      <c r="J149" s="25">
        <f>Source!P41</f>
        <v>1303.24</v>
      </c>
      <c r="K149" s="25"/>
    </row>
    <row r="150" spans="1:22" ht="14.25" x14ac:dyDescent="0.2">
      <c r="A150" s="20"/>
      <c r="B150" s="21"/>
      <c r="C150" s="21" t="s">
        <v>505</v>
      </c>
      <c r="D150" s="22" t="s">
        <v>506</v>
      </c>
      <c r="E150" s="9">
        <f>Source!AT41</f>
        <v>70</v>
      </c>
      <c r="F150" s="24"/>
      <c r="G150" s="23"/>
      <c r="H150" s="9"/>
      <c r="I150" s="9"/>
      <c r="J150" s="25">
        <f>SUM(R144:R149)</f>
        <v>43.39</v>
      </c>
      <c r="K150" s="25"/>
    </row>
    <row r="151" spans="1:22" ht="14.25" x14ac:dyDescent="0.2">
      <c r="A151" s="20"/>
      <c r="B151" s="21"/>
      <c r="C151" s="21" t="s">
        <v>507</v>
      </c>
      <c r="D151" s="22" t="s">
        <v>506</v>
      </c>
      <c r="E151" s="9">
        <f>Source!AU41</f>
        <v>10</v>
      </c>
      <c r="F151" s="24"/>
      <c r="G151" s="23"/>
      <c r="H151" s="9"/>
      <c r="I151" s="9"/>
      <c r="J151" s="25">
        <f>SUM(T144:T150)</f>
        <v>6.2</v>
      </c>
      <c r="K151" s="25"/>
    </row>
    <row r="152" spans="1:22" ht="14.25" x14ac:dyDescent="0.2">
      <c r="A152" s="20"/>
      <c r="B152" s="21"/>
      <c r="C152" s="21" t="s">
        <v>508</v>
      </c>
      <c r="D152" s="22" t="s">
        <v>506</v>
      </c>
      <c r="E152" s="9">
        <f>108</f>
        <v>108</v>
      </c>
      <c r="F152" s="24"/>
      <c r="G152" s="23"/>
      <c r="H152" s="9"/>
      <c r="I152" s="9"/>
      <c r="J152" s="25">
        <f>SUM(V144:V151)</f>
        <v>69.62</v>
      </c>
      <c r="K152" s="25"/>
    </row>
    <row r="153" spans="1:22" ht="14.25" x14ac:dyDescent="0.2">
      <c r="A153" s="20"/>
      <c r="B153" s="21"/>
      <c r="C153" s="21" t="s">
        <v>509</v>
      </c>
      <c r="D153" s="22" t="s">
        <v>510</v>
      </c>
      <c r="E153" s="9">
        <f>Source!AQ41</f>
        <v>16.559999999999999</v>
      </c>
      <c r="F153" s="24"/>
      <c r="G153" s="23" t="str">
        <f>Source!DI41</f>
        <v/>
      </c>
      <c r="H153" s="9">
        <f>Source!AV41</f>
        <v>1</v>
      </c>
      <c r="I153" s="9"/>
      <c r="J153" s="25"/>
      <c r="K153" s="25">
        <f>Source!U41</f>
        <v>0.33119999999999999</v>
      </c>
    </row>
    <row r="154" spans="1:22" ht="15" x14ac:dyDescent="0.25">
      <c r="A154" s="29"/>
      <c r="B154" s="29"/>
      <c r="C154" s="29"/>
      <c r="D154" s="29"/>
      <c r="E154" s="29"/>
      <c r="F154" s="29"/>
      <c r="G154" s="29"/>
      <c r="H154" s="29"/>
      <c r="I154" s="74">
        <f>J146+J147+J149+J150+J151+J152</f>
        <v>1636.48</v>
      </c>
      <c r="J154" s="74"/>
      <c r="K154" s="30">
        <f>IF(Source!I41&lt;&gt;0, ROUND(I154/Source!I41, 2), 0)</f>
        <v>81824</v>
      </c>
      <c r="P154" s="27">
        <f>I154</f>
        <v>1636.48</v>
      </c>
    </row>
    <row r="155" spans="1:22" ht="42.75" x14ac:dyDescent="0.2">
      <c r="A155" s="20" t="str">
        <f>Source!E42</f>
        <v>13</v>
      </c>
      <c r="B155" s="21" t="str">
        <f>Source!F42</f>
        <v>2.1-3303-1-2/1</v>
      </c>
      <c r="C155" s="21" t="str">
        <f>Source!G42</f>
        <v>Устройство подстилающих и выравнивающих слоев оснований из щебня</v>
      </c>
      <c r="D155" s="22" t="str">
        <f>Source!H42</f>
        <v>100 м3</v>
      </c>
      <c r="E155" s="9">
        <f>Source!I42</f>
        <v>0.03</v>
      </c>
      <c r="F155" s="24"/>
      <c r="G155" s="23"/>
      <c r="H155" s="9"/>
      <c r="I155" s="9"/>
      <c r="J155" s="25"/>
      <c r="K155" s="25"/>
      <c r="Q155">
        <f>ROUND((Source!BZ42/100)*ROUND((Source!AF42*Source!AV42)*Source!I42, 2), 2)</f>
        <v>97.64</v>
      </c>
      <c r="R155">
        <f>Source!X42</f>
        <v>97.64</v>
      </c>
      <c r="S155">
        <f>ROUND((Source!CA42/100)*ROUND((Source!AF42*Source!AV42)*Source!I42, 2), 2)</f>
        <v>13.95</v>
      </c>
      <c r="T155">
        <f>Source!Y42</f>
        <v>13.95</v>
      </c>
      <c r="U155">
        <f>ROUND((175/100)*ROUND((Source!AE42*Source!AV42)*Source!I42, 2), 2)</f>
        <v>1113.79</v>
      </c>
      <c r="V155">
        <f>ROUND((108/100)*ROUND(Source!CS42*Source!I42, 2), 2)</f>
        <v>687.37</v>
      </c>
    </row>
    <row r="156" spans="1:22" x14ac:dyDescent="0.2">
      <c r="C156" s="31" t="str">
        <f>"Объем: "&amp;Source!I42&amp;"=3/"&amp;"100"</f>
        <v>Объем: 0,03=3/100</v>
      </c>
    </row>
    <row r="157" spans="1:22" ht="14.25" x14ac:dyDescent="0.2">
      <c r="A157" s="20"/>
      <c r="B157" s="21"/>
      <c r="C157" s="21" t="s">
        <v>501</v>
      </c>
      <c r="D157" s="22"/>
      <c r="E157" s="9"/>
      <c r="F157" s="24">
        <f>Source!AO42</f>
        <v>4649.3</v>
      </c>
      <c r="G157" s="23" t="str">
        <f>Source!DG42</f>
        <v/>
      </c>
      <c r="H157" s="9">
        <f>Source!AV42</f>
        <v>1</v>
      </c>
      <c r="I157" s="9">
        <f>IF(Source!BA42&lt;&gt; 0, Source!BA42, 1)</f>
        <v>1</v>
      </c>
      <c r="J157" s="25">
        <f>Source!S42</f>
        <v>139.47999999999999</v>
      </c>
      <c r="K157" s="25"/>
    </row>
    <row r="158" spans="1:22" ht="14.25" x14ac:dyDescent="0.2">
      <c r="A158" s="20"/>
      <c r="B158" s="21"/>
      <c r="C158" s="21" t="s">
        <v>502</v>
      </c>
      <c r="D158" s="22"/>
      <c r="E158" s="9"/>
      <c r="F158" s="24">
        <f>Source!AM42</f>
        <v>53736.02</v>
      </c>
      <c r="G158" s="23" t="str">
        <f>Source!DE42</f>
        <v/>
      </c>
      <c r="H158" s="9">
        <f>Source!AV42</f>
        <v>1</v>
      </c>
      <c r="I158" s="9">
        <f>IF(Source!BB42&lt;&gt; 0, Source!BB42, 1)</f>
        <v>1</v>
      </c>
      <c r="J158" s="25">
        <f>Source!Q42</f>
        <v>1612.08</v>
      </c>
      <c r="K158" s="25"/>
    </row>
    <row r="159" spans="1:22" ht="14.25" x14ac:dyDescent="0.2">
      <c r="A159" s="20"/>
      <c r="B159" s="21"/>
      <c r="C159" s="21" t="s">
        <v>503</v>
      </c>
      <c r="D159" s="22"/>
      <c r="E159" s="9"/>
      <c r="F159" s="24">
        <f>Source!AN42</f>
        <v>21215.13</v>
      </c>
      <c r="G159" s="23" t="str">
        <f>Source!DF42</f>
        <v/>
      </c>
      <c r="H159" s="9">
        <f>Source!AV42</f>
        <v>1</v>
      </c>
      <c r="I159" s="9">
        <f>IF(Source!BS42&lt;&gt; 0, Source!BS42, 1)</f>
        <v>1</v>
      </c>
      <c r="J159" s="26">
        <f>Source!R42</f>
        <v>636.45000000000005</v>
      </c>
      <c r="K159" s="25"/>
    </row>
    <row r="160" spans="1:22" ht="14.25" x14ac:dyDescent="0.2">
      <c r="A160" s="20"/>
      <c r="B160" s="21"/>
      <c r="C160" s="21" t="s">
        <v>504</v>
      </c>
      <c r="D160" s="22"/>
      <c r="E160" s="9"/>
      <c r="F160" s="24">
        <f>Source!AL42</f>
        <v>222479.25</v>
      </c>
      <c r="G160" s="23" t="str">
        <f>Source!DD42</f>
        <v/>
      </c>
      <c r="H160" s="9">
        <f>Source!AW42</f>
        <v>1</v>
      </c>
      <c r="I160" s="9">
        <f>IF(Source!BC42&lt;&gt; 0, Source!BC42, 1)</f>
        <v>1</v>
      </c>
      <c r="J160" s="25">
        <f>Source!P42</f>
        <v>6674.38</v>
      </c>
      <c r="K160" s="25"/>
    </row>
    <row r="161" spans="1:32" ht="14.25" x14ac:dyDescent="0.2">
      <c r="A161" s="20"/>
      <c r="B161" s="21"/>
      <c r="C161" s="21" t="s">
        <v>505</v>
      </c>
      <c r="D161" s="22" t="s">
        <v>506</v>
      </c>
      <c r="E161" s="9">
        <f>Source!AT42</f>
        <v>70</v>
      </c>
      <c r="F161" s="24"/>
      <c r="G161" s="23"/>
      <c r="H161" s="9"/>
      <c r="I161" s="9"/>
      <c r="J161" s="25">
        <f>SUM(R155:R160)</f>
        <v>97.64</v>
      </c>
      <c r="K161" s="25"/>
    </row>
    <row r="162" spans="1:32" ht="14.25" x14ac:dyDescent="0.2">
      <c r="A162" s="20"/>
      <c r="B162" s="21"/>
      <c r="C162" s="21" t="s">
        <v>507</v>
      </c>
      <c r="D162" s="22" t="s">
        <v>506</v>
      </c>
      <c r="E162" s="9">
        <f>Source!AU42</f>
        <v>10</v>
      </c>
      <c r="F162" s="24"/>
      <c r="G162" s="23"/>
      <c r="H162" s="9"/>
      <c r="I162" s="9"/>
      <c r="J162" s="25">
        <f>SUM(T155:T161)</f>
        <v>13.95</v>
      </c>
      <c r="K162" s="25"/>
    </row>
    <row r="163" spans="1:32" ht="14.25" x14ac:dyDescent="0.2">
      <c r="A163" s="20"/>
      <c r="B163" s="21"/>
      <c r="C163" s="21" t="s">
        <v>508</v>
      </c>
      <c r="D163" s="22" t="s">
        <v>506</v>
      </c>
      <c r="E163" s="9">
        <f>108</f>
        <v>108</v>
      </c>
      <c r="F163" s="24"/>
      <c r="G163" s="23"/>
      <c r="H163" s="9"/>
      <c r="I163" s="9"/>
      <c r="J163" s="25">
        <f>SUM(V155:V162)</f>
        <v>687.37</v>
      </c>
      <c r="K163" s="25"/>
    </row>
    <row r="164" spans="1:32" ht="14.25" x14ac:dyDescent="0.2">
      <c r="A164" s="20"/>
      <c r="B164" s="21"/>
      <c r="C164" s="21" t="s">
        <v>509</v>
      </c>
      <c r="D164" s="22" t="s">
        <v>510</v>
      </c>
      <c r="E164" s="9">
        <f>Source!AQ42</f>
        <v>24.84</v>
      </c>
      <c r="F164" s="24"/>
      <c r="G164" s="23" t="str">
        <f>Source!DI42</f>
        <v/>
      </c>
      <c r="H164" s="9">
        <f>Source!AV42</f>
        <v>1</v>
      </c>
      <c r="I164" s="9"/>
      <c r="J164" s="25"/>
      <c r="K164" s="25">
        <f>Source!U42</f>
        <v>0.74519999999999997</v>
      </c>
    </row>
    <row r="165" spans="1:32" ht="15" x14ac:dyDescent="0.25">
      <c r="A165" s="29"/>
      <c r="B165" s="29"/>
      <c r="C165" s="29"/>
      <c r="D165" s="29"/>
      <c r="E165" s="29"/>
      <c r="F165" s="29"/>
      <c r="G165" s="29"/>
      <c r="H165" s="29"/>
      <c r="I165" s="74">
        <f>J157+J158+J160+J161+J162+J163</f>
        <v>9224.9000000000015</v>
      </c>
      <c r="J165" s="74"/>
      <c r="K165" s="30">
        <f>IF(Source!I42&lt;&gt;0, ROUND(I165/Source!I42, 2), 0)</f>
        <v>307496.67</v>
      </c>
      <c r="P165" s="27">
        <f>I165</f>
        <v>9224.9000000000015</v>
      </c>
    </row>
    <row r="166" spans="1:32" ht="42.75" x14ac:dyDescent="0.2">
      <c r="A166" s="20" t="str">
        <f>Source!E43</f>
        <v>14</v>
      </c>
      <c r="B166" s="21" t="str">
        <f>Source!F43</f>
        <v>2.1-3203-1-2/2</v>
      </c>
      <c r="C166" s="21" t="str">
        <f>Source!G43</f>
        <v>Установка бортовых камней бетонных марки БР 100.30.18 при других видах покрытий</v>
      </c>
      <c r="D166" s="22" t="str">
        <f>Source!H43</f>
        <v>100 м</v>
      </c>
      <c r="E166" s="9">
        <f>Source!I43</f>
        <v>0.3</v>
      </c>
      <c r="F166" s="24"/>
      <c r="G166" s="23"/>
      <c r="H166" s="9"/>
      <c r="I166" s="9"/>
      <c r="J166" s="25"/>
      <c r="K166" s="25"/>
      <c r="Q166">
        <f>ROUND((Source!BZ43/100)*ROUND((Source!AF43*Source!AV43)*Source!I43, 2), 2)</f>
        <v>3335.61</v>
      </c>
      <c r="R166">
        <f>Source!X43</f>
        <v>3335.61</v>
      </c>
      <c r="S166">
        <f>ROUND((Source!CA43/100)*ROUND((Source!AF43*Source!AV43)*Source!I43, 2), 2)</f>
        <v>476.52</v>
      </c>
      <c r="T166">
        <f>Source!Y43</f>
        <v>476.52</v>
      </c>
      <c r="U166">
        <f>ROUND((175/100)*ROUND((Source!AE43*Source!AV43)*Source!I43, 2), 2)</f>
        <v>0</v>
      </c>
      <c r="V166">
        <f>ROUND((108/100)*ROUND(Source!CS43*Source!I43, 2), 2)</f>
        <v>0</v>
      </c>
    </row>
    <row r="167" spans="1:32" x14ac:dyDescent="0.2">
      <c r="C167" s="31" t="str">
        <f>"Объем: "&amp;Source!I43&amp;"=30/"&amp;"100"</f>
        <v>Объем: 0,3=30/100</v>
      </c>
    </row>
    <row r="168" spans="1:32" ht="14.25" x14ac:dyDescent="0.2">
      <c r="A168" s="20"/>
      <c r="B168" s="21"/>
      <c r="C168" s="21" t="s">
        <v>501</v>
      </c>
      <c r="D168" s="22"/>
      <c r="E168" s="9"/>
      <c r="F168" s="24">
        <f>Source!AO43</f>
        <v>15883.83</v>
      </c>
      <c r="G168" s="23" t="str">
        <f>Source!DG43</f>
        <v/>
      </c>
      <c r="H168" s="9">
        <f>Source!AV43</f>
        <v>1</v>
      </c>
      <c r="I168" s="9">
        <f>IF(Source!BA43&lt;&gt; 0, Source!BA43, 1)</f>
        <v>1</v>
      </c>
      <c r="J168" s="25">
        <f>Source!S43</f>
        <v>4765.1499999999996</v>
      </c>
      <c r="K168" s="25"/>
    </row>
    <row r="169" spans="1:32" ht="14.25" x14ac:dyDescent="0.2">
      <c r="A169" s="20"/>
      <c r="B169" s="21"/>
      <c r="C169" s="21" t="s">
        <v>504</v>
      </c>
      <c r="D169" s="22"/>
      <c r="E169" s="9"/>
      <c r="F169" s="24">
        <f>Source!AL43</f>
        <v>57452.02</v>
      </c>
      <c r="G169" s="23" t="str">
        <f>Source!DD43</f>
        <v/>
      </c>
      <c r="H169" s="9">
        <f>Source!AW43</f>
        <v>1</v>
      </c>
      <c r="I169" s="9">
        <f>IF(Source!BC43&lt;&gt; 0, Source!BC43, 1)</f>
        <v>1</v>
      </c>
      <c r="J169" s="25">
        <f>Source!P43</f>
        <v>17235.61</v>
      </c>
      <c r="K169" s="25"/>
    </row>
    <row r="170" spans="1:32" ht="14.25" x14ac:dyDescent="0.2">
      <c r="A170" s="20"/>
      <c r="B170" s="21"/>
      <c r="C170" s="21" t="s">
        <v>505</v>
      </c>
      <c r="D170" s="22" t="s">
        <v>506</v>
      </c>
      <c r="E170" s="9">
        <f>Source!AT43</f>
        <v>70</v>
      </c>
      <c r="F170" s="24"/>
      <c r="G170" s="23"/>
      <c r="H170" s="9"/>
      <c r="I170" s="9"/>
      <c r="J170" s="25">
        <f>SUM(R166:R169)</f>
        <v>3335.61</v>
      </c>
      <c r="K170" s="25"/>
    </row>
    <row r="171" spans="1:32" ht="14.25" x14ac:dyDescent="0.2">
      <c r="A171" s="20"/>
      <c r="B171" s="21"/>
      <c r="C171" s="21" t="s">
        <v>507</v>
      </c>
      <c r="D171" s="22" t="s">
        <v>506</v>
      </c>
      <c r="E171" s="9">
        <f>Source!AU43</f>
        <v>10</v>
      </c>
      <c r="F171" s="24"/>
      <c r="G171" s="23"/>
      <c r="H171" s="9"/>
      <c r="I171" s="9"/>
      <c r="J171" s="25">
        <f>SUM(T166:T170)</f>
        <v>476.52</v>
      </c>
      <c r="K171" s="25"/>
    </row>
    <row r="172" spans="1:32" ht="14.25" x14ac:dyDescent="0.2">
      <c r="A172" s="20"/>
      <c r="B172" s="21"/>
      <c r="C172" s="21" t="s">
        <v>509</v>
      </c>
      <c r="D172" s="22" t="s">
        <v>510</v>
      </c>
      <c r="E172" s="9">
        <f>Source!AQ43</f>
        <v>80.27</v>
      </c>
      <c r="F172" s="24"/>
      <c r="G172" s="23" t="str">
        <f>Source!DI43</f>
        <v/>
      </c>
      <c r="H172" s="9">
        <f>Source!AV43</f>
        <v>1</v>
      </c>
      <c r="I172" s="9"/>
      <c r="J172" s="25"/>
      <c r="K172" s="25">
        <f>Source!U43</f>
        <v>24.081</v>
      </c>
    </row>
    <row r="173" spans="1:32" ht="15" x14ac:dyDescent="0.25">
      <c r="A173" s="29"/>
      <c r="B173" s="29"/>
      <c r="C173" s="29"/>
      <c r="D173" s="29"/>
      <c r="E173" s="29"/>
      <c r="F173" s="29"/>
      <c r="G173" s="29"/>
      <c r="H173" s="29"/>
      <c r="I173" s="74">
        <f>J168+J169+J170+J171</f>
        <v>25812.890000000003</v>
      </c>
      <c r="J173" s="74"/>
      <c r="K173" s="30">
        <f>IF(Source!I43&lt;&gt;0, ROUND(I173/Source!I43, 2), 0)</f>
        <v>86042.97</v>
      </c>
      <c r="P173" s="27">
        <f>I173</f>
        <v>25812.890000000003</v>
      </c>
    </row>
    <row r="175" spans="1:32" ht="15" x14ac:dyDescent="0.25">
      <c r="A175" s="70" t="str">
        <f>CONCATENATE("Итого по разделу: ",IF(Source!G45&lt;&gt;"Новый раздел", Source!G45, ""))</f>
        <v>Итого по разделу: Ремонт асфальтового покрытия, бордюрного камня</v>
      </c>
      <c r="B175" s="70"/>
      <c r="C175" s="70"/>
      <c r="D175" s="70"/>
      <c r="E175" s="70"/>
      <c r="F175" s="70"/>
      <c r="G175" s="70"/>
      <c r="H175" s="70"/>
      <c r="I175" s="68">
        <f>SUM(P34:P174)</f>
        <v>65619.23</v>
      </c>
      <c r="J175" s="69"/>
      <c r="K175" s="33"/>
      <c r="AF175" s="34" t="str">
        <f>CONCATENATE("Итого по разделу: ",IF(Source!G45&lt;&gt;"Новый раздел", Source!G45, ""))</f>
        <v>Итого по разделу: Ремонт асфальтового покрытия, бордюрного камня</v>
      </c>
    </row>
    <row r="178" spans="1:22" ht="16.5" x14ac:dyDescent="0.25">
      <c r="A178" s="73" t="str">
        <f>CONCATENATE("Раздел: ",IF(Source!G75&lt;&gt;"Новый раздел", Source!G75, ""))</f>
        <v>Раздел: Замена тактильной плитки</v>
      </c>
      <c r="B178" s="73"/>
      <c r="C178" s="73"/>
      <c r="D178" s="73"/>
      <c r="E178" s="73"/>
      <c r="F178" s="73"/>
      <c r="G178" s="73"/>
      <c r="H178" s="73"/>
      <c r="I178" s="73"/>
      <c r="J178" s="73"/>
      <c r="K178" s="73"/>
    </row>
    <row r="179" spans="1:22" ht="28.5" x14ac:dyDescent="0.2">
      <c r="A179" s="20" t="str">
        <f>Source!E79</f>
        <v>15</v>
      </c>
      <c r="B179" s="21" t="str">
        <f>Source!F79</f>
        <v>2.1-3104-4-1/1</v>
      </c>
      <c r="C179" s="21" t="str">
        <f>Source!G79</f>
        <v>Разборка тротуаров и дорожек из плит с отноской и укладкой в штабель</v>
      </c>
      <c r="D179" s="22" t="str">
        <f>Source!H79</f>
        <v>100 м2</v>
      </c>
      <c r="E179" s="9">
        <f>Source!I79</f>
        <v>2.7000000000000001E-3</v>
      </c>
      <c r="F179" s="24"/>
      <c r="G179" s="23"/>
      <c r="H179" s="9"/>
      <c r="I179" s="9"/>
      <c r="J179" s="25"/>
      <c r="K179" s="25"/>
      <c r="Q179">
        <f>ROUND((Source!BZ79/100)*ROUND((Source!AF79*Source!AV79)*Source!I79, 2), 2)</f>
        <v>5.77</v>
      </c>
      <c r="R179">
        <f>Source!X79</f>
        <v>5.77</v>
      </c>
      <c r="S179">
        <f>ROUND((Source!CA79/100)*ROUND((Source!AF79*Source!AV79)*Source!I79, 2), 2)</f>
        <v>0.82</v>
      </c>
      <c r="T179">
        <f>Source!Y79</f>
        <v>0.82</v>
      </c>
      <c r="U179">
        <f>ROUND((175/100)*ROUND((Source!AE79*Source!AV79)*Source!I79, 2), 2)</f>
        <v>0</v>
      </c>
      <c r="V179">
        <f>ROUND((108/100)*ROUND(Source!CS79*Source!I79, 2), 2)</f>
        <v>0</v>
      </c>
    </row>
    <row r="180" spans="1:22" x14ac:dyDescent="0.2">
      <c r="C180" s="31" t="str">
        <f>"Объем: "&amp;Source!I79&amp;"=0,27/"&amp;"100"</f>
        <v>Объем: 0,0027=0,27/100</v>
      </c>
    </row>
    <row r="181" spans="1:22" ht="14.25" x14ac:dyDescent="0.2">
      <c r="A181" s="20"/>
      <c r="B181" s="21"/>
      <c r="C181" s="21" t="s">
        <v>501</v>
      </c>
      <c r="D181" s="22"/>
      <c r="E181" s="9"/>
      <c r="F181" s="24">
        <f>Source!AO79</f>
        <v>3050.44</v>
      </c>
      <c r="G181" s="23" t="str">
        <f>Source!DG79</f>
        <v/>
      </c>
      <c r="H181" s="9">
        <f>Source!AV79</f>
        <v>1</v>
      </c>
      <c r="I181" s="9">
        <f>IF(Source!BA79&lt;&gt; 0, Source!BA79, 1)</f>
        <v>1</v>
      </c>
      <c r="J181" s="25">
        <f>Source!S79</f>
        <v>8.24</v>
      </c>
      <c r="K181" s="25"/>
    </row>
    <row r="182" spans="1:22" ht="14.25" x14ac:dyDescent="0.2">
      <c r="A182" s="20"/>
      <c r="B182" s="21"/>
      <c r="C182" s="21" t="s">
        <v>505</v>
      </c>
      <c r="D182" s="22" t="s">
        <v>506</v>
      </c>
      <c r="E182" s="9">
        <f>Source!AT79</f>
        <v>70</v>
      </c>
      <c r="F182" s="24"/>
      <c r="G182" s="23"/>
      <c r="H182" s="9"/>
      <c r="I182" s="9"/>
      <c r="J182" s="25">
        <f>SUM(R179:R181)</f>
        <v>5.77</v>
      </c>
      <c r="K182" s="25"/>
    </row>
    <row r="183" spans="1:22" ht="14.25" x14ac:dyDescent="0.2">
      <c r="A183" s="20"/>
      <c r="B183" s="21"/>
      <c r="C183" s="21" t="s">
        <v>507</v>
      </c>
      <c r="D183" s="22" t="s">
        <v>506</v>
      </c>
      <c r="E183" s="9">
        <f>Source!AU79</f>
        <v>10</v>
      </c>
      <c r="F183" s="24"/>
      <c r="G183" s="23"/>
      <c r="H183" s="9"/>
      <c r="I183" s="9"/>
      <c r="J183" s="25">
        <f>SUM(T179:T182)</f>
        <v>0.82</v>
      </c>
      <c r="K183" s="25"/>
    </row>
    <row r="184" spans="1:22" ht="14.25" x14ac:dyDescent="0.2">
      <c r="A184" s="20"/>
      <c r="B184" s="21"/>
      <c r="C184" s="21" t="s">
        <v>509</v>
      </c>
      <c r="D184" s="22" t="s">
        <v>510</v>
      </c>
      <c r="E184" s="9">
        <f>Source!AQ79</f>
        <v>18.68</v>
      </c>
      <c r="F184" s="24"/>
      <c r="G184" s="23" t="str">
        <f>Source!DI79</f>
        <v/>
      </c>
      <c r="H184" s="9">
        <f>Source!AV79</f>
        <v>1</v>
      </c>
      <c r="I184" s="9"/>
      <c r="J184" s="25"/>
      <c r="K184" s="25">
        <f>Source!U79</f>
        <v>5.0436000000000002E-2</v>
      </c>
    </row>
    <row r="185" spans="1:22" ht="15" x14ac:dyDescent="0.25">
      <c r="A185" s="29"/>
      <c r="B185" s="29"/>
      <c r="C185" s="29"/>
      <c r="D185" s="29"/>
      <c r="E185" s="29"/>
      <c r="F185" s="29"/>
      <c r="G185" s="29"/>
      <c r="H185" s="29"/>
      <c r="I185" s="74">
        <f>J181+J182+J183</f>
        <v>14.83</v>
      </c>
      <c r="J185" s="74"/>
      <c r="K185" s="30">
        <f>IF(Source!I79&lt;&gt;0, ROUND(I185/Source!I79, 2), 0)</f>
        <v>5492.59</v>
      </c>
      <c r="P185" s="27">
        <f>I185</f>
        <v>14.83</v>
      </c>
    </row>
    <row r="186" spans="1:22" ht="28.5" x14ac:dyDescent="0.2">
      <c r="A186" s="20" t="str">
        <f>Source!E80</f>
        <v>16</v>
      </c>
      <c r="B186" s="21" t="str">
        <f>Source!F80</f>
        <v>1.10-3304-1-1/1</v>
      </c>
      <c r="C186" s="21" t="str">
        <f>Source!G80</f>
        <v>Разборка цементных покрытий, толщина 30 мм</v>
      </c>
      <c r="D186" s="22" t="str">
        <f>Source!H80</f>
        <v>100 м2</v>
      </c>
      <c r="E186" s="9">
        <f>Source!I80</f>
        <v>2.7000000000000001E-3</v>
      </c>
      <c r="F186" s="24"/>
      <c r="G186" s="23"/>
      <c r="H186" s="9"/>
      <c r="I186" s="9"/>
      <c r="J186" s="25"/>
      <c r="K186" s="25"/>
      <c r="Q186">
        <f>ROUND((Source!BZ80/100)*ROUND((Source!AF80*Source!AV80)*Source!I80, 2), 2)</f>
        <v>9.4</v>
      </c>
      <c r="R186">
        <f>Source!X80</f>
        <v>9.4</v>
      </c>
      <c r="S186">
        <f>ROUND((Source!CA80/100)*ROUND((Source!AF80*Source!AV80)*Source!I80, 2), 2)</f>
        <v>1.34</v>
      </c>
      <c r="T186">
        <f>Source!Y80</f>
        <v>1.34</v>
      </c>
      <c r="U186">
        <f>ROUND((175/100)*ROUND((Source!AE80*Source!AV80)*Source!I80, 2), 2)</f>
        <v>0</v>
      </c>
      <c r="V186">
        <f>ROUND((108/100)*ROUND(Source!CS80*Source!I80, 2), 2)</f>
        <v>0</v>
      </c>
    </row>
    <row r="187" spans="1:22" x14ac:dyDescent="0.2">
      <c r="C187" s="31" t="str">
        <f>"Объем: "&amp;Source!I80&amp;"=0,27/"&amp;"100"</f>
        <v>Объем: 0,0027=0,27/100</v>
      </c>
    </row>
    <row r="188" spans="1:22" ht="14.25" x14ac:dyDescent="0.2">
      <c r="A188" s="20"/>
      <c r="B188" s="21"/>
      <c r="C188" s="21" t="s">
        <v>501</v>
      </c>
      <c r="D188" s="22"/>
      <c r="E188" s="9"/>
      <c r="F188" s="24">
        <f>Source!AO80</f>
        <v>4973.1400000000003</v>
      </c>
      <c r="G188" s="23" t="str">
        <f>Source!DG80</f>
        <v/>
      </c>
      <c r="H188" s="9">
        <f>Source!AV80</f>
        <v>1</v>
      </c>
      <c r="I188" s="9">
        <f>IF(Source!BA80&lt;&gt; 0, Source!BA80, 1)</f>
        <v>1</v>
      </c>
      <c r="J188" s="25">
        <f>Source!S80</f>
        <v>13.43</v>
      </c>
      <c r="K188" s="25"/>
    </row>
    <row r="189" spans="1:22" ht="14.25" x14ac:dyDescent="0.2">
      <c r="A189" s="20"/>
      <c r="B189" s="21"/>
      <c r="C189" s="21" t="s">
        <v>502</v>
      </c>
      <c r="D189" s="22"/>
      <c r="E189" s="9"/>
      <c r="F189" s="24">
        <f>Source!AM80</f>
        <v>137.18</v>
      </c>
      <c r="G189" s="23" t="str">
        <f>Source!DE80</f>
        <v/>
      </c>
      <c r="H189" s="9">
        <f>Source!AV80</f>
        <v>1</v>
      </c>
      <c r="I189" s="9">
        <f>IF(Source!BB80&lt;&gt; 0, Source!BB80, 1)</f>
        <v>1</v>
      </c>
      <c r="J189" s="25">
        <f>Source!Q80</f>
        <v>0.37</v>
      </c>
      <c r="K189" s="25"/>
    </row>
    <row r="190" spans="1:22" ht="14.25" x14ac:dyDescent="0.2">
      <c r="A190" s="20"/>
      <c r="B190" s="21"/>
      <c r="C190" s="21" t="s">
        <v>505</v>
      </c>
      <c r="D190" s="22" t="s">
        <v>506</v>
      </c>
      <c r="E190" s="9">
        <f>Source!AT80</f>
        <v>70</v>
      </c>
      <c r="F190" s="24"/>
      <c r="G190" s="23"/>
      <c r="H190" s="9"/>
      <c r="I190" s="9"/>
      <c r="J190" s="25">
        <f>SUM(R186:R189)</f>
        <v>9.4</v>
      </c>
      <c r="K190" s="25"/>
    </row>
    <row r="191" spans="1:22" ht="14.25" x14ac:dyDescent="0.2">
      <c r="A191" s="20"/>
      <c r="B191" s="21"/>
      <c r="C191" s="21" t="s">
        <v>507</v>
      </c>
      <c r="D191" s="22" t="s">
        <v>506</v>
      </c>
      <c r="E191" s="9">
        <f>Source!AU80</f>
        <v>10</v>
      </c>
      <c r="F191" s="24"/>
      <c r="G191" s="23"/>
      <c r="H191" s="9"/>
      <c r="I191" s="9"/>
      <c r="J191" s="25">
        <f>SUM(T186:T190)</f>
        <v>1.34</v>
      </c>
      <c r="K191" s="25"/>
    </row>
    <row r="192" spans="1:22" ht="14.25" x14ac:dyDescent="0.2">
      <c r="A192" s="20"/>
      <c r="B192" s="21"/>
      <c r="C192" s="21" t="s">
        <v>509</v>
      </c>
      <c r="D192" s="22" t="s">
        <v>510</v>
      </c>
      <c r="E192" s="9">
        <f>Source!AQ80</f>
        <v>24.6</v>
      </c>
      <c r="F192" s="24"/>
      <c r="G192" s="23" t="str">
        <f>Source!DI80</f>
        <v/>
      </c>
      <c r="H192" s="9">
        <f>Source!AV80</f>
        <v>1</v>
      </c>
      <c r="I192" s="9"/>
      <c r="J192" s="25"/>
      <c r="K192" s="25">
        <f>Source!U80</f>
        <v>6.6420000000000007E-2</v>
      </c>
    </row>
    <row r="193" spans="1:22" ht="15" x14ac:dyDescent="0.25">
      <c r="A193" s="29"/>
      <c r="B193" s="29"/>
      <c r="C193" s="29"/>
      <c r="D193" s="29"/>
      <c r="E193" s="29"/>
      <c r="F193" s="29"/>
      <c r="G193" s="29"/>
      <c r="H193" s="29"/>
      <c r="I193" s="74">
        <f>J188+J189+J190+J191</f>
        <v>24.54</v>
      </c>
      <c r="J193" s="74"/>
      <c r="K193" s="30">
        <f>IF(Source!I80&lt;&gt;0, ROUND(I193/Source!I80, 2), 0)</f>
        <v>9088.89</v>
      </c>
      <c r="P193" s="27">
        <f>I193</f>
        <v>24.54</v>
      </c>
    </row>
    <row r="194" spans="1:22" ht="57" x14ac:dyDescent="0.2">
      <c r="A194" s="20" t="str">
        <f>Source!E81</f>
        <v>17</v>
      </c>
      <c r="B194" s="21" t="str">
        <f>Source!F81</f>
        <v>2.1-3103-12-3/1</v>
      </c>
      <c r="C194" s="21" t="str">
        <f>Source!G81</f>
        <v>Укладка наземных тактильных плит (указателей) на слой сухой цементно-песчаной смеси вручную, плитка размером 300х300х100 (80) мм</v>
      </c>
      <c r="D194" s="22" t="str">
        <f>Source!H81</f>
        <v>10 шт.</v>
      </c>
      <c r="E194" s="9">
        <f>Source!I81</f>
        <v>0.3</v>
      </c>
      <c r="F194" s="24"/>
      <c r="G194" s="23"/>
      <c r="H194" s="9"/>
      <c r="I194" s="9"/>
      <c r="J194" s="25"/>
      <c r="K194" s="25"/>
      <c r="Q194">
        <f>ROUND((Source!BZ81/100)*ROUND((Source!AF81*Source!AV81)*Source!I81, 2), 2)</f>
        <v>88.36</v>
      </c>
      <c r="R194">
        <f>Source!X81</f>
        <v>88.36</v>
      </c>
      <c r="S194">
        <f>ROUND((Source!CA81/100)*ROUND((Source!AF81*Source!AV81)*Source!I81, 2), 2)</f>
        <v>12.62</v>
      </c>
      <c r="T194">
        <f>Source!Y81</f>
        <v>12.62</v>
      </c>
      <c r="U194">
        <f>ROUND((175/100)*ROUND((Source!AE81*Source!AV81)*Source!I81, 2), 2)</f>
        <v>4.34</v>
      </c>
      <c r="V194">
        <f>ROUND((108/100)*ROUND(Source!CS81*Source!I81, 2), 2)</f>
        <v>2.68</v>
      </c>
    </row>
    <row r="195" spans="1:22" x14ac:dyDescent="0.2">
      <c r="C195" s="31" t="str">
        <f>"Объем: "&amp;Source!I81&amp;"=3/"&amp;"10"</f>
        <v>Объем: 0,3=3/10</v>
      </c>
    </row>
    <row r="196" spans="1:22" ht="14.25" x14ac:dyDescent="0.2">
      <c r="A196" s="20"/>
      <c r="B196" s="21"/>
      <c r="C196" s="21" t="s">
        <v>501</v>
      </c>
      <c r="D196" s="22"/>
      <c r="E196" s="9"/>
      <c r="F196" s="24">
        <f>Source!AO81</f>
        <v>420.75</v>
      </c>
      <c r="G196" s="23" t="str">
        <f>Source!DG81</f>
        <v/>
      </c>
      <c r="H196" s="9">
        <f>Source!AV81</f>
        <v>1</v>
      </c>
      <c r="I196" s="9">
        <f>IF(Source!BA81&lt;&gt; 0, Source!BA81, 1)</f>
        <v>1</v>
      </c>
      <c r="J196" s="25">
        <f>Source!S81</f>
        <v>126.23</v>
      </c>
      <c r="K196" s="25"/>
    </row>
    <row r="197" spans="1:22" ht="14.25" x14ac:dyDescent="0.2">
      <c r="A197" s="20"/>
      <c r="B197" s="21"/>
      <c r="C197" s="21" t="s">
        <v>502</v>
      </c>
      <c r="D197" s="22"/>
      <c r="E197" s="9"/>
      <c r="F197" s="24">
        <f>Source!AM81</f>
        <v>12.84</v>
      </c>
      <c r="G197" s="23" t="str">
        <f>Source!DE81</f>
        <v/>
      </c>
      <c r="H197" s="9">
        <f>Source!AV81</f>
        <v>1</v>
      </c>
      <c r="I197" s="9">
        <f>IF(Source!BB81&lt;&gt; 0, Source!BB81, 1)</f>
        <v>1</v>
      </c>
      <c r="J197" s="25">
        <f>Source!Q81</f>
        <v>3.85</v>
      </c>
      <c r="K197" s="25"/>
    </row>
    <row r="198" spans="1:22" ht="14.25" x14ac:dyDescent="0.2">
      <c r="A198" s="20"/>
      <c r="B198" s="21"/>
      <c r="C198" s="21" t="s">
        <v>503</v>
      </c>
      <c r="D198" s="22"/>
      <c r="E198" s="9"/>
      <c r="F198" s="24">
        <f>Source!AN81</f>
        <v>8.27</v>
      </c>
      <c r="G198" s="23" t="str">
        <f>Source!DF81</f>
        <v/>
      </c>
      <c r="H198" s="9">
        <f>Source!AV81</f>
        <v>1</v>
      </c>
      <c r="I198" s="9">
        <f>IF(Source!BS81&lt;&gt; 0, Source!BS81, 1)</f>
        <v>1</v>
      </c>
      <c r="J198" s="26">
        <f>Source!R81</f>
        <v>2.48</v>
      </c>
      <c r="K198" s="25"/>
    </row>
    <row r="199" spans="1:22" ht="14.25" x14ac:dyDescent="0.2">
      <c r="A199" s="20"/>
      <c r="B199" s="21"/>
      <c r="C199" s="21" t="s">
        <v>504</v>
      </c>
      <c r="D199" s="22"/>
      <c r="E199" s="9"/>
      <c r="F199" s="24">
        <f>Source!AL81</f>
        <v>1251.24</v>
      </c>
      <c r="G199" s="23" t="str">
        <f>Source!DD81</f>
        <v/>
      </c>
      <c r="H199" s="9">
        <f>Source!AW81</f>
        <v>1</v>
      </c>
      <c r="I199" s="9">
        <f>IF(Source!BC81&lt;&gt; 0, Source!BC81, 1)</f>
        <v>1</v>
      </c>
      <c r="J199" s="25">
        <f>Source!P81</f>
        <v>375.37</v>
      </c>
      <c r="K199" s="25"/>
    </row>
    <row r="200" spans="1:22" ht="14.25" x14ac:dyDescent="0.2">
      <c r="A200" s="20"/>
      <c r="B200" s="21"/>
      <c r="C200" s="21" t="s">
        <v>505</v>
      </c>
      <c r="D200" s="22" t="s">
        <v>506</v>
      </c>
      <c r="E200" s="9">
        <f>Source!AT81</f>
        <v>70</v>
      </c>
      <c r="F200" s="24"/>
      <c r="G200" s="23"/>
      <c r="H200" s="9"/>
      <c r="I200" s="9"/>
      <c r="J200" s="25">
        <f>SUM(R194:R199)</f>
        <v>88.36</v>
      </c>
      <c r="K200" s="25"/>
    </row>
    <row r="201" spans="1:22" ht="14.25" x14ac:dyDescent="0.2">
      <c r="A201" s="20"/>
      <c r="B201" s="21"/>
      <c r="C201" s="21" t="s">
        <v>507</v>
      </c>
      <c r="D201" s="22" t="s">
        <v>506</v>
      </c>
      <c r="E201" s="9">
        <f>Source!AU81</f>
        <v>10</v>
      </c>
      <c r="F201" s="24"/>
      <c r="G201" s="23"/>
      <c r="H201" s="9"/>
      <c r="I201" s="9"/>
      <c r="J201" s="25">
        <f>SUM(T194:T200)</f>
        <v>12.62</v>
      </c>
      <c r="K201" s="25"/>
    </row>
    <row r="202" spans="1:22" ht="14.25" x14ac:dyDescent="0.2">
      <c r="A202" s="20"/>
      <c r="B202" s="21"/>
      <c r="C202" s="21" t="s">
        <v>508</v>
      </c>
      <c r="D202" s="22" t="s">
        <v>506</v>
      </c>
      <c r="E202" s="9">
        <f>108</f>
        <v>108</v>
      </c>
      <c r="F202" s="24"/>
      <c r="G202" s="23"/>
      <c r="H202" s="9"/>
      <c r="I202" s="9"/>
      <c r="J202" s="25">
        <f>SUM(V194:V201)</f>
        <v>2.68</v>
      </c>
      <c r="K202" s="25"/>
    </row>
    <row r="203" spans="1:22" ht="14.25" x14ac:dyDescent="0.2">
      <c r="A203" s="20"/>
      <c r="B203" s="21"/>
      <c r="C203" s="21" t="s">
        <v>509</v>
      </c>
      <c r="D203" s="22" t="s">
        <v>510</v>
      </c>
      <c r="E203" s="9">
        <f>Source!AQ81</f>
        <v>2.02</v>
      </c>
      <c r="F203" s="24"/>
      <c r="G203" s="23" t="str">
        <f>Source!DI81</f>
        <v/>
      </c>
      <c r="H203" s="9">
        <f>Source!AV81</f>
        <v>1</v>
      </c>
      <c r="I203" s="9"/>
      <c r="J203" s="25"/>
      <c r="K203" s="25">
        <f>Source!U81</f>
        <v>0.60599999999999998</v>
      </c>
    </row>
    <row r="204" spans="1:22" ht="15" x14ac:dyDescent="0.25">
      <c r="A204" s="29"/>
      <c r="B204" s="29"/>
      <c r="C204" s="29"/>
      <c r="D204" s="29"/>
      <c r="E204" s="29"/>
      <c r="F204" s="29"/>
      <c r="G204" s="29"/>
      <c r="H204" s="29"/>
      <c r="I204" s="74">
        <f>J196+J197+J199+J200+J201+J202</f>
        <v>609.11</v>
      </c>
      <c r="J204" s="74"/>
      <c r="K204" s="30">
        <f>IF(Source!I81&lt;&gt;0, ROUND(I204/Source!I81, 2), 0)</f>
        <v>2030.37</v>
      </c>
      <c r="P204" s="27">
        <f>I204</f>
        <v>609.11</v>
      </c>
    </row>
    <row r="206" spans="1:22" ht="15" x14ac:dyDescent="0.25">
      <c r="A206" s="70" t="str">
        <f>CONCATENATE("Итого по разделу: ",IF(Source!G83&lt;&gt;"Новый раздел", Source!G83, ""))</f>
        <v>Итого по разделу: Замена тактильной плитки</v>
      </c>
      <c r="B206" s="70"/>
      <c r="C206" s="70"/>
      <c r="D206" s="70"/>
      <c r="E206" s="70"/>
      <c r="F206" s="70"/>
      <c r="G206" s="70"/>
      <c r="H206" s="70"/>
      <c r="I206" s="68">
        <f>SUM(P178:P205)</f>
        <v>648.48</v>
      </c>
      <c r="J206" s="69"/>
      <c r="K206" s="33"/>
    </row>
    <row r="209" spans="1:22" ht="16.5" x14ac:dyDescent="0.25">
      <c r="A209" s="73" t="str">
        <f>CONCATENATE("Раздел: ",IF(Source!G113&lt;&gt;"Новый раздел", Source!G113, ""))</f>
        <v>Раздел: Ремонт полиуританового покрытия</v>
      </c>
      <c r="B209" s="73"/>
      <c r="C209" s="73"/>
      <c r="D209" s="73"/>
      <c r="E209" s="73"/>
      <c r="F209" s="73"/>
      <c r="G209" s="73"/>
      <c r="H209" s="73"/>
      <c r="I209" s="73"/>
      <c r="J209" s="73"/>
      <c r="K209" s="73"/>
    </row>
    <row r="210" spans="1:22" ht="57" x14ac:dyDescent="0.2">
      <c r="A210" s="20" t="str">
        <f>Source!E117</f>
        <v>18</v>
      </c>
      <c r="B210" s="21" t="str">
        <f>Source!F117</f>
        <v>5.3-3104-1-1/1</v>
      </c>
      <c r="C210" s="21" t="str">
        <f>Source!G117</f>
        <v>Разборка полиуретанового покрытия игровых площадок, спортивных дорожек и площадок - на асфальтобетонном основании</v>
      </c>
      <c r="D210" s="22" t="str">
        <f>Source!H117</f>
        <v>100 м2</v>
      </c>
      <c r="E210" s="9">
        <f>Source!I117</f>
        <v>0.26</v>
      </c>
      <c r="F210" s="24"/>
      <c r="G210" s="23"/>
      <c r="H210" s="9"/>
      <c r="I210" s="9"/>
      <c r="J210" s="25"/>
      <c r="K210" s="25"/>
      <c r="Q210">
        <f>ROUND((Source!BZ117/100)*ROUND((Source!AF117*Source!AV117)*Source!I117, 2), 2)</f>
        <v>110.46</v>
      </c>
      <c r="R210">
        <f>Source!X117</f>
        <v>110.46</v>
      </c>
      <c r="S210">
        <f>ROUND((Source!CA117/100)*ROUND((Source!AF117*Source!AV117)*Source!I117, 2), 2)</f>
        <v>15.78</v>
      </c>
      <c r="T210">
        <f>Source!Y117</f>
        <v>15.78</v>
      </c>
      <c r="U210">
        <f>ROUND((175/100)*ROUND((Source!AE117*Source!AV117)*Source!I117, 2), 2)</f>
        <v>0</v>
      </c>
      <c r="V210">
        <f>ROUND((108/100)*ROUND(Source!CS117*Source!I117, 2), 2)</f>
        <v>0</v>
      </c>
    </row>
    <row r="211" spans="1:22" x14ac:dyDescent="0.2">
      <c r="C211" s="31" t="str">
        <f>"Объем: "&amp;Source!I117&amp;"=42/"&amp;"100"</f>
        <v>Объем: 0,26=42/100</v>
      </c>
    </row>
    <row r="212" spans="1:22" ht="14.25" x14ac:dyDescent="0.2">
      <c r="A212" s="20"/>
      <c r="B212" s="21"/>
      <c r="C212" s="21" t="s">
        <v>501</v>
      </c>
      <c r="D212" s="22"/>
      <c r="E212" s="9"/>
      <c r="F212" s="24">
        <f>Source!AO117</f>
        <v>606.94000000000005</v>
      </c>
      <c r="G212" s="23" t="str">
        <f>Source!DG117</f>
        <v/>
      </c>
      <c r="H212" s="9">
        <f>Source!AV117</f>
        <v>1</v>
      </c>
      <c r="I212" s="9">
        <f>IF(Source!BA117&lt;&gt; 0, Source!BA117, 1)</f>
        <v>1</v>
      </c>
      <c r="J212" s="25">
        <f>Source!S117</f>
        <v>157.80000000000001</v>
      </c>
      <c r="K212" s="25"/>
    </row>
    <row r="213" spans="1:22" ht="14.25" x14ac:dyDescent="0.2">
      <c r="A213" s="20"/>
      <c r="B213" s="21"/>
      <c r="C213" s="21" t="s">
        <v>505</v>
      </c>
      <c r="D213" s="22" t="s">
        <v>506</v>
      </c>
      <c r="E213" s="9">
        <f>Source!AT117</f>
        <v>70</v>
      </c>
      <c r="F213" s="24"/>
      <c r="G213" s="23"/>
      <c r="H213" s="9"/>
      <c r="I213" s="9"/>
      <c r="J213" s="25">
        <f>SUM(R210:R212)</f>
        <v>110.46</v>
      </c>
      <c r="K213" s="25"/>
    </row>
    <row r="214" spans="1:22" ht="14.25" x14ac:dyDescent="0.2">
      <c r="A214" s="20"/>
      <c r="B214" s="21"/>
      <c r="C214" s="21" t="s">
        <v>507</v>
      </c>
      <c r="D214" s="22" t="s">
        <v>506</v>
      </c>
      <c r="E214" s="9">
        <f>Source!AU117</f>
        <v>10</v>
      </c>
      <c r="F214" s="24"/>
      <c r="G214" s="23"/>
      <c r="H214" s="9"/>
      <c r="I214" s="9"/>
      <c r="J214" s="25">
        <f>SUM(T210:T213)</f>
        <v>15.78</v>
      </c>
      <c r="K214" s="25"/>
    </row>
    <row r="215" spans="1:22" ht="14.25" x14ac:dyDescent="0.2">
      <c r="A215" s="20"/>
      <c r="B215" s="21"/>
      <c r="C215" s="21" t="s">
        <v>509</v>
      </c>
      <c r="D215" s="22" t="s">
        <v>510</v>
      </c>
      <c r="E215" s="9">
        <f>Source!AQ117</f>
        <v>3.3</v>
      </c>
      <c r="F215" s="24"/>
      <c r="G215" s="23" t="str">
        <f>Source!DI117</f>
        <v/>
      </c>
      <c r="H215" s="9">
        <f>Source!AV117</f>
        <v>1</v>
      </c>
      <c r="I215" s="9"/>
      <c r="J215" s="25"/>
      <c r="K215" s="25">
        <f>Source!U117</f>
        <v>0.85799999999999998</v>
      </c>
    </row>
    <row r="216" spans="1:22" ht="15" x14ac:dyDescent="0.25">
      <c r="A216" s="29"/>
      <c r="B216" s="29"/>
      <c r="C216" s="29"/>
      <c r="D216" s="29"/>
      <c r="E216" s="29"/>
      <c r="F216" s="29"/>
      <c r="G216" s="29"/>
      <c r="H216" s="29"/>
      <c r="I216" s="74">
        <f>J212+J213+J214</f>
        <v>284.03999999999996</v>
      </c>
      <c r="J216" s="74"/>
      <c r="K216" s="30">
        <f>IF(Source!I117&lt;&gt;0, ROUND(I216/Source!I117, 2), 0)</f>
        <v>1092.46</v>
      </c>
      <c r="P216" s="27">
        <f>I216</f>
        <v>284.03999999999996</v>
      </c>
    </row>
    <row r="217" spans="1:22" ht="57" x14ac:dyDescent="0.2">
      <c r="A217" s="20" t="str">
        <f>Source!E118</f>
        <v>19</v>
      </c>
      <c r="B217" s="21" t="str">
        <f>Source!F118</f>
        <v>5.3-3103-11-1/1</v>
      </c>
      <c r="C217" s="21" t="str">
        <f>Source!G118</f>
        <v>Устройство наливного полиуретанового покрытия спортивных площадок и беговых дорожек толщиной 10 мм</v>
      </c>
      <c r="D217" s="22" t="str">
        <f>Source!H118</f>
        <v>100 м2</v>
      </c>
      <c r="E217" s="9">
        <f>Source!I118</f>
        <v>0.26</v>
      </c>
      <c r="F217" s="24"/>
      <c r="G217" s="23"/>
      <c r="H217" s="9"/>
      <c r="I217" s="9"/>
      <c r="J217" s="25"/>
      <c r="K217" s="25"/>
      <c r="Q217">
        <f>ROUND((Source!BZ118/100)*ROUND((Source!AF118*Source!AV118)*Source!I118, 2), 2)</f>
        <v>741.94</v>
      </c>
      <c r="R217">
        <f>Source!X118</f>
        <v>741.94</v>
      </c>
      <c r="S217">
        <f>ROUND((Source!CA118/100)*ROUND((Source!AF118*Source!AV118)*Source!I118, 2), 2)</f>
        <v>105.99</v>
      </c>
      <c r="T217">
        <f>Source!Y118</f>
        <v>105.99</v>
      </c>
      <c r="U217">
        <f>ROUND((175/100)*ROUND((Source!AE118*Source!AV118)*Source!I118, 2), 2)</f>
        <v>938.88</v>
      </c>
      <c r="V217">
        <f>ROUND((108/100)*ROUND(Source!CS118*Source!I118, 2), 2)</f>
        <v>579.41999999999996</v>
      </c>
    </row>
    <row r="218" spans="1:22" x14ac:dyDescent="0.2">
      <c r="C218" s="31" t="str">
        <f>"Объем: "&amp;Source!I118&amp;"=42/"&amp;"100"</f>
        <v>Объем: 0,26=42/100</v>
      </c>
    </row>
    <row r="219" spans="1:22" ht="14.25" x14ac:dyDescent="0.2">
      <c r="A219" s="20"/>
      <c r="B219" s="21"/>
      <c r="C219" s="21" t="s">
        <v>501</v>
      </c>
      <c r="D219" s="22"/>
      <c r="E219" s="9"/>
      <c r="F219" s="24">
        <f>Source!AO118</f>
        <v>4076.63</v>
      </c>
      <c r="G219" s="23" t="str">
        <f>Source!DG118</f>
        <v/>
      </c>
      <c r="H219" s="9">
        <f>Source!AV118</f>
        <v>1</v>
      </c>
      <c r="I219" s="9">
        <f>IF(Source!BA118&lt;&gt; 0, Source!BA118, 1)</f>
        <v>1</v>
      </c>
      <c r="J219" s="25">
        <f>Source!S118</f>
        <v>1059.92</v>
      </c>
      <c r="K219" s="25"/>
    </row>
    <row r="220" spans="1:22" ht="14.25" x14ac:dyDescent="0.2">
      <c r="A220" s="20"/>
      <c r="B220" s="21"/>
      <c r="C220" s="21" t="s">
        <v>502</v>
      </c>
      <c r="D220" s="22"/>
      <c r="E220" s="9"/>
      <c r="F220" s="24">
        <f>Source!AM118</f>
        <v>2617.25</v>
      </c>
      <c r="G220" s="23" t="str">
        <f>Source!DE118</f>
        <v/>
      </c>
      <c r="H220" s="9">
        <f>Source!AV118</f>
        <v>1</v>
      </c>
      <c r="I220" s="9">
        <f>IF(Source!BB118&lt;&gt; 0, Source!BB118, 1)</f>
        <v>1</v>
      </c>
      <c r="J220" s="25">
        <f>Source!Q118</f>
        <v>680.49</v>
      </c>
      <c r="K220" s="25"/>
    </row>
    <row r="221" spans="1:22" ht="14.25" x14ac:dyDescent="0.2">
      <c r="A221" s="20"/>
      <c r="B221" s="21"/>
      <c r="C221" s="21" t="s">
        <v>503</v>
      </c>
      <c r="D221" s="22"/>
      <c r="E221" s="9"/>
      <c r="F221" s="24">
        <f>Source!AN118</f>
        <v>2063.46</v>
      </c>
      <c r="G221" s="23" t="str">
        <f>Source!DF118</f>
        <v/>
      </c>
      <c r="H221" s="9">
        <f>Source!AV118</f>
        <v>1</v>
      </c>
      <c r="I221" s="9">
        <f>IF(Source!BS118&lt;&gt; 0, Source!BS118, 1)</f>
        <v>1</v>
      </c>
      <c r="J221" s="26">
        <f>Source!R118</f>
        <v>536.5</v>
      </c>
      <c r="K221" s="25"/>
    </row>
    <row r="222" spans="1:22" ht="14.25" x14ac:dyDescent="0.2">
      <c r="A222" s="20"/>
      <c r="B222" s="21"/>
      <c r="C222" s="21" t="s">
        <v>504</v>
      </c>
      <c r="D222" s="22"/>
      <c r="E222" s="9"/>
      <c r="F222" s="24">
        <f>Source!AL118</f>
        <v>102359.62</v>
      </c>
      <c r="G222" s="23" t="str">
        <f>Source!DD118</f>
        <v/>
      </c>
      <c r="H222" s="9">
        <f>Source!AW118</f>
        <v>1</v>
      </c>
      <c r="I222" s="9">
        <f>IF(Source!BC118&lt;&gt; 0, Source!BC118, 1)</f>
        <v>1</v>
      </c>
      <c r="J222" s="25">
        <f>Source!P118</f>
        <v>26613.5</v>
      </c>
      <c r="K222" s="25"/>
    </row>
    <row r="223" spans="1:22" ht="14.25" x14ac:dyDescent="0.2">
      <c r="A223" s="20"/>
      <c r="B223" s="21"/>
      <c r="C223" s="21" t="s">
        <v>505</v>
      </c>
      <c r="D223" s="22" t="s">
        <v>506</v>
      </c>
      <c r="E223" s="9">
        <f>Source!AT118</f>
        <v>70</v>
      </c>
      <c r="F223" s="24"/>
      <c r="G223" s="23"/>
      <c r="H223" s="9"/>
      <c r="I223" s="9"/>
      <c r="J223" s="25">
        <f>SUM(R217:R222)</f>
        <v>741.94</v>
      </c>
      <c r="K223" s="25"/>
    </row>
    <row r="224" spans="1:22" ht="14.25" x14ac:dyDescent="0.2">
      <c r="A224" s="20"/>
      <c r="B224" s="21"/>
      <c r="C224" s="21" t="s">
        <v>507</v>
      </c>
      <c r="D224" s="22" t="s">
        <v>506</v>
      </c>
      <c r="E224" s="9">
        <f>Source!AU118</f>
        <v>10</v>
      </c>
      <c r="F224" s="24"/>
      <c r="G224" s="23"/>
      <c r="H224" s="9"/>
      <c r="I224" s="9"/>
      <c r="J224" s="25">
        <f>SUM(T217:T223)</f>
        <v>105.99</v>
      </c>
      <c r="K224" s="25"/>
    </row>
    <row r="225" spans="1:22" ht="14.25" x14ac:dyDescent="0.2">
      <c r="A225" s="20"/>
      <c r="B225" s="21"/>
      <c r="C225" s="21" t="s">
        <v>508</v>
      </c>
      <c r="D225" s="22" t="s">
        <v>506</v>
      </c>
      <c r="E225" s="9">
        <f>108</f>
        <v>108</v>
      </c>
      <c r="F225" s="24"/>
      <c r="G225" s="23"/>
      <c r="H225" s="9"/>
      <c r="I225" s="9"/>
      <c r="J225" s="25">
        <f>SUM(V217:V224)</f>
        <v>579.41999999999996</v>
      </c>
      <c r="K225" s="25"/>
    </row>
    <row r="226" spans="1:22" ht="14.25" x14ac:dyDescent="0.2">
      <c r="A226" s="20"/>
      <c r="B226" s="21"/>
      <c r="C226" s="21" t="s">
        <v>509</v>
      </c>
      <c r="D226" s="22" t="s">
        <v>510</v>
      </c>
      <c r="E226" s="9">
        <f>Source!AQ118</f>
        <v>18.440000000000001</v>
      </c>
      <c r="F226" s="24"/>
      <c r="G226" s="23" t="str">
        <f>Source!DI118</f>
        <v/>
      </c>
      <c r="H226" s="9">
        <f>Source!AV118</f>
        <v>1</v>
      </c>
      <c r="I226" s="9"/>
      <c r="J226" s="25"/>
      <c r="K226" s="25">
        <f>Source!U118</f>
        <v>4.7944000000000004</v>
      </c>
    </row>
    <row r="227" spans="1:22" ht="15" x14ac:dyDescent="0.25">
      <c r="A227" s="29"/>
      <c r="B227" s="29"/>
      <c r="C227" s="29"/>
      <c r="D227" s="29"/>
      <c r="E227" s="29"/>
      <c r="F227" s="29"/>
      <c r="G227" s="29"/>
      <c r="H227" s="29"/>
      <c r="I227" s="74">
        <f>J219+J220+J222+J223+J224+J225</f>
        <v>29781.26</v>
      </c>
      <c r="J227" s="74"/>
      <c r="K227" s="30">
        <f>IF(Source!I118&lt;&gt;0, ROUND(I227/Source!I118, 2), 0)</f>
        <v>114543.31</v>
      </c>
      <c r="P227" s="27">
        <f>I227</f>
        <v>29781.26</v>
      </c>
    </row>
    <row r="228" spans="1:22" ht="42.75" hidden="1" x14ac:dyDescent="0.2">
      <c r="A228" s="20" t="str">
        <f>Source!E119</f>
        <v>20</v>
      </c>
      <c r="B228" s="21" t="str">
        <f>Source!F119</f>
        <v>2.1-3203-10-1/1</v>
      </c>
      <c r="C228" s="21" t="str">
        <f>Source!G119</f>
        <v>Нанесение линии дорожной разметки краской, линия продольная, сплошная, краска белая</v>
      </c>
      <c r="D228" s="22" t="str">
        <f>Source!H119</f>
        <v>м2</v>
      </c>
      <c r="E228" s="9">
        <f>Source!I119</f>
        <v>0</v>
      </c>
      <c r="F228" s="24"/>
      <c r="G228" s="23"/>
      <c r="H228" s="9"/>
      <c r="I228" s="9"/>
      <c r="J228" s="25"/>
      <c r="K228" s="25"/>
      <c r="Q228">
        <f>ROUND((Source!BZ119/100)*ROUND((Source!AF119*Source!AV119)*Source!I119, 2), 2)</f>
        <v>0</v>
      </c>
      <c r="R228">
        <f>Source!X119</f>
        <v>0</v>
      </c>
      <c r="S228">
        <f>ROUND((Source!CA119/100)*ROUND((Source!AF119*Source!AV119)*Source!I119, 2), 2)</f>
        <v>0</v>
      </c>
      <c r="T228">
        <f>Source!Y119</f>
        <v>0</v>
      </c>
      <c r="U228">
        <f>ROUND((175/100)*ROUND((Source!AE119*Source!AV119)*Source!I119, 2), 2)</f>
        <v>0</v>
      </c>
      <c r="V228">
        <f>ROUND((108/100)*ROUND(Source!CS119*Source!I119, 2), 2)</f>
        <v>0</v>
      </c>
    </row>
    <row r="229" spans="1:22" ht="14.25" hidden="1" x14ac:dyDescent="0.2">
      <c r="A229" s="20"/>
      <c r="B229" s="21"/>
      <c r="C229" s="21" t="s">
        <v>501</v>
      </c>
      <c r="D229" s="22"/>
      <c r="E229" s="9"/>
      <c r="F229" s="24">
        <f>Source!AO119</f>
        <v>12.57</v>
      </c>
      <c r="G229" s="23" t="str">
        <f>Source!DG119</f>
        <v/>
      </c>
      <c r="H229" s="9">
        <f>Source!AV119</f>
        <v>1</v>
      </c>
      <c r="I229" s="9">
        <f>IF(Source!BA119&lt;&gt; 0, Source!BA119, 1)</f>
        <v>1</v>
      </c>
      <c r="J229" s="25">
        <f>Source!S119</f>
        <v>0</v>
      </c>
      <c r="K229" s="25"/>
    </row>
    <row r="230" spans="1:22" ht="14.25" hidden="1" x14ac:dyDescent="0.2">
      <c r="A230" s="20"/>
      <c r="B230" s="21"/>
      <c r="C230" s="21" t="s">
        <v>502</v>
      </c>
      <c r="D230" s="22"/>
      <c r="E230" s="9"/>
      <c r="F230" s="24">
        <f>Source!AM119</f>
        <v>18.760000000000002</v>
      </c>
      <c r="G230" s="23" t="str">
        <f>Source!DE119</f>
        <v/>
      </c>
      <c r="H230" s="9">
        <f>Source!AV119</f>
        <v>1</v>
      </c>
      <c r="I230" s="9">
        <f>IF(Source!BB119&lt;&gt; 0, Source!BB119, 1)</f>
        <v>1</v>
      </c>
      <c r="J230" s="25">
        <f>Source!Q119</f>
        <v>0</v>
      </c>
      <c r="K230" s="25"/>
    </row>
    <row r="231" spans="1:22" ht="14.25" hidden="1" x14ac:dyDescent="0.2">
      <c r="A231" s="20"/>
      <c r="B231" s="21"/>
      <c r="C231" s="21" t="s">
        <v>503</v>
      </c>
      <c r="D231" s="22"/>
      <c r="E231" s="9"/>
      <c r="F231" s="24">
        <f>Source!AN119</f>
        <v>4.1100000000000003</v>
      </c>
      <c r="G231" s="23" t="str">
        <f>Source!DF119</f>
        <v/>
      </c>
      <c r="H231" s="9">
        <f>Source!AV119</f>
        <v>1</v>
      </c>
      <c r="I231" s="9">
        <f>IF(Source!BS119&lt;&gt; 0, Source!BS119, 1)</f>
        <v>1</v>
      </c>
      <c r="J231" s="26">
        <f>Source!R119</f>
        <v>0</v>
      </c>
      <c r="K231" s="25"/>
    </row>
    <row r="232" spans="1:22" ht="14.25" hidden="1" x14ac:dyDescent="0.2">
      <c r="A232" s="20"/>
      <c r="B232" s="21"/>
      <c r="C232" s="21" t="s">
        <v>504</v>
      </c>
      <c r="D232" s="22"/>
      <c r="E232" s="9"/>
      <c r="F232" s="24">
        <f>Source!AL119</f>
        <v>42.8</v>
      </c>
      <c r="G232" s="23" t="str">
        <f>Source!DD119</f>
        <v/>
      </c>
      <c r="H232" s="9">
        <f>Source!AW119</f>
        <v>1</v>
      </c>
      <c r="I232" s="9">
        <f>IF(Source!BC119&lt;&gt; 0, Source!BC119, 1)</f>
        <v>1</v>
      </c>
      <c r="J232" s="25">
        <f>Source!P119</f>
        <v>0</v>
      </c>
      <c r="K232" s="25"/>
    </row>
    <row r="233" spans="1:22" ht="14.25" hidden="1" x14ac:dyDescent="0.2">
      <c r="A233" s="20"/>
      <c r="B233" s="21"/>
      <c r="C233" s="21" t="s">
        <v>505</v>
      </c>
      <c r="D233" s="22" t="s">
        <v>506</v>
      </c>
      <c r="E233" s="9">
        <f>Source!AT119</f>
        <v>80</v>
      </c>
      <c r="F233" s="24"/>
      <c r="G233" s="23"/>
      <c r="H233" s="9"/>
      <c r="I233" s="9"/>
      <c r="J233" s="25">
        <f>SUM(R228:R232)</f>
        <v>0</v>
      </c>
      <c r="K233" s="25"/>
    </row>
    <row r="234" spans="1:22" ht="14.25" hidden="1" x14ac:dyDescent="0.2">
      <c r="A234" s="20"/>
      <c r="B234" s="21"/>
      <c r="C234" s="21" t="s">
        <v>507</v>
      </c>
      <c r="D234" s="22" t="s">
        <v>506</v>
      </c>
      <c r="E234" s="9">
        <f>Source!AU119</f>
        <v>10</v>
      </c>
      <c r="F234" s="24"/>
      <c r="G234" s="23"/>
      <c r="H234" s="9"/>
      <c r="I234" s="9"/>
      <c r="J234" s="25">
        <f>SUM(T228:T233)</f>
        <v>0</v>
      </c>
      <c r="K234" s="25"/>
    </row>
    <row r="235" spans="1:22" ht="14.25" hidden="1" x14ac:dyDescent="0.2">
      <c r="A235" s="20"/>
      <c r="B235" s="21"/>
      <c r="C235" s="21" t="s">
        <v>508</v>
      </c>
      <c r="D235" s="22" t="s">
        <v>506</v>
      </c>
      <c r="E235" s="9">
        <f>108</f>
        <v>108</v>
      </c>
      <c r="F235" s="24"/>
      <c r="G235" s="23"/>
      <c r="H235" s="9"/>
      <c r="I235" s="9"/>
      <c r="J235" s="25">
        <f>SUM(V228:V234)</f>
        <v>0</v>
      </c>
      <c r="K235" s="25"/>
    </row>
    <row r="236" spans="1:22" ht="14.25" hidden="1" x14ac:dyDescent="0.2">
      <c r="A236" s="20"/>
      <c r="B236" s="21"/>
      <c r="C236" s="21" t="s">
        <v>509</v>
      </c>
      <c r="D236" s="22" t="s">
        <v>510</v>
      </c>
      <c r="E236" s="9">
        <f>Source!AQ119</f>
        <v>0.06</v>
      </c>
      <c r="F236" s="24"/>
      <c r="G236" s="23" t="str">
        <f>Source!DI119</f>
        <v/>
      </c>
      <c r="H236" s="9">
        <f>Source!AV119</f>
        <v>1</v>
      </c>
      <c r="I236" s="9"/>
      <c r="J236" s="25"/>
      <c r="K236" s="25">
        <f>Source!U119</f>
        <v>0</v>
      </c>
    </row>
    <row r="237" spans="1:22" ht="15" hidden="1" x14ac:dyDescent="0.25">
      <c r="A237" s="29"/>
      <c r="B237" s="29"/>
      <c r="C237" s="29"/>
      <c r="D237" s="29"/>
      <c r="E237" s="29"/>
      <c r="F237" s="29"/>
      <c r="G237" s="29"/>
      <c r="H237" s="29"/>
      <c r="I237" s="74">
        <f>J229+J230+J232+J233+J234+J235</f>
        <v>0</v>
      </c>
      <c r="J237" s="74"/>
      <c r="K237" s="30">
        <f>IF(Source!I119&lt;&gt;0, ROUND(I237/Source!I119, 2), 0)</f>
        <v>0</v>
      </c>
      <c r="P237" s="27">
        <f>I237</f>
        <v>0</v>
      </c>
    </row>
    <row r="238" spans="1:22" ht="42.75" hidden="1" x14ac:dyDescent="0.2">
      <c r="A238" s="20" t="str">
        <f>Source!E120</f>
        <v>21</v>
      </c>
      <c r="B238" s="21" t="str">
        <f>Source!F120</f>
        <v>2.49-3201-14-1/1</v>
      </c>
      <c r="C238" s="21" t="str">
        <f>Source!G120</f>
        <v>Разработка грунта вручную в траншеях глубиной до 2 м без креплений с откосами, группа грунтов 1-3</v>
      </c>
      <c r="D238" s="22" t="str">
        <f>Source!H120</f>
        <v>100 м3</v>
      </c>
      <c r="E238" s="9">
        <f>Source!I120</f>
        <v>0</v>
      </c>
      <c r="F238" s="24"/>
      <c r="G238" s="23"/>
      <c r="H238" s="9"/>
      <c r="I238" s="9"/>
      <c r="J238" s="25"/>
      <c r="K238" s="25"/>
      <c r="Q238">
        <f>ROUND((Source!BZ120/100)*ROUND((Source!AF120*Source!AV120)*Source!I120, 2), 2)</f>
        <v>0</v>
      </c>
      <c r="R238">
        <f>Source!X120</f>
        <v>0</v>
      </c>
      <c r="S238">
        <f>ROUND((Source!CA120/100)*ROUND((Source!AF120*Source!AV120)*Source!I120, 2), 2)</f>
        <v>0</v>
      </c>
      <c r="T238">
        <f>Source!Y120</f>
        <v>0</v>
      </c>
      <c r="U238">
        <f>ROUND((175/100)*ROUND((Source!AE120*Source!AV120)*Source!I120, 2), 2)</f>
        <v>0</v>
      </c>
      <c r="V238">
        <f>ROUND((108/100)*ROUND(Source!CS120*Source!I120, 2), 2)</f>
        <v>0</v>
      </c>
    </row>
    <row r="239" spans="1:22" hidden="1" x14ac:dyDescent="0.2">
      <c r="C239" s="31" t="str">
        <f>"Объем: "&amp;Source!I120&amp;"=4,5/"&amp;"100"</f>
        <v>Объем: 0=4,5/100</v>
      </c>
    </row>
    <row r="240" spans="1:22" ht="14.25" hidden="1" x14ac:dyDescent="0.2">
      <c r="A240" s="20"/>
      <c r="B240" s="21"/>
      <c r="C240" s="21" t="s">
        <v>501</v>
      </c>
      <c r="D240" s="22"/>
      <c r="E240" s="9"/>
      <c r="F240" s="24">
        <f>Source!AO120</f>
        <v>41951.1</v>
      </c>
      <c r="G240" s="23" t="str">
        <f>Source!DG120</f>
        <v/>
      </c>
      <c r="H240" s="9">
        <f>Source!AV120</f>
        <v>1</v>
      </c>
      <c r="I240" s="9">
        <f>IF(Source!BA120&lt;&gt; 0, Source!BA120, 1)</f>
        <v>1</v>
      </c>
      <c r="J240" s="25">
        <f>Source!S120</f>
        <v>0</v>
      </c>
      <c r="K240" s="25"/>
    </row>
    <row r="241" spans="1:22" ht="14.25" hidden="1" x14ac:dyDescent="0.2">
      <c r="A241" s="20"/>
      <c r="B241" s="21"/>
      <c r="C241" s="21" t="s">
        <v>505</v>
      </c>
      <c r="D241" s="22" t="s">
        <v>506</v>
      </c>
      <c r="E241" s="9">
        <f>Source!AT120</f>
        <v>70</v>
      </c>
      <c r="F241" s="24"/>
      <c r="G241" s="23"/>
      <c r="H241" s="9"/>
      <c r="I241" s="9"/>
      <c r="J241" s="25">
        <f>SUM(R238:R240)</f>
        <v>0</v>
      </c>
      <c r="K241" s="25"/>
    </row>
    <row r="242" spans="1:22" ht="14.25" hidden="1" x14ac:dyDescent="0.2">
      <c r="A242" s="20"/>
      <c r="B242" s="21"/>
      <c r="C242" s="21" t="s">
        <v>507</v>
      </c>
      <c r="D242" s="22" t="s">
        <v>506</v>
      </c>
      <c r="E242" s="9">
        <f>Source!AU120</f>
        <v>10</v>
      </c>
      <c r="F242" s="24"/>
      <c r="G242" s="23"/>
      <c r="H242" s="9"/>
      <c r="I242" s="9"/>
      <c r="J242" s="25">
        <f>SUM(T238:T241)</f>
        <v>0</v>
      </c>
      <c r="K242" s="25"/>
    </row>
    <row r="243" spans="1:22" ht="14.25" hidden="1" x14ac:dyDescent="0.2">
      <c r="A243" s="20"/>
      <c r="B243" s="21"/>
      <c r="C243" s="21" t="s">
        <v>509</v>
      </c>
      <c r="D243" s="22" t="s">
        <v>510</v>
      </c>
      <c r="E243" s="9">
        <f>Source!AQ120</f>
        <v>221.6</v>
      </c>
      <c r="F243" s="24"/>
      <c r="G243" s="23" t="str">
        <f>Source!DI120</f>
        <v/>
      </c>
      <c r="H243" s="9">
        <f>Source!AV120</f>
        <v>1</v>
      </c>
      <c r="I243" s="9"/>
      <c r="J243" s="25"/>
      <c r="K243" s="25">
        <f>Source!U120</f>
        <v>0</v>
      </c>
    </row>
    <row r="244" spans="1:22" ht="15" hidden="1" x14ac:dyDescent="0.25">
      <c r="A244" s="29"/>
      <c r="B244" s="29"/>
      <c r="C244" s="29"/>
      <c r="D244" s="29"/>
      <c r="E244" s="29"/>
      <c r="F244" s="29"/>
      <c r="G244" s="29"/>
      <c r="H244" s="29"/>
      <c r="I244" s="74">
        <f>J240+J241+J242</f>
        <v>0</v>
      </c>
      <c r="J244" s="74"/>
      <c r="K244" s="30">
        <f>IF(Source!I120&lt;&gt;0, ROUND(I244/Source!I120, 2), 0)</f>
        <v>0</v>
      </c>
      <c r="P244" s="27">
        <f>I244</f>
        <v>0</v>
      </c>
    </row>
    <row r="245" spans="1:22" ht="57" hidden="1" x14ac:dyDescent="0.2">
      <c r="A245" s="20" t="str">
        <f>Source!E121</f>
        <v>22</v>
      </c>
      <c r="B245" s="21" t="str">
        <f>Source!F121</f>
        <v>2.1-3203-1-6/1</v>
      </c>
      <c r="C245" s="21" t="str">
        <f>Source!G121</f>
        <v>Установка бортовых камней бетонных газонных и садовых марка 2ГБ 60.8.20, цвет серый, при других видах покрытий</v>
      </c>
      <c r="D245" s="22" t="str">
        <f>Source!H121</f>
        <v>100 м</v>
      </c>
      <c r="E245" s="9">
        <f>Source!I121</f>
        <v>0</v>
      </c>
      <c r="F245" s="24"/>
      <c r="G245" s="23"/>
      <c r="H245" s="9"/>
      <c r="I245" s="9"/>
      <c r="J245" s="25"/>
      <c r="K245" s="25"/>
      <c r="Q245">
        <f>ROUND((Source!BZ121/100)*ROUND((Source!AF121*Source!AV121)*Source!I121, 2), 2)</f>
        <v>0</v>
      </c>
      <c r="R245">
        <f>Source!X121</f>
        <v>0</v>
      </c>
      <c r="S245">
        <f>ROUND((Source!CA121/100)*ROUND((Source!AF121*Source!AV121)*Source!I121, 2), 2)</f>
        <v>0</v>
      </c>
      <c r="T245">
        <f>Source!Y121</f>
        <v>0</v>
      </c>
      <c r="U245">
        <f>ROUND((175/100)*ROUND((Source!AE121*Source!AV121)*Source!I121, 2), 2)</f>
        <v>0</v>
      </c>
      <c r="V245">
        <f>ROUND((108/100)*ROUND(Source!CS121*Source!I121, 2), 2)</f>
        <v>0</v>
      </c>
    </row>
    <row r="246" spans="1:22" hidden="1" x14ac:dyDescent="0.2">
      <c r="C246" s="31" t="str">
        <f>"Объем: "&amp;Source!I121&amp;"=23/"&amp;"100"</f>
        <v>Объем: 0=23/100</v>
      </c>
    </row>
    <row r="247" spans="1:22" ht="14.25" hidden="1" x14ac:dyDescent="0.2">
      <c r="A247" s="20"/>
      <c r="B247" s="21"/>
      <c r="C247" s="21" t="s">
        <v>501</v>
      </c>
      <c r="D247" s="22"/>
      <c r="E247" s="9"/>
      <c r="F247" s="24">
        <f>Source!AO121</f>
        <v>14784.61</v>
      </c>
      <c r="G247" s="23" t="str">
        <f>Source!DG121</f>
        <v/>
      </c>
      <c r="H247" s="9">
        <f>Source!AV121</f>
        <v>1</v>
      </c>
      <c r="I247" s="9">
        <f>IF(Source!BA121&lt;&gt; 0, Source!BA121, 1)</f>
        <v>1</v>
      </c>
      <c r="J247" s="25">
        <f>Source!S121</f>
        <v>0</v>
      </c>
      <c r="K247" s="25"/>
    </row>
    <row r="248" spans="1:22" ht="14.25" hidden="1" x14ac:dyDescent="0.2">
      <c r="A248" s="20"/>
      <c r="B248" s="21"/>
      <c r="C248" s="21" t="s">
        <v>502</v>
      </c>
      <c r="D248" s="22"/>
      <c r="E248" s="9"/>
      <c r="F248" s="24">
        <f>Source!AM121</f>
        <v>191.49</v>
      </c>
      <c r="G248" s="23" t="str">
        <f>Source!DE121</f>
        <v/>
      </c>
      <c r="H248" s="9">
        <f>Source!AV121</f>
        <v>1</v>
      </c>
      <c r="I248" s="9">
        <f>IF(Source!BB121&lt;&gt; 0, Source!BB121, 1)</f>
        <v>1</v>
      </c>
      <c r="J248" s="25">
        <f>Source!Q121</f>
        <v>0</v>
      </c>
      <c r="K248" s="25"/>
    </row>
    <row r="249" spans="1:22" ht="14.25" hidden="1" x14ac:dyDescent="0.2">
      <c r="A249" s="20"/>
      <c r="B249" s="21"/>
      <c r="C249" s="21" t="s">
        <v>503</v>
      </c>
      <c r="D249" s="22"/>
      <c r="E249" s="9"/>
      <c r="F249" s="24">
        <f>Source!AN121</f>
        <v>103.96</v>
      </c>
      <c r="G249" s="23" t="str">
        <f>Source!DF121</f>
        <v/>
      </c>
      <c r="H249" s="9">
        <f>Source!AV121</f>
        <v>1</v>
      </c>
      <c r="I249" s="9">
        <f>IF(Source!BS121&lt;&gt; 0, Source!BS121, 1)</f>
        <v>1</v>
      </c>
      <c r="J249" s="26">
        <f>Source!R121</f>
        <v>0</v>
      </c>
      <c r="K249" s="25"/>
    </row>
    <row r="250" spans="1:22" ht="14.25" hidden="1" x14ac:dyDescent="0.2">
      <c r="A250" s="20"/>
      <c r="B250" s="21"/>
      <c r="C250" s="21" t="s">
        <v>504</v>
      </c>
      <c r="D250" s="22"/>
      <c r="E250" s="9"/>
      <c r="F250" s="24">
        <f>Source!AL121</f>
        <v>36405.07</v>
      </c>
      <c r="G250" s="23" t="str">
        <f>Source!DD121</f>
        <v/>
      </c>
      <c r="H250" s="9">
        <f>Source!AW121</f>
        <v>1</v>
      </c>
      <c r="I250" s="9">
        <f>IF(Source!BC121&lt;&gt; 0, Source!BC121, 1)</f>
        <v>1</v>
      </c>
      <c r="J250" s="25">
        <f>Source!P121</f>
        <v>0</v>
      </c>
      <c r="K250" s="25"/>
    </row>
    <row r="251" spans="1:22" ht="14.25" hidden="1" x14ac:dyDescent="0.2">
      <c r="A251" s="20"/>
      <c r="B251" s="21"/>
      <c r="C251" s="21" t="s">
        <v>505</v>
      </c>
      <c r="D251" s="22" t="s">
        <v>506</v>
      </c>
      <c r="E251" s="9">
        <f>Source!AT121</f>
        <v>70</v>
      </c>
      <c r="F251" s="24"/>
      <c r="G251" s="23"/>
      <c r="H251" s="9"/>
      <c r="I251" s="9"/>
      <c r="J251" s="25">
        <f>SUM(R245:R250)</f>
        <v>0</v>
      </c>
      <c r="K251" s="25"/>
    </row>
    <row r="252" spans="1:22" ht="14.25" hidden="1" x14ac:dyDescent="0.2">
      <c r="A252" s="20"/>
      <c r="B252" s="21"/>
      <c r="C252" s="21" t="s">
        <v>507</v>
      </c>
      <c r="D252" s="22" t="s">
        <v>506</v>
      </c>
      <c r="E252" s="9">
        <f>Source!AU121</f>
        <v>10</v>
      </c>
      <c r="F252" s="24"/>
      <c r="G252" s="23"/>
      <c r="H252" s="9"/>
      <c r="I252" s="9"/>
      <c r="J252" s="25">
        <f>SUM(T245:T251)</f>
        <v>0</v>
      </c>
      <c r="K252" s="25"/>
    </row>
    <row r="253" spans="1:22" ht="14.25" hidden="1" x14ac:dyDescent="0.2">
      <c r="A253" s="20"/>
      <c r="B253" s="21"/>
      <c r="C253" s="21" t="s">
        <v>508</v>
      </c>
      <c r="D253" s="22" t="s">
        <v>506</v>
      </c>
      <c r="E253" s="9">
        <f>108</f>
        <v>108</v>
      </c>
      <c r="F253" s="24"/>
      <c r="G253" s="23"/>
      <c r="H253" s="9"/>
      <c r="I253" s="9"/>
      <c r="J253" s="25">
        <f>SUM(V245:V252)</f>
        <v>0</v>
      </c>
      <c r="K253" s="25"/>
    </row>
    <row r="254" spans="1:22" ht="14.25" hidden="1" x14ac:dyDescent="0.2">
      <c r="A254" s="20"/>
      <c r="B254" s="21"/>
      <c r="C254" s="21" t="s">
        <v>509</v>
      </c>
      <c r="D254" s="22" t="s">
        <v>510</v>
      </c>
      <c r="E254" s="9">
        <f>Source!AQ121</f>
        <v>72.959999999999994</v>
      </c>
      <c r="F254" s="24"/>
      <c r="G254" s="23" t="str">
        <f>Source!DI121</f>
        <v/>
      </c>
      <c r="H254" s="9">
        <f>Source!AV121</f>
        <v>1</v>
      </c>
      <c r="I254" s="9"/>
      <c r="J254" s="25"/>
      <c r="K254" s="25">
        <f>Source!U121</f>
        <v>0</v>
      </c>
    </row>
    <row r="255" spans="1:22" ht="15" hidden="1" x14ac:dyDescent="0.25">
      <c r="A255" s="29"/>
      <c r="B255" s="29"/>
      <c r="C255" s="29"/>
      <c r="D255" s="29"/>
      <c r="E255" s="29"/>
      <c r="F255" s="29"/>
      <c r="G255" s="29"/>
      <c r="H255" s="29"/>
      <c r="I255" s="74">
        <f>J247+J248+J250+J251+J252+J253</f>
        <v>0</v>
      </c>
      <c r="J255" s="74"/>
      <c r="K255" s="30">
        <f>IF(Source!I121&lt;&gt;0, ROUND(I255/Source!I121, 2), 0)</f>
        <v>0</v>
      </c>
      <c r="P255" s="27">
        <f>I255</f>
        <v>0</v>
      </c>
    </row>
    <row r="256" spans="1:22" ht="57" hidden="1" x14ac:dyDescent="0.2">
      <c r="A256" s="20" t="str">
        <f>Source!E122</f>
        <v>23</v>
      </c>
      <c r="B256" s="21" t="str">
        <f>Source!F122</f>
        <v>2.1-3305-7-1/1</v>
      </c>
      <c r="C256" s="21" t="str">
        <f>Source!G122</f>
        <v>Устройство прослойки из нетканого синтетического материала (НСМ) в земляном полотне сплошной (без стоимости иглопробивного полотна)</v>
      </c>
      <c r="D256" s="22" t="str">
        <f>Source!H122</f>
        <v>1000 м2</v>
      </c>
      <c r="E256" s="9">
        <f>Source!I122</f>
        <v>0</v>
      </c>
      <c r="F256" s="24"/>
      <c r="G256" s="23"/>
      <c r="H256" s="9"/>
      <c r="I256" s="9"/>
      <c r="J256" s="25"/>
      <c r="K256" s="25"/>
      <c r="Q256">
        <f>ROUND((Source!BZ122/100)*ROUND((Source!AF122*Source!AV122)*Source!I122, 2), 2)</f>
        <v>0</v>
      </c>
      <c r="R256">
        <f>Source!X122</f>
        <v>0</v>
      </c>
      <c r="S256">
        <f>ROUND((Source!CA122/100)*ROUND((Source!AF122*Source!AV122)*Source!I122, 2), 2)</f>
        <v>0</v>
      </c>
      <c r="T256">
        <f>Source!Y122</f>
        <v>0</v>
      </c>
      <c r="U256">
        <f>ROUND((175/100)*ROUND((Source!AE122*Source!AV122)*Source!I122, 2), 2)</f>
        <v>0</v>
      </c>
      <c r="V256">
        <f>ROUND((108/100)*ROUND(Source!CS122*Source!I122, 2), 2)</f>
        <v>0</v>
      </c>
    </row>
    <row r="257" spans="1:22" hidden="1" x14ac:dyDescent="0.2">
      <c r="C257" s="31" t="str">
        <f>"Объем: "&amp;Source!I122&amp;"=15/"&amp;"1000"</f>
        <v>Объем: 0=15/1000</v>
      </c>
    </row>
    <row r="258" spans="1:22" ht="14.25" hidden="1" x14ac:dyDescent="0.2">
      <c r="A258" s="20"/>
      <c r="B258" s="21"/>
      <c r="C258" s="21" t="s">
        <v>501</v>
      </c>
      <c r="D258" s="22"/>
      <c r="E258" s="9"/>
      <c r="F258" s="24">
        <f>Source!AO122</f>
        <v>5826.56</v>
      </c>
      <c r="G258" s="23" t="str">
        <f>Source!DG122</f>
        <v/>
      </c>
      <c r="H258" s="9">
        <f>Source!AV122</f>
        <v>1</v>
      </c>
      <c r="I258" s="9">
        <f>IF(Source!BA122&lt;&gt; 0, Source!BA122, 1)</f>
        <v>1</v>
      </c>
      <c r="J258" s="25">
        <f>Source!S122</f>
        <v>0</v>
      </c>
      <c r="K258" s="25"/>
    </row>
    <row r="259" spans="1:22" ht="14.25" hidden="1" x14ac:dyDescent="0.2">
      <c r="A259" s="20"/>
      <c r="B259" s="21"/>
      <c r="C259" s="21" t="s">
        <v>502</v>
      </c>
      <c r="D259" s="22"/>
      <c r="E259" s="9"/>
      <c r="F259" s="24">
        <f>Source!AM122</f>
        <v>4930.6000000000004</v>
      </c>
      <c r="G259" s="23" t="str">
        <f>Source!DE122</f>
        <v/>
      </c>
      <c r="H259" s="9">
        <f>Source!AV122</f>
        <v>1</v>
      </c>
      <c r="I259" s="9">
        <f>IF(Source!BB122&lt;&gt; 0, Source!BB122, 1)</f>
        <v>1</v>
      </c>
      <c r="J259" s="25">
        <f>Source!Q122</f>
        <v>0</v>
      </c>
      <c r="K259" s="25"/>
    </row>
    <row r="260" spans="1:22" ht="14.25" hidden="1" x14ac:dyDescent="0.2">
      <c r="A260" s="20"/>
      <c r="B260" s="21"/>
      <c r="C260" s="21" t="s">
        <v>503</v>
      </c>
      <c r="D260" s="22"/>
      <c r="E260" s="9"/>
      <c r="F260" s="24">
        <f>Source!AN122</f>
        <v>2130.35</v>
      </c>
      <c r="G260" s="23" t="str">
        <f>Source!DF122</f>
        <v/>
      </c>
      <c r="H260" s="9">
        <f>Source!AV122</f>
        <v>1</v>
      </c>
      <c r="I260" s="9">
        <f>IF(Source!BS122&lt;&gt; 0, Source!BS122, 1)</f>
        <v>1</v>
      </c>
      <c r="J260" s="26">
        <f>Source!R122</f>
        <v>0</v>
      </c>
      <c r="K260" s="25"/>
    </row>
    <row r="261" spans="1:22" ht="14.25" hidden="1" x14ac:dyDescent="0.2">
      <c r="A261" s="20"/>
      <c r="B261" s="21"/>
      <c r="C261" s="21" t="s">
        <v>504</v>
      </c>
      <c r="D261" s="22"/>
      <c r="E261" s="9"/>
      <c r="F261" s="24">
        <f>Source!AL122</f>
        <v>5.81</v>
      </c>
      <c r="G261" s="23" t="str">
        <f>Source!DD122</f>
        <v/>
      </c>
      <c r="H261" s="9">
        <f>Source!AW122</f>
        <v>1</v>
      </c>
      <c r="I261" s="9">
        <f>IF(Source!BC122&lt;&gt; 0, Source!BC122, 1)</f>
        <v>1</v>
      </c>
      <c r="J261" s="25">
        <f>Source!P122</f>
        <v>0</v>
      </c>
      <c r="K261" s="25"/>
    </row>
    <row r="262" spans="1:22" ht="14.25" hidden="1" x14ac:dyDescent="0.2">
      <c r="A262" s="20" t="str">
        <f>Source!E123</f>
        <v>23,1</v>
      </c>
      <c r="B262" s="21" t="str">
        <f>Source!F123</f>
        <v>21.1-25-19</v>
      </c>
      <c r="C262" s="21" t="str">
        <f>Source!G123</f>
        <v>Геотекстиль, марка КМ 2</v>
      </c>
      <c r="D262" s="22" t="str">
        <f>Source!H123</f>
        <v>м2</v>
      </c>
      <c r="E262" s="9">
        <f>Source!I123</f>
        <v>0</v>
      </c>
      <c r="F262" s="24">
        <f>Source!AK123</f>
        <v>32.15</v>
      </c>
      <c r="G262" s="32" t="s">
        <v>3</v>
      </c>
      <c r="H262" s="9">
        <f>Source!AW123</f>
        <v>1</v>
      </c>
      <c r="I262" s="9">
        <f>IF(Source!BC123&lt;&gt; 0, Source!BC123, 1)</f>
        <v>1</v>
      </c>
      <c r="J262" s="25">
        <f>Source!O123</f>
        <v>0</v>
      </c>
      <c r="K262" s="25"/>
      <c r="Q262">
        <f>ROUND((Source!BZ123/100)*ROUND((Source!AF123*Source!AV123)*Source!I123, 2), 2)</f>
        <v>0</v>
      </c>
      <c r="R262">
        <f>Source!X123</f>
        <v>0</v>
      </c>
      <c r="S262">
        <f>ROUND((Source!CA123/100)*ROUND((Source!AF123*Source!AV123)*Source!I123, 2), 2)</f>
        <v>0</v>
      </c>
      <c r="T262">
        <f>Source!Y123</f>
        <v>0</v>
      </c>
      <c r="U262">
        <f>ROUND((175/100)*ROUND((Source!AE123*Source!AV123)*Source!I123, 2), 2)</f>
        <v>0</v>
      </c>
      <c r="V262">
        <f>ROUND((108/100)*ROUND(Source!CS123*Source!I123, 2), 2)</f>
        <v>0</v>
      </c>
    </row>
    <row r="263" spans="1:22" ht="14.25" hidden="1" x14ac:dyDescent="0.2">
      <c r="A263" s="20"/>
      <c r="B263" s="21"/>
      <c r="C263" s="21" t="s">
        <v>505</v>
      </c>
      <c r="D263" s="22" t="s">
        <v>506</v>
      </c>
      <c r="E263" s="9">
        <f>Source!AT122</f>
        <v>70</v>
      </c>
      <c r="F263" s="24"/>
      <c r="G263" s="23"/>
      <c r="H263" s="9"/>
      <c r="I263" s="9"/>
      <c r="J263" s="25">
        <f>SUM(R256:R262)</f>
        <v>0</v>
      </c>
      <c r="K263" s="25"/>
    </row>
    <row r="264" spans="1:22" ht="14.25" hidden="1" x14ac:dyDescent="0.2">
      <c r="A264" s="20"/>
      <c r="B264" s="21"/>
      <c r="C264" s="21" t="s">
        <v>507</v>
      </c>
      <c r="D264" s="22" t="s">
        <v>506</v>
      </c>
      <c r="E264" s="9">
        <f>Source!AU122</f>
        <v>10</v>
      </c>
      <c r="F264" s="24"/>
      <c r="G264" s="23"/>
      <c r="H264" s="9"/>
      <c r="I264" s="9"/>
      <c r="J264" s="25">
        <f>SUM(T256:T263)</f>
        <v>0</v>
      </c>
      <c r="K264" s="25"/>
    </row>
    <row r="265" spans="1:22" ht="14.25" hidden="1" x14ac:dyDescent="0.2">
      <c r="A265" s="20"/>
      <c r="B265" s="21"/>
      <c r="C265" s="21" t="s">
        <v>508</v>
      </c>
      <c r="D265" s="22" t="s">
        <v>506</v>
      </c>
      <c r="E265" s="9">
        <f>108</f>
        <v>108</v>
      </c>
      <c r="F265" s="24"/>
      <c r="G265" s="23"/>
      <c r="H265" s="9"/>
      <c r="I265" s="9"/>
      <c r="J265" s="25">
        <f>SUM(V256:V264)</f>
        <v>0</v>
      </c>
      <c r="K265" s="25"/>
    </row>
    <row r="266" spans="1:22" ht="14.25" hidden="1" x14ac:dyDescent="0.2">
      <c r="A266" s="20"/>
      <c r="B266" s="21"/>
      <c r="C266" s="21" t="s">
        <v>509</v>
      </c>
      <c r="D266" s="22" t="s">
        <v>510</v>
      </c>
      <c r="E266" s="9">
        <f>Source!AQ122</f>
        <v>31.86</v>
      </c>
      <c r="F266" s="24"/>
      <c r="G266" s="23" t="str">
        <f>Source!DI122</f>
        <v/>
      </c>
      <c r="H266" s="9">
        <f>Source!AV122</f>
        <v>1</v>
      </c>
      <c r="I266" s="9"/>
      <c r="J266" s="25"/>
      <c r="K266" s="25">
        <f>Source!U122</f>
        <v>0</v>
      </c>
    </row>
    <row r="267" spans="1:22" ht="15" hidden="1" x14ac:dyDescent="0.25">
      <c r="A267" s="29"/>
      <c r="B267" s="29"/>
      <c r="C267" s="29"/>
      <c r="D267" s="29"/>
      <c r="E267" s="29"/>
      <c r="F267" s="29"/>
      <c r="G267" s="29"/>
      <c r="H267" s="29"/>
      <c r="I267" s="74">
        <f>J258+J259+J261+J263+J264+J265+SUM(J262:J262)</f>
        <v>0</v>
      </c>
      <c r="J267" s="74"/>
      <c r="K267" s="30">
        <f>IF(Source!I122&lt;&gt;0, ROUND(I267/Source!I122, 2), 0)</f>
        <v>0</v>
      </c>
      <c r="P267" s="27">
        <f>I267</f>
        <v>0</v>
      </c>
    </row>
    <row r="268" spans="1:22" ht="42.75" hidden="1" x14ac:dyDescent="0.2">
      <c r="A268" s="20" t="str">
        <f>Source!E124</f>
        <v>24</v>
      </c>
      <c r="B268" s="21" t="str">
        <f>Source!F124</f>
        <v>2.1-3303-1-1/1</v>
      </c>
      <c r="C268" s="21" t="str">
        <f>Source!G124</f>
        <v>Устройство подстилающих и выравнивающих слоев оснований из песка</v>
      </c>
      <c r="D268" s="22" t="str">
        <f>Source!H124</f>
        <v>100 м3</v>
      </c>
      <c r="E268" s="9">
        <f>Source!I124</f>
        <v>0</v>
      </c>
      <c r="F268" s="24"/>
      <c r="G268" s="23"/>
      <c r="H268" s="9"/>
      <c r="I268" s="9"/>
      <c r="J268" s="25"/>
      <c r="K268" s="25"/>
      <c r="Q268">
        <f>ROUND((Source!BZ124/100)*ROUND((Source!AF124*Source!AV124)*Source!I124, 2), 2)</f>
        <v>0</v>
      </c>
      <c r="R268">
        <f>Source!X124</f>
        <v>0</v>
      </c>
      <c r="S268">
        <f>ROUND((Source!CA124/100)*ROUND((Source!AF124*Source!AV124)*Source!I124, 2), 2)</f>
        <v>0</v>
      </c>
      <c r="T268">
        <f>Source!Y124</f>
        <v>0</v>
      </c>
      <c r="U268">
        <f>ROUND((175/100)*ROUND((Source!AE124*Source!AV124)*Source!I124, 2), 2)</f>
        <v>0</v>
      </c>
      <c r="V268">
        <f>ROUND((108/100)*ROUND(Source!CS124*Source!I124, 2), 2)</f>
        <v>0</v>
      </c>
    </row>
    <row r="269" spans="1:22" hidden="1" x14ac:dyDescent="0.2">
      <c r="C269" s="31" t="str">
        <f>"Объем: "&amp;Source!I124&amp;"=15/"&amp;"100"</f>
        <v>Объем: 0=15/100</v>
      </c>
    </row>
    <row r="270" spans="1:22" ht="14.25" hidden="1" x14ac:dyDescent="0.2">
      <c r="A270" s="20"/>
      <c r="B270" s="21"/>
      <c r="C270" s="21" t="s">
        <v>501</v>
      </c>
      <c r="D270" s="22"/>
      <c r="E270" s="9"/>
      <c r="F270" s="24">
        <f>Source!AO124</f>
        <v>3099.54</v>
      </c>
      <c r="G270" s="23" t="str">
        <f>Source!DG124</f>
        <v/>
      </c>
      <c r="H270" s="9">
        <f>Source!AV124</f>
        <v>1</v>
      </c>
      <c r="I270" s="9">
        <f>IF(Source!BA124&lt;&gt; 0, Source!BA124, 1)</f>
        <v>1</v>
      </c>
      <c r="J270" s="25">
        <f>Source!S124</f>
        <v>0</v>
      </c>
      <c r="K270" s="25"/>
    </row>
    <row r="271" spans="1:22" ht="14.25" hidden="1" x14ac:dyDescent="0.2">
      <c r="A271" s="20"/>
      <c r="B271" s="21"/>
      <c r="C271" s="21" t="s">
        <v>502</v>
      </c>
      <c r="D271" s="22"/>
      <c r="E271" s="9"/>
      <c r="F271" s="24">
        <f>Source!AM124</f>
        <v>7602.23</v>
      </c>
      <c r="G271" s="23" t="str">
        <f>Source!DE124</f>
        <v/>
      </c>
      <c r="H271" s="9">
        <f>Source!AV124</f>
        <v>1</v>
      </c>
      <c r="I271" s="9">
        <f>IF(Source!BB124&lt;&gt; 0, Source!BB124, 1)</f>
        <v>1</v>
      </c>
      <c r="J271" s="25">
        <f>Source!Q124</f>
        <v>0</v>
      </c>
      <c r="K271" s="25"/>
    </row>
    <row r="272" spans="1:22" ht="14.25" hidden="1" x14ac:dyDescent="0.2">
      <c r="A272" s="20"/>
      <c r="B272" s="21"/>
      <c r="C272" s="21" t="s">
        <v>503</v>
      </c>
      <c r="D272" s="22"/>
      <c r="E272" s="9"/>
      <c r="F272" s="24">
        <f>Source!AN124</f>
        <v>3222.98</v>
      </c>
      <c r="G272" s="23" t="str">
        <f>Source!DF124</f>
        <v/>
      </c>
      <c r="H272" s="9">
        <f>Source!AV124</f>
        <v>1</v>
      </c>
      <c r="I272" s="9">
        <f>IF(Source!BS124&lt;&gt; 0, Source!BS124, 1)</f>
        <v>1</v>
      </c>
      <c r="J272" s="26">
        <f>Source!R124</f>
        <v>0</v>
      </c>
      <c r="K272" s="25"/>
    </row>
    <row r="273" spans="1:22" ht="14.25" hidden="1" x14ac:dyDescent="0.2">
      <c r="A273" s="20"/>
      <c r="B273" s="21"/>
      <c r="C273" s="21" t="s">
        <v>504</v>
      </c>
      <c r="D273" s="22"/>
      <c r="E273" s="9"/>
      <c r="F273" s="24">
        <f>Source!AL124</f>
        <v>65162.05</v>
      </c>
      <c r="G273" s="23" t="str">
        <f>Source!DD124</f>
        <v/>
      </c>
      <c r="H273" s="9">
        <f>Source!AW124</f>
        <v>1</v>
      </c>
      <c r="I273" s="9">
        <f>IF(Source!BC124&lt;&gt; 0, Source!BC124, 1)</f>
        <v>1</v>
      </c>
      <c r="J273" s="25">
        <f>Source!P124</f>
        <v>0</v>
      </c>
      <c r="K273" s="25"/>
    </row>
    <row r="274" spans="1:22" ht="14.25" hidden="1" x14ac:dyDescent="0.2">
      <c r="A274" s="20"/>
      <c r="B274" s="21"/>
      <c r="C274" s="21" t="s">
        <v>505</v>
      </c>
      <c r="D274" s="22" t="s">
        <v>506</v>
      </c>
      <c r="E274" s="9">
        <f>Source!AT124</f>
        <v>70</v>
      </c>
      <c r="F274" s="24"/>
      <c r="G274" s="23"/>
      <c r="H274" s="9"/>
      <c r="I274" s="9"/>
      <c r="J274" s="25">
        <f>SUM(R268:R273)</f>
        <v>0</v>
      </c>
      <c r="K274" s="25"/>
    </row>
    <row r="275" spans="1:22" ht="14.25" hidden="1" x14ac:dyDescent="0.2">
      <c r="A275" s="20"/>
      <c r="B275" s="21"/>
      <c r="C275" s="21" t="s">
        <v>507</v>
      </c>
      <c r="D275" s="22" t="s">
        <v>506</v>
      </c>
      <c r="E275" s="9">
        <f>Source!AU124</f>
        <v>10</v>
      </c>
      <c r="F275" s="24"/>
      <c r="G275" s="23"/>
      <c r="H275" s="9"/>
      <c r="I275" s="9"/>
      <c r="J275" s="25">
        <f>SUM(T268:T274)</f>
        <v>0</v>
      </c>
      <c r="K275" s="25"/>
    </row>
    <row r="276" spans="1:22" ht="14.25" hidden="1" x14ac:dyDescent="0.2">
      <c r="A276" s="20"/>
      <c r="B276" s="21"/>
      <c r="C276" s="21" t="s">
        <v>508</v>
      </c>
      <c r="D276" s="22" t="s">
        <v>506</v>
      </c>
      <c r="E276" s="9">
        <f>108</f>
        <v>108</v>
      </c>
      <c r="F276" s="24"/>
      <c r="G276" s="23"/>
      <c r="H276" s="9"/>
      <c r="I276" s="9"/>
      <c r="J276" s="25">
        <f>SUM(V268:V275)</f>
        <v>0</v>
      </c>
      <c r="K276" s="25"/>
    </row>
    <row r="277" spans="1:22" ht="14.25" hidden="1" x14ac:dyDescent="0.2">
      <c r="A277" s="20"/>
      <c r="B277" s="21"/>
      <c r="C277" s="21" t="s">
        <v>509</v>
      </c>
      <c r="D277" s="22" t="s">
        <v>510</v>
      </c>
      <c r="E277" s="9">
        <f>Source!AQ124</f>
        <v>16.559999999999999</v>
      </c>
      <c r="F277" s="24"/>
      <c r="G277" s="23" t="str">
        <f>Source!DI124</f>
        <v/>
      </c>
      <c r="H277" s="9">
        <f>Source!AV124</f>
        <v>1</v>
      </c>
      <c r="I277" s="9"/>
      <c r="J277" s="25"/>
      <c r="K277" s="25">
        <f>Source!U124</f>
        <v>0</v>
      </c>
    </row>
    <row r="278" spans="1:22" ht="15" hidden="1" x14ac:dyDescent="0.25">
      <c r="A278" s="29"/>
      <c r="B278" s="29"/>
      <c r="C278" s="29"/>
      <c r="D278" s="29"/>
      <c r="E278" s="29"/>
      <c r="F278" s="29"/>
      <c r="G278" s="29"/>
      <c r="H278" s="29"/>
      <c r="I278" s="74">
        <f>J270+J271+J273+J274+J275+J276</f>
        <v>0</v>
      </c>
      <c r="J278" s="74"/>
      <c r="K278" s="30">
        <f>IF(Source!I124&lt;&gt;0, ROUND(I278/Source!I124, 2), 0)</f>
        <v>0</v>
      </c>
      <c r="P278" s="27">
        <f>I278</f>
        <v>0</v>
      </c>
    </row>
    <row r="279" spans="1:22" ht="42.75" hidden="1" x14ac:dyDescent="0.2">
      <c r="A279" s="20" t="str">
        <f>Source!E125</f>
        <v>25</v>
      </c>
      <c r="B279" s="21" t="str">
        <f>Source!F125</f>
        <v>2.1-3303-1-2/1</v>
      </c>
      <c r="C279" s="21" t="str">
        <f>Source!G125</f>
        <v>Устройство подстилающих и выравнивающих слоев оснований из щебня</v>
      </c>
      <c r="D279" s="22" t="str">
        <f>Source!H125</f>
        <v>100 м3</v>
      </c>
      <c r="E279" s="9">
        <f>Source!I125</f>
        <v>0</v>
      </c>
      <c r="F279" s="24"/>
      <c r="G279" s="23"/>
      <c r="H279" s="9"/>
      <c r="I279" s="9"/>
      <c r="J279" s="25"/>
      <c r="K279" s="25"/>
      <c r="Q279">
        <f>ROUND((Source!BZ125/100)*ROUND((Source!AF125*Source!AV125)*Source!I125, 2), 2)</f>
        <v>0</v>
      </c>
      <c r="R279">
        <f>Source!X125</f>
        <v>0</v>
      </c>
      <c r="S279">
        <f>ROUND((Source!CA125/100)*ROUND((Source!AF125*Source!AV125)*Source!I125, 2), 2)</f>
        <v>0</v>
      </c>
      <c r="T279">
        <f>Source!Y125</f>
        <v>0</v>
      </c>
      <c r="U279">
        <f>ROUND((175/100)*ROUND((Source!AE125*Source!AV125)*Source!I125, 2), 2)</f>
        <v>0</v>
      </c>
      <c r="V279">
        <f>ROUND((108/100)*ROUND(Source!CS125*Source!I125, 2), 2)</f>
        <v>0</v>
      </c>
    </row>
    <row r="280" spans="1:22" hidden="1" x14ac:dyDescent="0.2">
      <c r="C280" s="31" t="str">
        <f>"Объем: "&amp;Source!I125&amp;"=2,25/"&amp;"100"</f>
        <v>Объем: 0=2,25/100</v>
      </c>
    </row>
    <row r="281" spans="1:22" ht="14.25" hidden="1" x14ac:dyDescent="0.2">
      <c r="A281" s="20"/>
      <c r="B281" s="21"/>
      <c r="C281" s="21" t="s">
        <v>501</v>
      </c>
      <c r="D281" s="22"/>
      <c r="E281" s="9"/>
      <c r="F281" s="24">
        <f>Source!AO125</f>
        <v>4649.3</v>
      </c>
      <c r="G281" s="23" t="str">
        <f>Source!DG125</f>
        <v/>
      </c>
      <c r="H281" s="9">
        <f>Source!AV125</f>
        <v>1</v>
      </c>
      <c r="I281" s="9">
        <f>IF(Source!BA125&lt;&gt; 0, Source!BA125, 1)</f>
        <v>1</v>
      </c>
      <c r="J281" s="25">
        <f>Source!S125</f>
        <v>0</v>
      </c>
      <c r="K281" s="25"/>
    </row>
    <row r="282" spans="1:22" ht="14.25" hidden="1" x14ac:dyDescent="0.2">
      <c r="A282" s="20"/>
      <c r="B282" s="21"/>
      <c r="C282" s="21" t="s">
        <v>502</v>
      </c>
      <c r="D282" s="22"/>
      <c r="E282" s="9"/>
      <c r="F282" s="24">
        <f>Source!AM125</f>
        <v>53736.02</v>
      </c>
      <c r="G282" s="23" t="str">
        <f>Source!DE125</f>
        <v/>
      </c>
      <c r="H282" s="9">
        <f>Source!AV125</f>
        <v>1</v>
      </c>
      <c r="I282" s="9">
        <f>IF(Source!BB125&lt;&gt; 0, Source!BB125, 1)</f>
        <v>1</v>
      </c>
      <c r="J282" s="25">
        <f>Source!Q125</f>
        <v>0</v>
      </c>
      <c r="K282" s="25"/>
    </row>
    <row r="283" spans="1:22" ht="14.25" hidden="1" x14ac:dyDescent="0.2">
      <c r="A283" s="20"/>
      <c r="B283" s="21"/>
      <c r="C283" s="21" t="s">
        <v>503</v>
      </c>
      <c r="D283" s="22"/>
      <c r="E283" s="9"/>
      <c r="F283" s="24">
        <f>Source!AN125</f>
        <v>21215.13</v>
      </c>
      <c r="G283" s="23" t="str">
        <f>Source!DF125</f>
        <v/>
      </c>
      <c r="H283" s="9">
        <f>Source!AV125</f>
        <v>1</v>
      </c>
      <c r="I283" s="9">
        <f>IF(Source!BS125&lt;&gt; 0, Source!BS125, 1)</f>
        <v>1</v>
      </c>
      <c r="J283" s="26">
        <f>Source!R125</f>
        <v>0</v>
      </c>
      <c r="K283" s="25"/>
    </row>
    <row r="284" spans="1:22" ht="14.25" hidden="1" x14ac:dyDescent="0.2">
      <c r="A284" s="20"/>
      <c r="B284" s="21"/>
      <c r="C284" s="21" t="s">
        <v>504</v>
      </c>
      <c r="D284" s="22"/>
      <c r="E284" s="9"/>
      <c r="F284" s="24">
        <f>Source!AL125</f>
        <v>222479.25</v>
      </c>
      <c r="G284" s="23" t="str">
        <f>Source!DD125</f>
        <v/>
      </c>
      <c r="H284" s="9">
        <f>Source!AW125</f>
        <v>1</v>
      </c>
      <c r="I284" s="9">
        <f>IF(Source!BC125&lt;&gt; 0, Source!BC125, 1)</f>
        <v>1</v>
      </c>
      <c r="J284" s="25">
        <f>Source!P125</f>
        <v>0</v>
      </c>
      <c r="K284" s="25"/>
    </row>
    <row r="285" spans="1:22" ht="14.25" hidden="1" x14ac:dyDescent="0.2">
      <c r="A285" s="20"/>
      <c r="B285" s="21"/>
      <c r="C285" s="21" t="s">
        <v>505</v>
      </c>
      <c r="D285" s="22" t="s">
        <v>506</v>
      </c>
      <c r="E285" s="9">
        <f>Source!AT125</f>
        <v>70</v>
      </c>
      <c r="F285" s="24"/>
      <c r="G285" s="23"/>
      <c r="H285" s="9"/>
      <c r="I285" s="9"/>
      <c r="J285" s="25">
        <f>SUM(R279:R284)</f>
        <v>0</v>
      </c>
      <c r="K285" s="25"/>
    </row>
    <row r="286" spans="1:22" ht="14.25" hidden="1" x14ac:dyDescent="0.2">
      <c r="A286" s="20"/>
      <c r="B286" s="21"/>
      <c r="C286" s="21" t="s">
        <v>507</v>
      </c>
      <c r="D286" s="22" t="s">
        <v>506</v>
      </c>
      <c r="E286" s="9">
        <f>Source!AU125</f>
        <v>10</v>
      </c>
      <c r="F286" s="24"/>
      <c r="G286" s="23"/>
      <c r="H286" s="9"/>
      <c r="I286" s="9"/>
      <c r="J286" s="25">
        <f>SUM(T279:T285)</f>
        <v>0</v>
      </c>
      <c r="K286" s="25"/>
    </row>
    <row r="287" spans="1:22" ht="14.25" hidden="1" x14ac:dyDescent="0.2">
      <c r="A287" s="20"/>
      <c r="B287" s="21"/>
      <c r="C287" s="21" t="s">
        <v>508</v>
      </c>
      <c r="D287" s="22" t="s">
        <v>506</v>
      </c>
      <c r="E287" s="9">
        <f>108</f>
        <v>108</v>
      </c>
      <c r="F287" s="24"/>
      <c r="G287" s="23"/>
      <c r="H287" s="9"/>
      <c r="I287" s="9"/>
      <c r="J287" s="25">
        <f>SUM(V279:V286)</f>
        <v>0</v>
      </c>
      <c r="K287" s="25"/>
    </row>
    <row r="288" spans="1:22" ht="14.25" hidden="1" x14ac:dyDescent="0.2">
      <c r="A288" s="20"/>
      <c r="B288" s="21"/>
      <c r="C288" s="21" t="s">
        <v>509</v>
      </c>
      <c r="D288" s="22" t="s">
        <v>510</v>
      </c>
      <c r="E288" s="9">
        <f>Source!AQ125</f>
        <v>24.84</v>
      </c>
      <c r="F288" s="24"/>
      <c r="G288" s="23" t="str">
        <f>Source!DI125</f>
        <v/>
      </c>
      <c r="H288" s="9">
        <f>Source!AV125</f>
        <v>1</v>
      </c>
      <c r="I288" s="9"/>
      <c r="J288" s="25"/>
      <c r="K288" s="25">
        <f>Source!U125</f>
        <v>0</v>
      </c>
    </row>
    <row r="289" spans="1:22" ht="15" hidden="1" x14ac:dyDescent="0.25">
      <c r="A289" s="29"/>
      <c r="B289" s="29"/>
      <c r="C289" s="29"/>
      <c r="D289" s="29"/>
      <c r="E289" s="29"/>
      <c r="F289" s="29"/>
      <c r="G289" s="29"/>
      <c r="H289" s="29"/>
      <c r="I289" s="74">
        <f>J281+J282+J284+J285+J286+J287</f>
        <v>0</v>
      </c>
      <c r="J289" s="74"/>
      <c r="K289" s="30">
        <f>IF(Source!I125&lt;&gt;0, ROUND(I289/Source!I125, 2), 0)</f>
        <v>0</v>
      </c>
      <c r="P289" s="27">
        <f>I289</f>
        <v>0</v>
      </c>
    </row>
    <row r="290" spans="1:22" ht="42.75" hidden="1" x14ac:dyDescent="0.2">
      <c r="A290" s="20" t="str">
        <f>Source!E126</f>
        <v>26</v>
      </c>
      <c r="B290" s="21" t="str">
        <f>Source!F126</f>
        <v>2.1-3103-18-1/1</v>
      </c>
      <c r="C290" s="21" t="str">
        <f>Source!G126</f>
        <v>Устройство покрытий из асфальтобетонных смесей вручную, толщина 4 см</v>
      </c>
      <c r="D290" s="22" t="str">
        <f>Source!H126</f>
        <v>100 м2</v>
      </c>
      <c r="E290" s="9">
        <f>Source!I126</f>
        <v>0</v>
      </c>
      <c r="F290" s="24"/>
      <c r="G290" s="23"/>
      <c r="H290" s="9"/>
      <c r="I290" s="9"/>
      <c r="J290" s="25"/>
      <c r="K290" s="25"/>
      <c r="Q290">
        <f>ROUND((Source!BZ126/100)*ROUND((Source!AF126*Source!AV126)*Source!I126, 2), 2)</f>
        <v>0</v>
      </c>
      <c r="R290">
        <f>Source!X126</f>
        <v>0</v>
      </c>
      <c r="S290">
        <f>ROUND((Source!CA126/100)*ROUND((Source!AF126*Source!AV126)*Source!I126, 2), 2)</f>
        <v>0</v>
      </c>
      <c r="T290">
        <f>Source!Y126</f>
        <v>0</v>
      </c>
      <c r="U290">
        <f>ROUND((175/100)*ROUND((Source!AE126*Source!AV126)*Source!I126, 2), 2)</f>
        <v>0</v>
      </c>
      <c r="V290">
        <f>ROUND((108/100)*ROUND(Source!CS126*Source!I126, 2), 2)</f>
        <v>0</v>
      </c>
    </row>
    <row r="291" spans="1:22" hidden="1" x14ac:dyDescent="0.2">
      <c r="C291" s="31" t="str">
        <f>"Объем: "&amp;Source!I126&amp;"=15/"&amp;"100"</f>
        <v>Объем: 0=15/100</v>
      </c>
    </row>
    <row r="292" spans="1:22" ht="14.25" hidden="1" x14ac:dyDescent="0.2">
      <c r="A292" s="20"/>
      <c r="B292" s="21"/>
      <c r="C292" s="21" t="s">
        <v>501</v>
      </c>
      <c r="D292" s="22"/>
      <c r="E292" s="9"/>
      <c r="F292" s="24">
        <f>Source!AO126</f>
        <v>3102.64</v>
      </c>
      <c r="G292" s="23" t="str">
        <f>Source!DG126</f>
        <v/>
      </c>
      <c r="H292" s="9">
        <f>Source!AV126</f>
        <v>1</v>
      </c>
      <c r="I292" s="9">
        <f>IF(Source!BA126&lt;&gt; 0, Source!BA126, 1)</f>
        <v>1</v>
      </c>
      <c r="J292" s="25">
        <f>Source!S126</f>
        <v>0</v>
      </c>
      <c r="K292" s="25"/>
    </row>
    <row r="293" spans="1:22" ht="14.25" hidden="1" x14ac:dyDescent="0.2">
      <c r="A293" s="20"/>
      <c r="B293" s="21"/>
      <c r="C293" s="21" t="s">
        <v>502</v>
      </c>
      <c r="D293" s="22"/>
      <c r="E293" s="9"/>
      <c r="F293" s="24">
        <f>Source!AM126</f>
        <v>1632.78</v>
      </c>
      <c r="G293" s="23" t="str">
        <f>Source!DE126</f>
        <v/>
      </c>
      <c r="H293" s="9">
        <f>Source!AV126</f>
        <v>1</v>
      </c>
      <c r="I293" s="9">
        <f>IF(Source!BB126&lt;&gt; 0, Source!BB126, 1)</f>
        <v>1</v>
      </c>
      <c r="J293" s="25">
        <f>Source!Q126</f>
        <v>0</v>
      </c>
      <c r="K293" s="25"/>
    </row>
    <row r="294" spans="1:22" ht="14.25" hidden="1" x14ac:dyDescent="0.2">
      <c r="A294" s="20"/>
      <c r="B294" s="21"/>
      <c r="C294" s="21" t="s">
        <v>503</v>
      </c>
      <c r="D294" s="22"/>
      <c r="E294" s="9"/>
      <c r="F294" s="24">
        <f>Source!AN126</f>
        <v>924.79</v>
      </c>
      <c r="G294" s="23" t="str">
        <f>Source!DF126</f>
        <v/>
      </c>
      <c r="H294" s="9">
        <f>Source!AV126</f>
        <v>1</v>
      </c>
      <c r="I294" s="9">
        <f>IF(Source!BS126&lt;&gt; 0, Source!BS126, 1)</f>
        <v>1</v>
      </c>
      <c r="J294" s="26">
        <f>Source!R126</f>
        <v>0</v>
      </c>
      <c r="K294" s="25"/>
    </row>
    <row r="295" spans="1:22" ht="14.25" hidden="1" x14ac:dyDescent="0.2">
      <c r="A295" s="20"/>
      <c r="B295" s="21"/>
      <c r="C295" s="21" t="s">
        <v>504</v>
      </c>
      <c r="D295" s="22"/>
      <c r="E295" s="9"/>
      <c r="F295" s="24">
        <f>Source!AL126</f>
        <v>25772.98</v>
      </c>
      <c r="G295" s="23" t="str">
        <f>Source!DD126</f>
        <v/>
      </c>
      <c r="H295" s="9">
        <f>Source!AW126</f>
        <v>1</v>
      </c>
      <c r="I295" s="9">
        <f>IF(Source!BC126&lt;&gt; 0, Source!BC126, 1)</f>
        <v>1</v>
      </c>
      <c r="J295" s="25">
        <f>Source!P126</f>
        <v>0</v>
      </c>
      <c r="K295" s="25"/>
    </row>
    <row r="296" spans="1:22" ht="14.25" hidden="1" x14ac:dyDescent="0.2">
      <c r="A296" s="20"/>
      <c r="B296" s="21"/>
      <c r="C296" s="21" t="s">
        <v>505</v>
      </c>
      <c r="D296" s="22" t="s">
        <v>506</v>
      </c>
      <c r="E296" s="9">
        <f>Source!AT126</f>
        <v>70</v>
      </c>
      <c r="F296" s="24"/>
      <c r="G296" s="23"/>
      <c r="H296" s="9"/>
      <c r="I296" s="9"/>
      <c r="J296" s="25">
        <f>SUM(R290:R295)</f>
        <v>0</v>
      </c>
      <c r="K296" s="25"/>
    </row>
    <row r="297" spans="1:22" ht="14.25" hidden="1" x14ac:dyDescent="0.2">
      <c r="A297" s="20"/>
      <c r="B297" s="21"/>
      <c r="C297" s="21" t="s">
        <v>507</v>
      </c>
      <c r="D297" s="22" t="s">
        <v>506</v>
      </c>
      <c r="E297" s="9">
        <f>Source!AU126</f>
        <v>10</v>
      </c>
      <c r="F297" s="24"/>
      <c r="G297" s="23"/>
      <c r="H297" s="9"/>
      <c r="I297" s="9"/>
      <c r="J297" s="25">
        <f>SUM(T290:T296)</f>
        <v>0</v>
      </c>
      <c r="K297" s="25"/>
    </row>
    <row r="298" spans="1:22" ht="14.25" hidden="1" x14ac:dyDescent="0.2">
      <c r="A298" s="20"/>
      <c r="B298" s="21"/>
      <c r="C298" s="21" t="s">
        <v>508</v>
      </c>
      <c r="D298" s="22" t="s">
        <v>506</v>
      </c>
      <c r="E298" s="9">
        <f>108</f>
        <v>108</v>
      </c>
      <c r="F298" s="24"/>
      <c r="G298" s="23"/>
      <c r="H298" s="9"/>
      <c r="I298" s="9"/>
      <c r="J298" s="25">
        <f>SUM(V290:V297)</f>
        <v>0</v>
      </c>
      <c r="K298" s="25"/>
    </row>
    <row r="299" spans="1:22" ht="14.25" hidden="1" x14ac:dyDescent="0.2">
      <c r="A299" s="20"/>
      <c r="B299" s="21"/>
      <c r="C299" s="21" t="s">
        <v>509</v>
      </c>
      <c r="D299" s="22" t="s">
        <v>510</v>
      </c>
      <c r="E299" s="9">
        <f>Source!AQ126</f>
        <v>13.57</v>
      </c>
      <c r="F299" s="24"/>
      <c r="G299" s="23" t="str">
        <f>Source!DI126</f>
        <v/>
      </c>
      <c r="H299" s="9">
        <f>Source!AV126</f>
        <v>1</v>
      </c>
      <c r="I299" s="9"/>
      <c r="J299" s="25"/>
      <c r="K299" s="25">
        <f>Source!U126</f>
        <v>0</v>
      </c>
    </row>
    <row r="300" spans="1:22" ht="15" hidden="1" x14ac:dyDescent="0.25">
      <c r="A300" s="29"/>
      <c r="B300" s="29"/>
      <c r="C300" s="29"/>
      <c r="D300" s="29"/>
      <c r="E300" s="29"/>
      <c r="F300" s="29"/>
      <c r="G300" s="29"/>
      <c r="H300" s="29"/>
      <c r="I300" s="74">
        <f>J292+J293+J295+J296+J297+J298</f>
        <v>0</v>
      </c>
      <c r="J300" s="74"/>
      <c r="K300" s="30">
        <f>IF(Source!I126&lt;&gt;0, ROUND(I300/Source!I126, 2), 0)</f>
        <v>0</v>
      </c>
      <c r="P300" s="27">
        <f>I300</f>
        <v>0</v>
      </c>
    </row>
    <row r="301" spans="1:22" ht="71.25" hidden="1" x14ac:dyDescent="0.2">
      <c r="A301" s="20" t="str">
        <f>Source!E127</f>
        <v>27</v>
      </c>
      <c r="B301" s="21" t="str">
        <f>Source!F127</f>
        <v>2.1-3101-12-2/1</v>
      </c>
      <c r="C301" s="21" t="str">
        <f>Source!G127</f>
        <v>Ремонт асфальтобетонных покрытий дворовых территорий с укладкой горячей смеси толщиной 5 см вручную, с разборкой покрытий отбойным молотком, размер карты от 3 до 25 м2</v>
      </c>
      <c r="D301" s="22" t="str">
        <f>Source!H127</f>
        <v>м2</v>
      </c>
      <c r="E301" s="9">
        <f>Source!I127</f>
        <v>0</v>
      </c>
      <c r="F301" s="24"/>
      <c r="G301" s="23"/>
      <c r="H301" s="9"/>
      <c r="I301" s="9"/>
      <c r="J301" s="25"/>
      <c r="K301" s="25"/>
      <c r="Q301">
        <f>ROUND((Source!BZ127/100)*ROUND((Source!AF127*Source!AV127)*Source!I127, 2), 2)</f>
        <v>0</v>
      </c>
      <c r="R301">
        <f>Source!X127</f>
        <v>0</v>
      </c>
      <c r="S301">
        <f>ROUND((Source!CA127/100)*ROUND((Source!AF127*Source!AV127)*Source!I127, 2), 2)</f>
        <v>0</v>
      </c>
      <c r="T301">
        <f>Source!Y127</f>
        <v>0</v>
      </c>
      <c r="U301">
        <f>ROUND((175/100)*ROUND((Source!AE127*Source!AV127)*Source!I127, 2), 2)</f>
        <v>0</v>
      </c>
      <c r="V301">
        <f>ROUND((108/100)*ROUND(Source!CS127*Source!I127, 2), 2)</f>
        <v>0</v>
      </c>
    </row>
    <row r="302" spans="1:22" ht="14.25" hidden="1" x14ac:dyDescent="0.2">
      <c r="A302" s="20"/>
      <c r="B302" s="21"/>
      <c r="C302" s="21" t="s">
        <v>501</v>
      </c>
      <c r="D302" s="22"/>
      <c r="E302" s="9"/>
      <c r="F302" s="24">
        <f>Source!AO127</f>
        <v>44.94</v>
      </c>
      <c r="G302" s="23" t="str">
        <f>Source!DG127</f>
        <v/>
      </c>
      <c r="H302" s="9">
        <f>Source!AV127</f>
        <v>1</v>
      </c>
      <c r="I302" s="9">
        <f>IF(Source!BA127&lt;&gt; 0, Source!BA127, 1)</f>
        <v>1</v>
      </c>
      <c r="J302" s="25">
        <f>Source!S127</f>
        <v>0</v>
      </c>
      <c r="K302" s="25"/>
    </row>
    <row r="303" spans="1:22" ht="14.25" hidden="1" x14ac:dyDescent="0.2">
      <c r="A303" s="20"/>
      <c r="B303" s="21"/>
      <c r="C303" s="21" t="s">
        <v>502</v>
      </c>
      <c r="D303" s="22"/>
      <c r="E303" s="9"/>
      <c r="F303" s="24">
        <f>Source!AM127</f>
        <v>85.79</v>
      </c>
      <c r="G303" s="23" t="str">
        <f>Source!DE127</f>
        <v/>
      </c>
      <c r="H303" s="9">
        <f>Source!AV127</f>
        <v>1</v>
      </c>
      <c r="I303" s="9">
        <f>IF(Source!BB127&lt;&gt; 0, Source!BB127, 1)</f>
        <v>1</v>
      </c>
      <c r="J303" s="25">
        <f>Source!Q127</f>
        <v>0</v>
      </c>
      <c r="K303" s="25"/>
    </row>
    <row r="304" spans="1:22" ht="14.25" hidden="1" x14ac:dyDescent="0.2">
      <c r="A304" s="20"/>
      <c r="B304" s="21"/>
      <c r="C304" s="21" t="s">
        <v>503</v>
      </c>
      <c r="D304" s="22"/>
      <c r="E304" s="9"/>
      <c r="F304" s="24">
        <f>Source!AN127</f>
        <v>42.38</v>
      </c>
      <c r="G304" s="23" t="str">
        <f>Source!DF127</f>
        <v/>
      </c>
      <c r="H304" s="9">
        <f>Source!AV127</f>
        <v>1</v>
      </c>
      <c r="I304" s="9">
        <f>IF(Source!BS127&lt;&gt; 0, Source!BS127, 1)</f>
        <v>1</v>
      </c>
      <c r="J304" s="26">
        <f>Source!R127</f>
        <v>0</v>
      </c>
      <c r="K304" s="25"/>
    </row>
    <row r="305" spans="1:22" ht="14.25" hidden="1" x14ac:dyDescent="0.2">
      <c r="A305" s="20"/>
      <c r="B305" s="21"/>
      <c r="C305" s="21" t="s">
        <v>504</v>
      </c>
      <c r="D305" s="22"/>
      <c r="E305" s="9"/>
      <c r="F305" s="24">
        <f>Source!AL127</f>
        <v>303.19</v>
      </c>
      <c r="G305" s="23" t="str">
        <f>Source!DD127</f>
        <v/>
      </c>
      <c r="H305" s="9">
        <f>Source!AW127</f>
        <v>1</v>
      </c>
      <c r="I305" s="9">
        <f>IF(Source!BC127&lt;&gt; 0, Source!BC127, 1)</f>
        <v>1</v>
      </c>
      <c r="J305" s="25">
        <f>Source!P127</f>
        <v>0</v>
      </c>
      <c r="K305" s="25"/>
    </row>
    <row r="306" spans="1:22" ht="14.25" hidden="1" x14ac:dyDescent="0.2">
      <c r="A306" s="20"/>
      <c r="B306" s="21"/>
      <c r="C306" s="21" t="s">
        <v>505</v>
      </c>
      <c r="D306" s="22" t="s">
        <v>506</v>
      </c>
      <c r="E306" s="9">
        <f>Source!AT127</f>
        <v>70</v>
      </c>
      <c r="F306" s="24"/>
      <c r="G306" s="23"/>
      <c r="H306" s="9"/>
      <c r="I306" s="9"/>
      <c r="J306" s="25">
        <f>SUM(R301:R305)</f>
        <v>0</v>
      </c>
      <c r="K306" s="25"/>
    </row>
    <row r="307" spans="1:22" ht="14.25" hidden="1" x14ac:dyDescent="0.2">
      <c r="A307" s="20"/>
      <c r="B307" s="21"/>
      <c r="C307" s="21" t="s">
        <v>507</v>
      </c>
      <c r="D307" s="22" t="s">
        <v>506</v>
      </c>
      <c r="E307" s="9">
        <f>Source!AU127</f>
        <v>10</v>
      </c>
      <c r="F307" s="24"/>
      <c r="G307" s="23"/>
      <c r="H307" s="9"/>
      <c r="I307" s="9"/>
      <c r="J307" s="25">
        <f>SUM(T301:T306)</f>
        <v>0</v>
      </c>
      <c r="K307" s="25"/>
    </row>
    <row r="308" spans="1:22" ht="14.25" hidden="1" x14ac:dyDescent="0.2">
      <c r="A308" s="20"/>
      <c r="B308" s="21"/>
      <c r="C308" s="21" t="s">
        <v>508</v>
      </c>
      <c r="D308" s="22" t="s">
        <v>506</v>
      </c>
      <c r="E308" s="9">
        <f>108</f>
        <v>108</v>
      </c>
      <c r="F308" s="24"/>
      <c r="G308" s="23"/>
      <c r="H308" s="9"/>
      <c r="I308" s="9"/>
      <c r="J308" s="25">
        <f>SUM(V301:V307)</f>
        <v>0</v>
      </c>
      <c r="K308" s="25"/>
    </row>
    <row r="309" spans="1:22" ht="14.25" hidden="1" x14ac:dyDescent="0.2">
      <c r="A309" s="20"/>
      <c r="B309" s="21"/>
      <c r="C309" s="21" t="s">
        <v>509</v>
      </c>
      <c r="D309" s="22" t="s">
        <v>510</v>
      </c>
      <c r="E309" s="9">
        <f>Source!AQ127</f>
        <v>0.22</v>
      </c>
      <c r="F309" s="24"/>
      <c r="G309" s="23" t="str">
        <f>Source!DI127</f>
        <v/>
      </c>
      <c r="H309" s="9">
        <f>Source!AV127</f>
        <v>1</v>
      </c>
      <c r="I309" s="9"/>
      <c r="J309" s="25"/>
      <c r="K309" s="25">
        <f>Source!U127</f>
        <v>0</v>
      </c>
    </row>
    <row r="310" spans="1:22" ht="15" hidden="1" x14ac:dyDescent="0.25">
      <c r="A310" s="29"/>
      <c r="B310" s="29"/>
      <c r="C310" s="29"/>
      <c r="D310" s="29"/>
      <c r="E310" s="29"/>
      <c r="F310" s="29"/>
      <c r="G310" s="29"/>
      <c r="H310" s="29"/>
      <c r="I310" s="74">
        <f>J302+J303+J305+J306+J307+J308</f>
        <v>0</v>
      </c>
      <c r="J310" s="74"/>
      <c r="K310" s="30">
        <f>IF(Source!I127&lt;&gt;0, ROUND(I310/Source!I127, 2), 0)</f>
        <v>0</v>
      </c>
      <c r="P310" s="27">
        <f>I310</f>
        <v>0</v>
      </c>
    </row>
    <row r="311" spans="1:22" ht="42.75" hidden="1" x14ac:dyDescent="0.2">
      <c r="A311" s="20" t="str">
        <f>Source!E128</f>
        <v>28</v>
      </c>
      <c r="B311" s="21" t="str">
        <f>Source!F128</f>
        <v>2.1-3101-14-2/1</v>
      </c>
      <c r="C311" s="21" t="str">
        <f>Source!G128</f>
        <v>Ремонт трещин в асфальтобетонных покрытиях при средней ширине трещины 3 см и глубине 4 см</v>
      </c>
      <c r="D311" s="22" t="str">
        <f>Source!H128</f>
        <v>100 м</v>
      </c>
      <c r="E311" s="9">
        <f>Source!I128</f>
        <v>0</v>
      </c>
      <c r="F311" s="24"/>
      <c r="G311" s="23"/>
      <c r="H311" s="9"/>
      <c r="I311" s="9"/>
      <c r="J311" s="25"/>
      <c r="K311" s="25"/>
      <c r="Q311">
        <f>ROUND((Source!BZ128/100)*ROUND((Source!AF128*Source!AV128)*Source!I128, 2), 2)</f>
        <v>0</v>
      </c>
      <c r="R311">
        <f>Source!X128</f>
        <v>0</v>
      </c>
      <c r="S311">
        <f>ROUND((Source!CA128/100)*ROUND((Source!AF128*Source!AV128)*Source!I128, 2), 2)</f>
        <v>0</v>
      </c>
      <c r="T311">
        <f>Source!Y128</f>
        <v>0</v>
      </c>
      <c r="U311">
        <f>ROUND((175/100)*ROUND((Source!AE128*Source!AV128)*Source!I128, 2), 2)</f>
        <v>0</v>
      </c>
      <c r="V311">
        <f>ROUND((108/100)*ROUND(Source!CS128*Source!I128, 2), 2)</f>
        <v>0</v>
      </c>
    </row>
    <row r="312" spans="1:22" hidden="1" x14ac:dyDescent="0.2">
      <c r="C312" s="31" t="str">
        <f>"Объем: "&amp;Source!I128&amp;"=146/"&amp;"100"</f>
        <v>Объем: 0=146/100</v>
      </c>
    </row>
    <row r="313" spans="1:22" ht="14.25" hidden="1" x14ac:dyDescent="0.2">
      <c r="A313" s="20"/>
      <c r="B313" s="21"/>
      <c r="C313" s="21" t="s">
        <v>501</v>
      </c>
      <c r="D313" s="22"/>
      <c r="E313" s="9"/>
      <c r="F313" s="24">
        <f>Source!AO128</f>
        <v>1081.56</v>
      </c>
      <c r="G313" s="23" t="str">
        <f>Source!DG128</f>
        <v/>
      </c>
      <c r="H313" s="9">
        <f>Source!AV128</f>
        <v>1</v>
      </c>
      <c r="I313" s="9">
        <f>IF(Source!BA128&lt;&gt; 0, Source!BA128, 1)</f>
        <v>1</v>
      </c>
      <c r="J313" s="25">
        <f>Source!S128</f>
        <v>0</v>
      </c>
      <c r="K313" s="25"/>
    </row>
    <row r="314" spans="1:22" ht="14.25" hidden="1" x14ac:dyDescent="0.2">
      <c r="A314" s="20"/>
      <c r="B314" s="21"/>
      <c r="C314" s="21" t="s">
        <v>502</v>
      </c>
      <c r="D314" s="22"/>
      <c r="E314" s="9"/>
      <c r="F314" s="24">
        <f>Source!AM128</f>
        <v>1708.7</v>
      </c>
      <c r="G314" s="23" t="str">
        <f>Source!DE128</f>
        <v/>
      </c>
      <c r="H314" s="9">
        <f>Source!AV128</f>
        <v>1</v>
      </c>
      <c r="I314" s="9">
        <f>IF(Source!BB128&lt;&gt; 0, Source!BB128, 1)</f>
        <v>1</v>
      </c>
      <c r="J314" s="25">
        <f>Source!Q128</f>
        <v>0</v>
      </c>
      <c r="K314" s="25"/>
    </row>
    <row r="315" spans="1:22" ht="14.25" hidden="1" x14ac:dyDescent="0.2">
      <c r="A315" s="20"/>
      <c r="B315" s="21"/>
      <c r="C315" s="21" t="s">
        <v>503</v>
      </c>
      <c r="D315" s="22"/>
      <c r="E315" s="9"/>
      <c r="F315" s="24">
        <f>Source!AN128</f>
        <v>422.92</v>
      </c>
      <c r="G315" s="23" t="str">
        <f>Source!DF128</f>
        <v/>
      </c>
      <c r="H315" s="9">
        <f>Source!AV128</f>
        <v>1</v>
      </c>
      <c r="I315" s="9">
        <f>IF(Source!BS128&lt;&gt; 0, Source!BS128, 1)</f>
        <v>1</v>
      </c>
      <c r="J315" s="26">
        <f>Source!R128</f>
        <v>0</v>
      </c>
      <c r="K315" s="25"/>
    </row>
    <row r="316" spans="1:22" ht="14.25" hidden="1" x14ac:dyDescent="0.2">
      <c r="A316" s="20"/>
      <c r="B316" s="21"/>
      <c r="C316" s="21" t="s">
        <v>504</v>
      </c>
      <c r="D316" s="22"/>
      <c r="E316" s="9"/>
      <c r="F316" s="24">
        <f>Source!AL128</f>
        <v>4186.97</v>
      </c>
      <c r="G316" s="23" t="str">
        <f>Source!DD128</f>
        <v/>
      </c>
      <c r="H316" s="9">
        <f>Source!AW128</f>
        <v>1</v>
      </c>
      <c r="I316" s="9">
        <f>IF(Source!BC128&lt;&gt; 0, Source!BC128, 1)</f>
        <v>1</v>
      </c>
      <c r="J316" s="25">
        <f>Source!P128</f>
        <v>0</v>
      </c>
      <c r="K316" s="25"/>
    </row>
    <row r="317" spans="1:22" ht="14.25" hidden="1" x14ac:dyDescent="0.2">
      <c r="A317" s="20"/>
      <c r="B317" s="21"/>
      <c r="C317" s="21" t="s">
        <v>505</v>
      </c>
      <c r="D317" s="22" t="s">
        <v>506</v>
      </c>
      <c r="E317" s="9">
        <f>Source!AT128</f>
        <v>70</v>
      </c>
      <c r="F317" s="24"/>
      <c r="G317" s="23"/>
      <c r="H317" s="9"/>
      <c r="I317" s="9"/>
      <c r="J317" s="25">
        <f>SUM(R311:R316)</f>
        <v>0</v>
      </c>
      <c r="K317" s="25"/>
    </row>
    <row r="318" spans="1:22" ht="14.25" hidden="1" x14ac:dyDescent="0.2">
      <c r="A318" s="20"/>
      <c r="B318" s="21"/>
      <c r="C318" s="21" t="s">
        <v>507</v>
      </c>
      <c r="D318" s="22" t="s">
        <v>506</v>
      </c>
      <c r="E318" s="9">
        <f>Source!AU128</f>
        <v>10</v>
      </c>
      <c r="F318" s="24"/>
      <c r="G318" s="23"/>
      <c r="H318" s="9"/>
      <c r="I318" s="9"/>
      <c r="J318" s="25">
        <f>SUM(T311:T317)</f>
        <v>0</v>
      </c>
      <c r="K318" s="25"/>
    </row>
    <row r="319" spans="1:22" ht="14.25" hidden="1" x14ac:dyDescent="0.2">
      <c r="A319" s="20"/>
      <c r="B319" s="21"/>
      <c r="C319" s="21" t="s">
        <v>508</v>
      </c>
      <c r="D319" s="22" t="s">
        <v>506</v>
      </c>
      <c r="E319" s="9">
        <f>108</f>
        <v>108</v>
      </c>
      <c r="F319" s="24"/>
      <c r="G319" s="23"/>
      <c r="H319" s="9"/>
      <c r="I319" s="9"/>
      <c r="J319" s="25">
        <f>SUM(V311:V318)</f>
        <v>0</v>
      </c>
      <c r="K319" s="25"/>
    </row>
    <row r="320" spans="1:22" ht="14.25" hidden="1" x14ac:dyDescent="0.2">
      <c r="A320" s="20"/>
      <c r="B320" s="21"/>
      <c r="C320" s="21" t="s">
        <v>509</v>
      </c>
      <c r="D320" s="22" t="s">
        <v>510</v>
      </c>
      <c r="E320" s="9">
        <f>Source!AQ128</f>
        <v>5.35</v>
      </c>
      <c r="F320" s="24"/>
      <c r="G320" s="23" t="str">
        <f>Source!DI128</f>
        <v/>
      </c>
      <c r="H320" s="9">
        <f>Source!AV128</f>
        <v>1</v>
      </c>
      <c r="I320" s="9"/>
      <c r="J320" s="25"/>
      <c r="K320" s="25">
        <f>Source!U128</f>
        <v>0</v>
      </c>
    </row>
    <row r="321" spans="1:22" ht="15" hidden="1" x14ac:dyDescent="0.25">
      <c r="A321" s="29"/>
      <c r="B321" s="29"/>
      <c r="C321" s="29"/>
      <c r="D321" s="29"/>
      <c r="E321" s="29"/>
      <c r="F321" s="29"/>
      <c r="G321" s="29"/>
      <c r="H321" s="29"/>
      <c r="I321" s="74">
        <f>J313+J314+J316+J317+J318+J319</f>
        <v>0</v>
      </c>
      <c r="J321" s="74"/>
      <c r="K321" s="30">
        <f>IF(Source!I128&lt;&gt;0, ROUND(I321/Source!I128, 2), 0)</f>
        <v>0</v>
      </c>
      <c r="P321" s="27">
        <f>I321</f>
        <v>0</v>
      </c>
    </row>
    <row r="322" spans="1:22" ht="28.5" hidden="1" x14ac:dyDescent="0.2">
      <c r="A322" s="20" t="str">
        <f>Source!E129</f>
        <v>29</v>
      </c>
      <c r="B322" s="21" t="str">
        <f>Source!F129</f>
        <v>5.3-3101-2-2/1</v>
      </c>
      <c r="C322" s="21" t="str">
        <f>Source!G129</f>
        <v>Средний ремонт металлических ограждений</v>
      </c>
      <c r="D322" s="22" t="str">
        <f>Source!H129</f>
        <v>м2</v>
      </c>
      <c r="E322" s="9">
        <f>Source!I129</f>
        <v>0</v>
      </c>
      <c r="F322" s="24"/>
      <c r="G322" s="23"/>
      <c r="H322" s="9"/>
      <c r="I322" s="9"/>
      <c r="J322" s="25"/>
      <c r="K322" s="25"/>
      <c r="Q322">
        <f>ROUND((Source!BZ129/100)*ROUND((Source!AF129*Source!AV129)*Source!I129, 2), 2)</f>
        <v>0</v>
      </c>
      <c r="R322">
        <f>Source!X129</f>
        <v>0</v>
      </c>
      <c r="S322">
        <f>ROUND((Source!CA129/100)*ROUND((Source!AF129*Source!AV129)*Source!I129, 2), 2)</f>
        <v>0</v>
      </c>
      <c r="T322">
        <f>Source!Y129</f>
        <v>0</v>
      </c>
      <c r="U322">
        <f>ROUND((175/100)*ROUND((Source!AE129*Source!AV129)*Source!I129, 2), 2)</f>
        <v>0</v>
      </c>
      <c r="V322">
        <f>ROUND((108/100)*ROUND(Source!CS129*Source!I129, 2), 2)</f>
        <v>0</v>
      </c>
    </row>
    <row r="323" spans="1:22" ht="14.25" hidden="1" x14ac:dyDescent="0.2">
      <c r="A323" s="20"/>
      <c r="B323" s="21"/>
      <c r="C323" s="21" t="s">
        <v>501</v>
      </c>
      <c r="D323" s="22"/>
      <c r="E323" s="9"/>
      <c r="F323" s="24">
        <f>Source!AO129</f>
        <v>2069.9899999999998</v>
      </c>
      <c r="G323" s="23" t="str">
        <f>Source!DG129</f>
        <v/>
      </c>
      <c r="H323" s="9">
        <f>Source!AV129</f>
        <v>1</v>
      </c>
      <c r="I323" s="9">
        <f>IF(Source!BA129&lt;&gt; 0, Source!BA129, 1)</f>
        <v>1</v>
      </c>
      <c r="J323" s="25">
        <f>Source!S129</f>
        <v>0</v>
      </c>
      <c r="K323" s="25"/>
    </row>
    <row r="324" spans="1:22" ht="14.25" hidden="1" x14ac:dyDescent="0.2">
      <c r="A324" s="20"/>
      <c r="B324" s="21"/>
      <c r="C324" s="21" t="s">
        <v>502</v>
      </c>
      <c r="D324" s="22"/>
      <c r="E324" s="9"/>
      <c r="F324" s="24">
        <f>Source!AM129</f>
        <v>21.22</v>
      </c>
      <c r="G324" s="23" t="str">
        <f>Source!DE129</f>
        <v/>
      </c>
      <c r="H324" s="9">
        <f>Source!AV129</f>
        <v>1</v>
      </c>
      <c r="I324" s="9">
        <f>IF(Source!BB129&lt;&gt; 0, Source!BB129, 1)</f>
        <v>1</v>
      </c>
      <c r="J324" s="25">
        <f>Source!Q129</f>
        <v>0</v>
      </c>
      <c r="K324" s="25"/>
    </row>
    <row r="325" spans="1:22" ht="14.25" hidden="1" x14ac:dyDescent="0.2">
      <c r="A325" s="20"/>
      <c r="B325" s="21"/>
      <c r="C325" s="21" t="s">
        <v>503</v>
      </c>
      <c r="D325" s="22"/>
      <c r="E325" s="9"/>
      <c r="F325" s="24">
        <f>Source!AN129</f>
        <v>0.1</v>
      </c>
      <c r="G325" s="23" t="str">
        <f>Source!DF129</f>
        <v/>
      </c>
      <c r="H325" s="9">
        <f>Source!AV129</f>
        <v>1</v>
      </c>
      <c r="I325" s="9">
        <f>IF(Source!BS129&lt;&gt; 0, Source!BS129, 1)</f>
        <v>1</v>
      </c>
      <c r="J325" s="26">
        <f>Source!R129</f>
        <v>0</v>
      </c>
      <c r="K325" s="25"/>
    </row>
    <row r="326" spans="1:22" ht="14.25" hidden="1" x14ac:dyDescent="0.2">
      <c r="A326" s="20"/>
      <c r="B326" s="21"/>
      <c r="C326" s="21" t="s">
        <v>504</v>
      </c>
      <c r="D326" s="22"/>
      <c r="E326" s="9"/>
      <c r="F326" s="24">
        <f>Source!AL129</f>
        <v>3805.91</v>
      </c>
      <c r="G326" s="23" t="str">
        <f>Source!DD129</f>
        <v/>
      </c>
      <c r="H326" s="9">
        <f>Source!AW129</f>
        <v>1</v>
      </c>
      <c r="I326" s="9">
        <f>IF(Source!BC129&lt;&gt; 0, Source!BC129, 1)</f>
        <v>1</v>
      </c>
      <c r="J326" s="25">
        <f>Source!P129</f>
        <v>0</v>
      </c>
      <c r="K326" s="25"/>
    </row>
    <row r="327" spans="1:22" ht="14.25" hidden="1" x14ac:dyDescent="0.2">
      <c r="A327" s="20"/>
      <c r="B327" s="21"/>
      <c r="C327" s="21" t="s">
        <v>505</v>
      </c>
      <c r="D327" s="22" t="s">
        <v>506</v>
      </c>
      <c r="E327" s="9">
        <f>Source!AT129</f>
        <v>70</v>
      </c>
      <c r="F327" s="24"/>
      <c r="G327" s="23"/>
      <c r="H327" s="9"/>
      <c r="I327" s="9"/>
      <c r="J327" s="25">
        <f>SUM(R322:R326)</f>
        <v>0</v>
      </c>
      <c r="K327" s="25"/>
    </row>
    <row r="328" spans="1:22" ht="14.25" hidden="1" x14ac:dyDescent="0.2">
      <c r="A328" s="20"/>
      <c r="B328" s="21"/>
      <c r="C328" s="21" t="s">
        <v>507</v>
      </c>
      <c r="D328" s="22" t="s">
        <v>506</v>
      </c>
      <c r="E328" s="9">
        <f>Source!AU129</f>
        <v>10</v>
      </c>
      <c r="F328" s="24"/>
      <c r="G328" s="23"/>
      <c r="H328" s="9"/>
      <c r="I328" s="9"/>
      <c r="J328" s="25">
        <f>SUM(T322:T327)</f>
        <v>0</v>
      </c>
      <c r="K328" s="25"/>
    </row>
    <row r="329" spans="1:22" ht="14.25" hidden="1" x14ac:dyDescent="0.2">
      <c r="A329" s="20"/>
      <c r="B329" s="21"/>
      <c r="C329" s="21" t="s">
        <v>508</v>
      </c>
      <c r="D329" s="22" t="s">
        <v>506</v>
      </c>
      <c r="E329" s="9">
        <f>108</f>
        <v>108</v>
      </c>
      <c r="F329" s="24"/>
      <c r="G329" s="23"/>
      <c r="H329" s="9"/>
      <c r="I329" s="9"/>
      <c r="J329" s="25">
        <f>SUM(V322:V328)</f>
        <v>0</v>
      </c>
      <c r="K329" s="25"/>
    </row>
    <row r="330" spans="1:22" ht="14.25" hidden="1" x14ac:dyDescent="0.2">
      <c r="A330" s="20"/>
      <c r="B330" s="21"/>
      <c r="C330" s="21" t="s">
        <v>509</v>
      </c>
      <c r="D330" s="22" t="s">
        <v>510</v>
      </c>
      <c r="E330" s="9">
        <f>Source!AQ129</f>
        <v>9.61</v>
      </c>
      <c r="F330" s="24"/>
      <c r="G330" s="23" t="str">
        <f>Source!DI129</f>
        <v/>
      </c>
      <c r="H330" s="9">
        <f>Source!AV129</f>
        <v>1</v>
      </c>
      <c r="I330" s="9"/>
      <c r="J330" s="25"/>
      <c r="K330" s="25">
        <f>Source!U129</f>
        <v>0</v>
      </c>
    </row>
    <row r="331" spans="1:22" ht="15" hidden="1" x14ac:dyDescent="0.25">
      <c r="A331" s="29"/>
      <c r="B331" s="29"/>
      <c r="C331" s="29"/>
      <c r="D331" s="29"/>
      <c r="E331" s="29"/>
      <c r="F331" s="29"/>
      <c r="G331" s="29"/>
      <c r="H331" s="29"/>
      <c r="I331" s="74">
        <f>J323+J324+J326+J327+J328+J329</f>
        <v>0</v>
      </c>
      <c r="J331" s="74"/>
      <c r="K331" s="30">
        <f>IF(Source!I129&lt;&gt;0, ROUND(I331/Source!I129, 2), 0)</f>
        <v>0</v>
      </c>
      <c r="P331" s="27">
        <f>I331</f>
        <v>0</v>
      </c>
    </row>
    <row r="332" spans="1:22" ht="42.75" hidden="1" x14ac:dyDescent="0.2">
      <c r="A332" s="20" t="str">
        <f>Source!E130</f>
        <v>30</v>
      </c>
      <c r="B332" s="21" t="str">
        <f>Source!F130</f>
        <v>5.3-3203-3-1/1</v>
      </c>
      <c r="C332" s="21" t="str">
        <f>Source!G130</f>
        <v>Изготовление и установка металлических стоек ограждения, масса стойки до 50 кг</v>
      </c>
      <c r="D332" s="22" t="str">
        <f>Source!H130</f>
        <v>шт.</v>
      </c>
      <c r="E332" s="9">
        <f>Source!I130</f>
        <v>0</v>
      </c>
      <c r="F332" s="24"/>
      <c r="G332" s="23"/>
      <c r="H332" s="9"/>
      <c r="I332" s="9"/>
      <c r="J332" s="25"/>
      <c r="K332" s="25"/>
      <c r="Q332">
        <f>ROUND((Source!BZ130/100)*ROUND((Source!AF130*Source!AV130)*Source!I130, 2), 2)</f>
        <v>0</v>
      </c>
      <c r="R332">
        <f>Source!X130</f>
        <v>0</v>
      </c>
      <c r="S332">
        <f>ROUND((Source!CA130/100)*ROUND((Source!AF130*Source!AV130)*Source!I130, 2), 2)</f>
        <v>0</v>
      </c>
      <c r="T332">
        <f>Source!Y130</f>
        <v>0</v>
      </c>
      <c r="U332">
        <f>ROUND((175/100)*ROUND((Source!AE130*Source!AV130)*Source!I130, 2), 2)</f>
        <v>0</v>
      </c>
      <c r="V332">
        <f>ROUND((108/100)*ROUND(Source!CS130*Source!I130, 2), 2)</f>
        <v>0</v>
      </c>
    </row>
    <row r="333" spans="1:22" ht="14.25" hidden="1" x14ac:dyDescent="0.2">
      <c r="A333" s="20"/>
      <c r="B333" s="21"/>
      <c r="C333" s="21" t="s">
        <v>501</v>
      </c>
      <c r="D333" s="22"/>
      <c r="E333" s="9"/>
      <c r="F333" s="24">
        <f>Source!AO130</f>
        <v>517.36</v>
      </c>
      <c r="G333" s="23" t="str">
        <f>Source!DG130</f>
        <v/>
      </c>
      <c r="H333" s="9">
        <f>Source!AV130</f>
        <v>1</v>
      </c>
      <c r="I333" s="9">
        <f>IF(Source!BA130&lt;&gt; 0, Source!BA130, 1)</f>
        <v>1</v>
      </c>
      <c r="J333" s="25">
        <f>Source!S130</f>
        <v>0</v>
      </c>
      <c r="K333" s="25"/>
    </row>
    <row r="334" spans="1:22" ht="14.25" hidden="1" x14ac:dyDescent="0.2">
      <c r="A334" s="20"/>
      <c r="B334" s="21"/>
      <c r="C334" s="21" t="s">
        <v>502</v>
      </c>
      <c r="D334" s="22"/>
      <c r="E334" s="9"/>
      <c r="F334" s="24">
        <f>Source!AM130</f>
        <v>262.64</v>
      </c>
      <c r="G334" s="23" t="str">
        <f>Source!DE130</f>
        <v/>
      </c>
      <c r="H334" s="9">
        <f>Source!AV130</f>
        <v>1</v>
      </c>
      <c r="I334" s="9">
        <f>IF(Source!BB130&lt;&gt; 0, Source!BB130, 1)</f>
        <v>1</v>
      </c>
      <c r="J334" s="25">
        <f>Source!Q130</f>
        <v>0</v>
      </c>
      <c r="K334" s="25"/>
    </row>
    <row r="335" spans="1:22" ht="14.25" hidden="1" x14ac:dyDescent="0.2">
      <c r="A335" s="20"/>
      <c r="B335" s="21"/>
      <c r="C335" s="21" t="s">
        <v>503</v>
      </c>
      <c r="D335" s="22"/>
      <c r="E335" s="9"/>
      <c r="F335" s="24">
        <f>Source!AN130</f>
        <v>146.63</v>
      </c>
      <c r="G335" s="23" t="str">
        <f>Source!DF130</f>
        <v/>
      </c>
      <c r="H335" s="9">
        <f>Source!AV130</f>
        <v>1</v>
      </c>
      <c r="I335" s="9">
        <f>IF(Source!BS130&lt;&gt; 0, Source!BS130, 1)</f>
        <v>1</v>
      </c>
      <c r="J335" s="26">
        <f>Source!R130</f>
        <v>0</v>
      </c>
      <c r="K335" s="25"/>
    </row>
    <row r="336" spans="1:22" ht="14.25" hidden="1" x14ac:dyDescent="0.2">
      <c r="A336" s="20"/>
      <c r="B336" s="21"/>
      <c r="C336" s="21" t="s">
        <v>504</v>
      </c>
      <c r="D336" s="22"/>
      <c r="E336" s="9"/>
      <c r="F336" s="24">
        <f>Source!AL130</f>
        <v>3717.69</v>
      </c>
      <c r="G336" s="23" t="str">
        <f>Source!DD130</f>
        <v/>
      </c>
      <c r="H336" s="9">
        <f>Source!AW130</f>
        <v>1</v>
      </c>
      <c r="I336" s="9">
        <f>IF(Source!BC130&lt;&gt; 0, Source!BC130, 1)</f>
        <v>1</v>
      </c>
      <c r="J336" s="25">
        <f>Source!P130</f>
        <v>0</v>
      </c>
      <c r="K336" s="25"/>
    </row>
    <row r="337" spans="1:22" ht="14.25" hidden="1" x14ac:dyDescent="0.2">
      <c r="A337" s="20"/>
      <c r="B337" s="21"/>
      <c r="C337" s="21" t="s">
        <v>505</v>
      </c>
      <c r="D337" s="22" t="s">
        <v>506</v>
      </c>
      <c r="E337" s="9">
        <f>Source!AT130</f>
        <v>70</v>
      </c>
      <c r="F337" s="24"/>
      <c r="G337" s="23"/>
      <c r="H337" s="9"/>
      <c r="I337" s="9"/>
      <c r="J337" s="25">
        <f>SUM(R332:R336)</f>
        <v>0</v>
      </c>
      <c r="K337" s="25"/>
    </row>
    <row r="338" spans="1:22" ht="14.25" hidden="1" x14ac:dyDescent="0.2">
      <c r="A338" s="20"/>
      <c r="B338" s="21"/>
      <c r="C338" s="21" t="s">
        <v>507</v>
      </c>
      <c r="D338" s="22" t="s">
        <v>506</v>
      </c>
      <c r="E338" s="9">
        <f>Source!AU130</f>
        <v>10</v>
      </c>
      <c r="F338" s="24"/>
      <c r="G338" s="23"/>
      <c r="H338" s="9"/>
      <c r="I338" s="9"/>
      <c r="J338" s="25">
        <f>SUM(T332:T337)</f>
        <v>0</v>
      </c>
      <c r="K338" s="25"/>
    </row>
    <row r="339" spans="1:22" ht="14.25" hidden="1" x14ac:dyDescent="0.2">
      <c r="A339" s="20"/>
      <c r="B339" s="21"/>
      <c r="C339" s="21" t="s">
        <v>508</v>
      </c>
      <c r="D339" s="22" t="s">
        <v>506</v>
      </c>
      <c r="E339" s="9">
        <f>108</f>
        <v>108</v>
      </c>
      <c r="F339" s="24"/>
      <c r="G339" s="23"/>
      <c r="H339" s="9"/>
      <c r="I339" s="9"/>
      <c r="J339" s="25">
        <f>SUM(V332:V338)</f>
        <v>0</v>
      </c>
      <c r="K339" s="25"/>
    </row>
    <row r="340" spans="1:22" ht="14.25" hidden="1" x14ac:dyDescent="0.2">
      <c r="A340" s="20"/>
      <c r="B340" s="21"/>
      <c r="C340" s="21" t="s">
        <v>509</v>
      </c>
      <c r="D340" s="22" t="s">
        <v>510</v>
      </c>
      <c r="E340" s="9">
        <f>Source!AQ130</f>
        <v>2.38</v>
      </c>
      <c r="F340" s="24"/>
      <c r="G340" s="23" t="str">
        <f>Source!DI130</f>
        <v/>
      </c>
      <c r="H340" s="9">
        <f>Source!AV130</f>
        <v>1</v>
      </c>
      <c r="I340" s="9"/>
      <c r="J340" s="25"/>
      <c r="K340" s="25">
        <f>Source!U130</f>
        <v>0</v>
      </c>
    </row>
    <row r="341" spans="1:22" ht="15" hidden="1" x14ac:dyDescent="0.25">
      <c r="A341" s="29"/>
      <c r="B341" s="29"/>
      <c r="C341" s="29"/>
      <c r="D341" s="29"/>
      <c r="E341" s="29"/>
      <c r="F341" s="29"/>
      <c r="G341" s="29"/>
      <c r="H341" s="29"/>
      <c r="I341" s="74">
        <f>J333+J334+J336+J337+J338+J339</f>
        <v>0</v>
      </c>
      <c r="J341" s="74"/>
      <c r="K341" s="30">
        <f>IF(Source!I130&lt;&gt;0, ROUND(I341/Source!I130, 2), 0)</f>
        <v>0</v>
      </c>
      <c r="P341" s="27">
        <f>I341</f>
        <v>0</v>
      </c>
    </row>
    <row r="342" spans="1:22" ht="57" hidden="1" x14ac:dyDescent="0.2">
      <c r="A342" s="20" t="str">
        <f>Source!E131</f>
        <v>31</v>
      </c>
      <c r="B342" s="21" t="str">
        <f>Source!F131</f>
        <v>5.3-3203-2-1/1</v>
      </c>
      <c r="C342" s="21" t="str">
        <f>Source!G131</f>
        <v>Изготовление и установка секций металлического ограждения, калиток, ворот из профилированной трубы, масса секции до 150 кг</v>
      </c>
      <c r="D342" s="22" t="str">
        <f>Source!H131</f>
        <v>м2</v>
      </c>
      <c r="E342" s="9">
        <f>Source!I131</f>
        <v>0</v>
      </c>
      <c r="F342" s="24"/>
      <c r="G342" s="23"/>
      <c r="H342" s="9"/>
      <c r="I342" s="9"/>
      <c r="J342" s="25"/>
      <c r="K342" s="25"/>
      <c r="Q342">
        <f>ROUND((Source!BZ131/100)*ROUND((Source!AF131*Source!AV131)*Source!I131, 2), 2)</f>
        <v>0</v>
      </c>
      <c r="R342">
        <f>Source!X131</f>
        <v>0</v>
      </c>
      <c r="S342">
        <f>ROUND((Source!CA131/100)*ROUND((Source!AF131*Source!AV131)*Source!I131, 2), 2)</f>
        <v>0</v>
      </c>
      <c r="T342">
        <f>Source!Y131</f>
        <v>0</v>
      </c>
      <c r="U342">
        <f>ROUND((175/100)*ROUND((Source!AE131*Source!AV131)*Source!I131, 2), 2)</f>
        <v>0</v>
      </c>
      <c r="V342">
        <f>ROUND((108/100)*ROUND(Source!CS131*Source!I131, 2), 2)</f>
        <v>0</v>
      </c>
    </row>
    <row r="343" spans="1:22" ht="14.25" hidden="1" x14ac:dyDescent="0.2">
      <c r="A343" s="20"/>
      <c r="B343" s="21"/>
      <c r="C343" s="21" t="s">
        <v>501</v>
      </c>
      <c r="D343" s="22"/>
      <c r="E343" s="9"/>
      <c r="F343" s="24">
        <f>Source!AO131</f>
        <v>795.1</v>
      </c>
      <c r="G343" s="23" t="str">
        <f>Source!DG131</f>
        <v/>
      </c>
      <c r="H343" s="9">
        <f>Source!AV131</f>
        <v>1</v>
      </c>
      <c r="I343" s="9">
        <f>IF(Source!BA131&lt;&gt; 0, Source!BA131, 1)</f>
        <v>1</v>
      </c>
      <c r="J343" s="25">
        <f>Source!S131</f>
        <v>0</v>
      </c>
      <c r="K343" s="25"/>
    </row>
    <row r="344" spans="1:22" ht="14.25" hidden="1" x14ac:dyDescent="0.2">
      <c r="A344" s="20"/>
      <c r="B344" s="21"/>
      <c r="C344" s="21" t="s">
        <v>502</v>
      </c>
      <c r="D344" s="22"/>
      <c r="E344" s="9"/>
      <c r="F344" s="24">
        <f>Source!AM131</f>
        <v>464.27</v>
      </c>
      <c r="G344" s="23" t="str">
        <f>Source!DE131</f>
        <v/>
      </c>
      <c r="H344" s="9">
        <f>Source!AV131</f>
        <v>1</v>
      </c>
      <c r="I344" s="9">
        <f>IF(Source!BB131&lt;&gt; 0, Source!BB131, 1)</f>
        <v>1</v>
      </c>
      <c r="J344" s="25">
        <f>Source!Q131</f>
        <v>0</v>
      </c>
      <c r="K344" s="25"/>
    </row>
    <row r="345" spans="1:22" ht="14.25" hidden="1" x14ac:dyDescent="0.2">
      <c r="A345" s="20"/>
      <c r="B345" s="21"/>
      <c r="C345" s="21" t="s">
        <v>503</v>
      </c>
      <c r="D345" s="22"/>
      <c r="E345" s="9"/>
      <c r="F345" s="24">
        <f>Source!AN131</f>
        <v>295.98</v>
      </c>
      <c r="G345" s="23" t="str">
        <f>Source!DF131</f>
        <v/>
      </c>
      <c r="H345" s="9">
        <f>Source!AV131</f>
        <v>1</v>
      </c>
      <c r="I345" s="9">
        <f>IF(Source!BS131&lt;&gt; 0, Source!BS131, 1)</f>
        <v>1</v>
      </c>
      <c r="J345" s="26">
        <f>Source!R131</f>
        <v>0</v>
      </c>
      <c r="K345" s="25"/>
    </row>
    <row r="346" spans="1:22" ht="14.25" hidden="1" x14ac:dyDescent="0.2">
      <c r="A346" s="20"/>
      <c r="B346" s="21"/>
      <c r="C346" s="21" t="s">
        <v>504</v>
      </c>
      <c r="D346" s="22"/>
      <c r="E346" s="9"/>
      <c r="F346" s="24">
        <f>Source!AL131</f>
        <v>5687.37</v>
      </c>
      <c r="G346" s="23" t="str">
        <f>Source!DD131</f>
        <v/>
      </c>
      <c r="H346" s="9">
        <f>Source!AW131</f>
        <v>1</v>
      </c>
      <c r="I346" s="9">
        <f>IF(Source!BC131&lt;&gt; 0, Source!BC131, 1)</f>
        <v>1</v>
      </c>
      <c r="J346" s="25">
        <f>Source!P131</f>
        <v>0</v>
      </c>
      <c r="K346" s="25"/>
    </row>
    <row r="347" spans="1:22" ht="14.25" hidden="1" x14ac:dyDescent="0.2">
      <c r="A347" s="20"/>
      <c r="B347" s="21"/>
      <c r="C347" s="21" t="s">
        <v>505</v>
      </c>
      <c r="D347" s="22" t="s">
        <v>506</v>
      </c>
      <c r="E347" s="9">
        <f>Source!AT131</f>
        <v>70</v>
      </c>
      <c r="F347" s="24"/>
      <c r="G347" s="23"/>
      <c r="H347" s="9"/>
      <c r="I347" s="9"/>
      <c r="J347" s="25">
        <f>SUM(R342:R346)</f>
        <v>0</v>
      </c>
      <c r="K347" s="25"/>
    </row>
    <row r="348" spans="1:22" ht="14.25" hidden="1" x14ac:dyDescent="0.2">
      <c r="A348" s="20"/>
      <c r="B348" s="21"/>
      <c r="C348" s="21" t="s">
        <v>507</v>
      </c>
      <c r="D348" s="22" t="s">
        <v>506</v>
      </c>
      <c r="E348" s="9">
        <f>Source!AU131</f>
        <v>10</v>
      </c>
      <c r="F348" s="24"/>
      <c r="G348" s="23"/>
      <c r="H348" s="9"/>
      <c r="I348" s="9"/>
      <c r="J348" s="25">
        <f>SUM(T342:T347)</f>
        <v>0</v>
      </c>
      <c r="K348" s="25"/>
    </row>
    <row r="349" spans="1:22" ht="14.25" hidden="1" x14ac:dyDescent="0.2">
      <c r="A349" s="20"/>
      <c r="B349" s="21"/>
      <c r="C349" s="21" t="s">
        <v>508</v>
      </c>
      <c r="D349" s="22" t="s">
        <v>506</v>
      </c>
      <c r="E349" s="9">
        <f>108</f>
        <v>108</v>
      </c>
      <c r="F349" s="24"/>
      <c r="G349" s="23"/>
      <c r="H349" s="9"/>
      <c r="I349" s="9"/>
      <c r="J349" s="25">
        <f>SUM(V342:V348)</f>
        <v>0</v>
      </c>
      <c r="K349" s="25"/>
    </row>
    <row r="350" spans="1:22" ht="14.25" hidden="1" x14ac:dyDescent="0.2">
      <c r="A350" s="20"/>
      <c r="B350" s="21"/>
      <c r="C350" s="21" t="s">
        <v>509</v>
      </c>
      <c r="D350" s="22" t="s">
        <v>510</v>
      </c>
      <c r="E350" s="9">
        <f>Source!AQ131</f>
        <v>2.97</v>
      </c>
      <c r="F350" s="24"/>
      <c r="G350" s="23" t="str">
        <f>Source!DI131</f>
        <v/>
      </c>
      <c r="H350" s="9">
        <f>Source!AV131</f>
        <v>1</v>
      </c>
      <c r="I350" s="9"/>
      <c r="J350" s="25"/>
      <c r="K350" s="25">
        <f>Source!U131</f>
        <v>0</v>
      </c>
    </row>
    <row r="351" spans="1:22" ht="15" hidden="1" x14ac:dyDescent="0.25">
      <c r="A351" s="29"/>
      <c r="B351" s="29"/>
      <c r="C351" s="29"/>
      <c r="D351" s="29"/>
      <c r="E351" s="29"/>
      <c r="F351" s="29"/>
      <c r="G351" s="29"/>
      <c r="H351" s="29"/>
      <c r="I351" s="74">
        <f>J343+J344+J346+J347+J348+J349</f>
        <v>0</v>
      </c>
      <c r="J351" s="74"/>
      <c r="K351" s="30">
        <f>IF(Source!I131&lt;&gt;0, ROUND(I351/Source!I131, 2), 0)</f>
        <v>0</v>
      </c>
      <c r="P351" s="27">
        <f>I351</f>
        <v>0</v>
      </c>
    </row>
    <row r="353" spans="1:32" ht="15" x14ac:dyDescent="0.25">
      <c r="A353" s="70" t="str">
        <f>CONCATENATE("Итого по разделу: ",IF(Source!G133&lt;&gt;"Новый раздел", Source!G133, ""))</f>
        <v>Итого по разделу: Ремонт полиуританового покрытия</v>
      </c>
      <c r="B353" s="70"/>
      <c r="C353" s="70"/>
      <c r="D353" s="70"/>
      <c r="E353" s="70"/>
      <c r="F353" s="70"/>
      <c r="G353" s="70"/>
      <c r="H353" s="70"/>
      <c r="I353" s="68">
        <f>SUM(P209:P352)</f>
        <v>30065.3</v>
      </c>
      <c r="J353" s="69"/>
      <c r="K353" s="33"/>
      <c r="AF353" s="34" t="str">
        <f>CONCATENATE("Итого по разделу: ",IF(Source!G133&lt;&gt;"Новый раздел", Source!G133, ""))</f>
        <v>Итого по разделу: Ремонт полиуританового покрытия</v>
      </c>
    </row>
    <row r="355" spans="1:32" hidden="1" x14ac:dyDescent="0.2"/>
    <row r="356" spans="1:32" ht="16.5" hidden="1" x14ac:dyDescent="0.25">
      <c r="A356" s="73" t="str">
        <f>CONCATENATE("Раздел: ",IF(Source!G163&lt;&gt;"Новый раздел", Source!G163, ""))</f>
        <v>Раздел: Восстановление газона</v>
      </c>
      <c r="B356" s="73"/>
      <c r="C356" s="73"/>
      <c r="D356" s="73"/>
      <c r="E356" s="73"/>
      <c r="F356" s="73"/>
      <c r="G356" s="73"/>
      <c r="H356" s="73"/>
      <c r="I356" s="73"/>
      <c r="J356" s="73"/>
      <c r="K356" s="73"/>
    </row>
    <row r="357" spans="1:32" ht="57" hidden="1" x14ac:dyDescent="0.2">
      <c r="A357" s="20" t="str">
        <f>Source!E167</f>
        <v>32</v>
      </c>
      <c r="B357" s="21" t="str">
        <f>Source!F167</f>
        <v>5.4-3203-3-4/1</v>
      </c>
      <c r="C357" s="21" t="str">
        <f>Source!G167</f>
        <v>Подготовка почвы для устройства партерного и обыкновенного газонов с внесением растительной земли слоем 15 см вручную</v>
      </c>
      <c r="D357" s="22" t="str">
        <f>Source!H167</f>
        <v>100 м2</v>
      </c>
      <c r="E357" s="9">
        <f>Source!I167</f>
        <v>0</v>
      </c>
      <c r="F357" s="24"/>
      <c r="G357" s="23"/>
      <c r="H357" s="9"/>
      <c r="I357" s="9"/>
      <c r="J357" s="25"/>
      <c r="K357" s="25"/>
      <c r="Q357">
        <f>ROUND((Source!BZ167/100)*ROUND((Source!AF167*Source!AV167)*Source!I167, 2), 2)</f>
        <v>0</v>
      </c>
      <c r="R357">
        <f>Source!X167</f>
        <v>0</v>
      </c>
      <c r="S357">
        <f>ROUND((Source!CA167/100)*ROUND((Source!AF167*Source!AV167)*Source!I167, 2), 2)</f>
        <v>0</v>
      </c>
      <c r="T357">
        <f>Source!Y167</f>
        <v>0</v>
      </c>
      <c r="U357">
        <f>ROUND((175/100)*ROUND((Source!AE167*Source!AV167)*Source!I167, 2), 2)</f>
        <v>0</v>
      </c>
      <c r="V357">
        <f>ROUND((108/100)*ROUND(Source!CS167*Source!I167, 2), 2)</f>
        <v>0</v>
      </c>
    </row>
    <row r="358" spans="1:32" hidden="1" x14ac:dyDescent="0.2">
      <c r="C358" s="31" t="str">
        <f>"Объем: "&amp;Source!I167&amp;"=80/"&amp;"100"</f>
        <v>Объем: 0=80/100</v>
      </c>
    </row>
    <row r="359" spans="1:32" ht="14.25" hidden="1" x14ac:dyDescent="0.2">
      <c r="A359" s="20"/>
      <c r="B359" s="21"/>
      <c r="C359" s="21" t="s">
        <v>501</v>
      </c>
      <c r="D359" s="22"/>
      <c r="E359" s="9"/>
      <c r="F359" s="24">
        <f>Source!AO167</f>
        <v>8510.92</v>
      </c>
      <c r="G359" s="23" t="str">
        <f>Source!DG167</f>
        <v/>
      </c>
      <c r="H359" s="9">
        <f>Source!AV167</f>
        <v>1</v>
      </c>
      <c r="I359" s="9">
        <f>IF(Source!BA167&lt;&gt; 0, Source!BA167, 1)</f>
        <v>1</v>
      </c>
      <c r="J359" s="25">
        <f>Source!S167</f>
        <v>0</v>
      </c>
      <c r="K359" s="25"/>
    </row>
    <row r="360" spans="1:32" ht="14.25" hidden="1" x14ac:dyDescent="0.2">
      <c r="A360" s="20"/>
      <c r="B360" s="21"/>
      <c r="C360" s="21" t="s">
        <v>504</v>
      </c>
      <c r="D360" s="22"/>
      <c r="E360" s="9"/>
      <c r="F360" s="24">
        <f>Source!AL167</f>
        <v>11305.05</v>
      </c>
      <c r="G360" s="23" t="str">
        <f>Source!DD167</f>
        <v/>
      </c>
      <c r="H360" s="9">
        <f>Source!AW167</f>
        <v>1</v>
      </c>
      <c r="I360" s="9">
        <f>IF(Source!BC167&lt;&gt; 0, Source!BC167, 1)</f>
        <v>1</v>
      </c>
      <c r="J360" s="25">
        <f>Source!P167</f>
        <v>0</v>
      </c>
      <c r="K360" s="25"/>
    </row>
    <row r="361" spans="1:32" ht="14.25" hidden="1" x14ac:dyDescent="0.2">
      <c r="A361" s="20"/>
      <c r="B361" s="21"/>
      <c r="C361" s="21" t="s">
        <v>505</v>
      </c>
      <c r="D361" s="22" t="s">
        <v>506</v>
      </c>
      <c r="E361" s="9">
        <f>Source!AT167</f>
        <v>70</v>
      </c>
      <c r="F361" s="24"/>
      <c r="G361" s="23"/>
      <c r="H361" s="9"/>
      <c r="I361" s="9"/>
      <c r="J361" s="25">
        <f>SUM(R357:R360)</f>
        <v>0</v>
      </c>
      <c r="K361" s="25"/>
    </row>
    <row r="362" spans="1:32" ht="14.25" hidden="1" x14ac:dyDescent="0.2">
      <c r="A362" s="20"/>
      <c r="B362" s="21"/>
      <c r="C362" s="21" t="s">
        <v>507</v>
      </c>
      <c r="D362" s="22" t="s">
        <v>506</v>
      </c>
      <c r="E362" s="9">
        <f>Source!AU167</f>
        <v>10</v>
      </c>
      <c r="F362" s="24"/>
      <c r="G362" s="23"/>
      <c r="H362" s="9"/>
      <c r="I362" s="9"/>
      <c r="J362" s="25">
        <f>SUM(T357:T361)</f>
        <v>0</v>
      </c>
      <c r="K362" s="25"/>
    </row>
    <row r="363" spans="1:32" ht="14.25" hidden="1" x14ac:dyDescent="0.2">
      <c r="A363" s="20"/>
      <c r="B363" s="21"/>
      <c r="C363" s="21" t="s">
        <v>509</v>
      </c>
      <c r="D363" s="22" t="s">
        <v>510</v>
      </c>
      <c r="E363" s="9">
        <f>Source!AQ167</f>
        <v>46</v>
      </c>
      <c r="F363" s="24"/>
      <c r="G363" s="23" t="str">
        <f>Source!DI167</f>
        <v/>
      </c>
      <c r="H363" s="9">
        <f>Source!AV167</f>
        <v>1</v>
      </c>
      <c r="I363" s="9"/>
      <c r="J363" s="25"/>
      <c r="K363" s="25">
        <f>Source!U167</f>
        <v>0</v>
      </c>
    </row>
    <row r="364" spans="1:32" ht="15" hidden="1" x14ac:dyDescent="0.25">
      <c r="A364" s="29"/>
      <c r="B364" s="29"/>
      <c r="C364" s="29"/>
      <c r="D364" s="29"/>
      <c r="E364" s="29"/>
      <c r="F364" s="29"/>
      <c r="G364" s="29"/>
      <c r="H364" s="29"/>
      <c r="I364" s="74">
        <f>J359+J360+J361+J362</f>
        <v>0</v>
      </c>
      <c r="J364" s="74"/>
      <c r="K364" s="30">
        <f>IF(Source!I167&lt;&gt;0, ROUND(I364/Source!I167, 2), 0)</f>
        <v>0</v>
      </c>
      <c r="P364" s="27">
        <f>I364</f>
        <v>0</v>
      </c>
    </row>
    <row r="365" spans="1:32" ht="42.75" hidden="1" x14ac:dyDescent="0.2">
      <c r="A365" s="20" t="str">
        <f>Source!E168</f>
        <v>33</v>
      </c>
      <c r="B365" s="21" t="str">
        <f>Source!F168</f>
        <v>5.4-3203-3-6/1</v>
      </c>
      <c r="C365" s="21" t="str">
        <f>Source!G168</f>
        <v>Посев газонов партерных, мавританских, и обыкновенных вручную</v>
      </c>
      <c r="D365" s="22" t="str">
        <f>Source!H168</f>
        <v>100 м2</v>
      </c>
      <c r="E365" s="9">
        <f>Source!I168</f>
        <v>0</v>
      </c>
      <c r="F365" s="24"/>
      <c r="G365" s="23"/>
      <c r="H365" s="9"/>
      <c r="I365" s="9"/>
      <c r="J365" s="25"/>
      <c r="K365" s="25"/>
      <c r="Q365">
        <f>ROUND((Source!BZ168/100)*ROUND((Source!AF168*Source!AV168)*Source!I168, 2), 2)</f>
        <v>0</v>
      </c>
      <c r="R365">
        <f>Source!X168</f>
        <v>0</v>
      </c>
      <c r="S365">
        <f>ROUND((Source!CA168/100)*ROUND((Source!AF168*Source!AV168)*Source!I168, 2), 2)</f>
        <v>0</v>
      </c>
      <c r="T365">
        <f>Source!Y168</f>
        <v>0</v>
      </c>
      <c r="U365">
        <f>ROUND((175/100)*ROUND((Source!AE168*Source!AV168)*Source!I168, 2), 2)</f>
        <v>0</v>
      </c>
      <c r="V365">
        <f>ROUND((108/100)*ROUND(Source!CS168*Source!I168, 2), 2)</f>
        <v>0</v>
      </c>
    </row>
    <row r="366" spans="1:32" hidden="1" x14ac:dyDescent="0.2">
      <c r="C366" s="31" t="str">
        <f>"Объем: "&amp;Source!I168&amp;"=80/"&amp;"100"</f>
        <v>Объем: 0=80/100</v>
      </c>
    </row>
    <row r="367" spans="1:32" ht="14.25" hidden="1" x14ac:dyDescent="0.2">
      <c r="A367" s="20"/>
      <c r="B367" s="21"/>
      <c r="C367" s="21" t="s">
        <v>501</v>
      </c>
      <c r="D367" s="22"/>
      <c r="E367" s="9"/>
      <c r="F367" s="24">
        <f>Source!AO168</f>
        <v>1221.05</v>
      </c>
      <c r="G367" s="23" t="str">
        <f>Source!DG168</f>
        <v/>
      </c>
      <c r="H367" s="9">
        <f>Source!AV168</f>
        <v>1</v>
      </c>
      <c r="I367" s="9">
        <f>IF(Source!BA168&lt;&gt; 0, Source!BA168, 1)</f>
        <v>1</v>
      </c>
      <c r="J367" s="25">
        <f>Source!S168</f>
        <v>0</v>
      </c>
      <c r="K367" s="25"/>
    </row>
    <row r="368" spans="1:32" ht="14.25" hidden="1" x14ac:dyDescent="0.2">
      <c r="A368" s="20"/>
      <c r="B368" s="21"/>
      <c r="C368" s="21" t="s">
        <v>504</v>
      </c>
      <c r="D368" s="22"/>
      <c r="E368" s="9"/>
      <c r="F368" s="24">
        <f>Source!AL168</f>
        <v>1564.86</v>
      </c>
      <c r="G368" s="23" t="str">
        <f>Source!DD168</f>
        <v/>
      </c>
      <c r="H368" s="9">
        <f>Source!AW168</f>
        <v>1</v>
      </c>
      <c r="I368" s="9">
        <f>IF(Source!BC168&lt;&gt; 0, Source!BC168, 1)</f>
        <v>1</v>
      </c>
      <c r="J368" s="25">
        <f>Source!P168</f>
        <v>0</v>
      </c>
      <c r="K368" s="25"/>
    </row>
    <row r="369" spans="1:22" ht="14.25" hidden="1" x14ac:dyDescent="0.2">
      <c r="A369" s="20"/>
      <c r="B369" s="21"/>
      <c r="C369" s="21" t="s">
        <v>505</v>
      </c>
      <c r="D369" s="22" t="s">
        <v>506</v>
      </c>
      <c r="E369" s="9">
        <f>Source!AT168</f>
        <v>70</v>
      </c>
      <c r="F369" s="24"/>
      <c r="G369" s="23"/>
      <c r="H369" s="9"/>
      <c r="I369" s="9"/>
      <c r="J369" s="25">
        <f>SUM(R365:R368)</f>
        <v>0</v>
      </c>
      <c r="K369" s="25"/>
    </row>
    <row r="370" spans="1:22" ht="14.25" hidden="1" x14ac:dyDescent="0.2">
      <c r="A370" s="20"/>
      <c r="B370" s="21"/>
      <c r="C370" s="21" t="s">
        <v>507</v>
      </c>
      <c r="D370" s="22" t="s">
        <v>506</v>
      </c>
      <c r="E370" s="9">
        <f>Source!AU168</f>
        <v>10</v>
      </c>
      <c r="F370" s="24"/>
      <c r="G370" s="23"/>
      <c r="H370" s="9"/>
      <c r="I370" s="9"/>
      <c r="J370" s="25">
        <f>SUM(T365:T369)</f>
        <v>0</v>
      </c>
      <c r="K370" s="25"/>
    </row>
    <row r="371" spans="1:22" ht="14.25" hidden="1" x14ac:dyDescent="0.2">
      <c r="A371" s="20"/>
      <c r="B371" s="21"/>
      <c r="C371" s="21" t="s">
        <v>509</v>
      </c>
      <c r="D371" s="22" t="s">
        <v>510</v>
      </c>
      <c r="E371" s="9">
        <f>Source!AQ168</f>
        <v>6.04</v>
      </c>
      <c r="F371" s="24"/>
      <c r="G371" s="23" t="str">
        <f>Source!DI168</f>
        <v/>
      </c>
      <c r="H371" s="9">
        <f>Source!AV168</f>
        <v>1</v>
      </c>
      <c r="I371" s="9"/>
      <c r="J371" s="25"/>
      <c r="K371" s="25">
        <f>Source!U168</f>
        <v>0</v>
      </c>
    </row>
    <row r="372" spans="1:22" ht="15" hidden="1" x14ac:dyDescent="0.25">
      <c r="A372" s="29"/>
      <c r="B372" s="29"/>
      <c r="C372" s="29"/>
      <c r="D372" s="29"/>
      <c r="E372" s="29"/>
      <c r="F372" s="29"/>
      <c r="G372" s="29"/>
      <c r="H372" s="29"/>
      <c r="I372" s="74">
        <f>J367+J368+J369+J370</f>
        <v>0</v>
      </c>
      <c r="J372" s="74"/>
      <c r="K372" s="30">
        <f>IF(Source!I168&lt;&gt;0, ROUND(I372/Source!I168, 2), 0)</f>
        <v>0</v>
      </c>
      <c r="P372" s="27">
        <f>I372</f>
        <v>0</v>
      </c>
    </row>
    <row r="373" spans="1:22" hidden="1" x14ac:dyDescent="0.2"/>
    <row r="374" spans="1:22" ht="15" hidden="1" x14ac:dyDescent="0.25">
      <c r="A374" s="70" t="str">
        <f>CONCATENATE("Итого по разделу: ",IF(Source!G170&lt;&gt;"Новый раздел", Source!G170, ""))</f>
        <v>Итого по разделу: Восстановление газона</v>
      </c>
      <c r="B374" s="70"/>
      <c r="C374" s="70"/>
      <c r="D374" s="70"/>
      <c r="E374" s="70"/>
      <c r="F374" s="70"/>
      <c r="G374" s="70"/>
      <c r="H374" s="70"/>
      <c r="I374" s="68">
        <f>SUM(P356:P373)</f>
        <v>0</v>
      </c>
      <c r="J374" s="69"/>
      <c r="K374" s="33"/>
    </row>
    <row r="377" spans="1:22" ht="16.5" x14ac:dyDescent="0.25">
      <c r="A377" s="73" t="str">
        <f>CONCATENATE("Раздел: ",IF(Source!G200&lt;&gt;"Новый раздел", Source!G200, ""))</f>
        <v>Раздел: Вывоз мусора</v>
      </c>
      <c r="B377" s="73"/>
      <c r="C377" s="73"/>
      <c r="D377" s="73"/>
      <c r="E377" s="73"/>
      <c r="F377" s="73"/>
      <c r="G377" s="73"/>
      <c r="H377" s="73"/>
      <c r="I377" s="73"/>
      <c r="J377" s="73"/>
      <c r="K377" s="73"/>
    </row>
    <row r="378" spans="1:22" ht="42.75" x14ac:dyDescent="0.2">
      <c r="A378" s="20" t="str">
        <f>Source!E204</f>
        <v>34</v>
      </c>
      <c r="B378" s="21" t="str">
        <f>Source!F204</f>
        <v>1.49-9101-7-1/1</v>
      </c>
      <c r="C378" s="21" t="str">
        <f>Source!G204</f>
        <v>Механизированная погрузка строительного мусора в автомобили-самосвалы</v>
      </c>
      <c r="D378" s="22" t="str">
        <f>Source!H204</f>
        <v>т</v>
      </c>
      <c r="E378" s="9">
        <f>Source!I204</f>
        <v>1.46</v>
      </c>
      <c r="F378" s="24"/>
      <c r="G378" s="23"/>
      <c r="H378" s="9"/>
      <c r="I378" s="9"/>
      <c r="J378" s="25"/>
      <c r="K378" s="25"/>
      <c r="Q378">
        <f>ROUND((Source!BZ204/100)*ROUND((Source!AF204*Source!AV204)*Source!I204, 2), 2)</f>
        <v>0</v>
      </c>
      <c r="R378">
        <f>Source!X204</f>
        <v>0</v>
      </c>
      <c r="S378">
        <f>ROUND((Source!CA204/100)*ROUND((Source!AF204*Source!AV204)*Source!I204, 2), 2)</f>
        <v>0</v>
      </c>
      <c r="T378">
        <f>Source!Y204</f>
        <v>0</v>
      </c>
      <c r="U378">
        <f>ROUND((175/100)*ROUND((Source!AE204*Source!AV204)*Source!I204, 2), 2)</f>
        <v>66.03</v>
      </c>
      <c r="V378">
        <f>ROUND((108/100)*ROUND(Source!CS204*Source!I204, 2), 2)</f>
        <v>40.75</v>
      </c>
    </row>
    <row r="379" spans="1:22" ht="14.25" x14ac:dyDescent="0.2">
      <c r="A379" s="20"/>
      <c r="B379" s="21"/>
      <c r="C379" s="21" t="s">
        <v>502</v>
      </c>
      <c r="D379" s="22"/>
      <c r="E379" s="9"/>
      <c r="F379" s="24">
        <f>Source!AM204</f>
        <v>80.25</v>
      </c>
      <c r="G379" s="23" t="str">
        <f>Source!DE204</f>
        <v/>
      </c>
      <c r="H379" s="9">
        <f>Source!AV204</f>
        <v>1</v>
      </c>
      <c r="I379" s="9">
        <f>IF(Source!BB204&lt;&gt; 0, Source!BB204, 1)</f>
        <v>1</v>
      </c>
      <c r="J379" s="25">
        <f>Source!Q204</f>
        <v>117.17</v>
      </c>
      <c r="K379" s="25"/>
    </row>
    <row r="380" spans="1:22" ht="14.25" x14ac:dyDescent="0.2">
      <c r="A380" s="20"/>
      <c r="B380" s="21"/>
      <c r="C380" s="21" t="s">
        <v>503</v>
      </c>
      <c r="D380" s="22"/>
      <c r="E380" s="9"/>
      <c r="F380" s="24">
        <f>Source!AN204</f>
        <v>25.84</v>
      </c>
      <c r="G380" s="23" t="str">
        <f>Source!DF204</f>
        <v/>
      </c>
      <c r="H380" s="9">
        <f>Source!AV204</f>
        <v>1</v>
      </c>
      <c r="I380" s="9">
        <f>IF(Source!BS204&lt;&gt; 0, Source!BS204, 1)</f>
        <v>1</v>
      </c>
      <c r="J380" s="26">
        <f>Source!R204</f>
        <v>37.729999999999997</v>
      </c>
      <c r="K380" s="25"/>
    </row>
    <row r="381" spans="1:22" ht="14.25" x14ac:dyDescent="0.2">
      <c r="A381" s="20"/>
      <c r="B381" s="21"/>
      <c r="C381" s="21" t="s">
        <v>508</v>
      </c>
      <c r="D381" s="22" t="s">
        <v>506</v>
      </c>
      <c r="E381" s="9">
        <f>108</f>
        <v>108</v>
      </c>
      <c r="F381" s="24"/>
      <c r="G381" s="23"/>
      <c r="H381" s="9"/>
      <c r="I381" s="9"/>
      <c r="J381" s="25">
        <f>SUM(V378:V380)</f>
        <v>40.75</v>
      </c>
      <c r="K381" s="25"/>
    </row>
    <row r="382" spans="1:22" ht="15" x14ac:dyDescent="0.25">
      <c r="A382" s="29"/>
      <c r="B382" s="29"/>
      <c r="C382" s="29"/>
      <c r="D382" s="29"/>
      <c r="E382" s="29"/>
      <c r="F382" s="29"/>
      <c r="G382" s="29"/>
      <c r="H382" s="29"/>
      <c r="I382" s="74">
        <f>J379+J381</f>
        <v>157.92000000000002</v>
      </c>
      <c r="J382" s="74"/>
      <c r="K382" s="30">
        <f>IF(Source!I204&lt;&gt;0, ROUND(I382/Source!I204, 2), 0)</f>
        <v>108.16</v>
      </c>
      <c r="P382" s="27">
        <f>I382</f>
        <v>157.92000000000002</v>
      </c>
    </row>
    <row r="383" spans="1:22" ht="57" x14ac:dyDescent="0.2">
      <c r="A383" s="20" t="str">
        <f>Source!E205</f>
        <v>35</v>
      </c>
      <c r="B383" s="21" t="str">
        <f>Source!F205</f>
        <v>1.49-9201-1-2/1</v>
      </c>
      <c r="C383" s="21" t="str">
        <f>Source!G205</f>
        <v>Перевозка строительного мусора автосамосвалами грузоподъемностью до 10 т на расстояние 1 км - при механизированной погрузке</v>
      </c>
      <c r="D383" s="22" t="str">
        <f>Source!H205</f>
        <v>т</v>
      </c>
      <c r="E383" s="9">
        <f>Source!I205</f>
        <v>1.46</v>
      </c>
      <c r="F383" s="24"/>
      <c r="G383" s="23"/>
      <c r="H383" s="9"/>
      <c r="I383" s="9"/>
      <c r="J383" s="25"/>
      <c r="K383" s="25"/>
      <c r="Q383">
        <f>ROUND((Source!BZ205/100)*ROUND((Source!AF205*Source!AV205)*Source!I205, 2), 2)</f>
        <v>0</v>
      </c>
      <c r="R383">
        <f>Source!X205</f>
        <v>0</v>
      </c>
      <c r="S383">
        <f>ROUND((Source!CA205/100)*ROUND((Source!AF205*Source!AV205)*Source!I205, 2), 2)</f>
        <v>0</v>
      </c>
      <c r="T383">
        <f>Source!Y205</f>
        <v>0</v>
      </c>
      <c r="U383">
        <f>ROUND((175/100)*ROUND((Source!AE205*Source!AV205)*Source!I205, 2), 2)</f>
        <v>80.33</v>
      </c>
      <c r="V383">
        <f>ROUND((108/100)*ROUND(Source!CS205*Source!I205, 2), 2)</f>
        <v>49.57</v>
      </c>
    </row>
    <row r="384" spans="1:22" ht="14.25" x14ac:dyDescent="0.2">
      <c r="A384" s="20"/>
      <c r="B384" s="21"/>
      <c r="C384" s="21" t="s">
        <v>502</v>
      </c>
      <c r="D384" s="22"/>
      <c r="E384" s="9"/>
      <c r="F384" s="24">
        <f>Source!AM205</f>
        <v>57.83</v>
      </c>
      <c r="G384" s="23" t="str">
        <f>Source!DE205</f>
        <v/>
      </c>
      <c r="H384" s="9">
        <f>Source!AV205</f>
        <v>1</v>
      </c>
      <c r="I384" s="9">
        <f>IF(Source!BB205&lt;&gt; 0, Source!BB205, 1)</f>
        <v>1</v>
      </c>
      <c r="J384" s="25">
        <f>Source!Q205</f>
        <v>84.43</v>
      </c>
      <c r="K384" s="25"/>
    </row>
    <row r="385" spans="1:22" ht="14.25" x14ac:dyDescent="0.2">
      <c r="A385" s="20"/>
      <c r="B385" s="21"/>
      <c r="C385" s="21" t="s">
        <v>503</v>
      </c>
      <c r="D385" s="22"/>
      <c r="E385" s="9"/>
      <c r="F385" s="24">
        <f>Source!AN205</f>
        <v>31.44</v>
      </c>
      <c r="G385" s="23" t="str">
        <f>Source!DF205</f>
        <v/>
      </c>
      <c r="H385" s="9">
        <f>Source!AV205</f>
        <v>1</v>
      </c>
      <c r="I385" s="9">
        <f>IF(Source!BS205&lt;&gt; 0, Source!BS205, 1)</f>
        <v>1</v>
      </c>
      <c r="J385" s="26">
        <f>Source!R205</f>
        <v>45.9</v>
      </c>
      <c r="K385" s="25"/>
    </row>
    <row r="386" spans="1:22" ht="15" x14ac:dyDescent="0.25">
      <c r="A386" s="29"/>
      <c r="B386" s="29"/>
      <c r="C386" s="29"/>
      <c r="D386" s="29"/>
      <c r="E386" s="29"/>
      <c r="F386" s="29"/>
      <c r="G386" s="29"/>
      <c r="H386" s="29"/>
      <c r="I386" s="74">
        <f>J384</f>
        <v>84.43</v>
      </c>
      <c r="J386" s="74"/>
      <c r="K386" s="30">
        <f>IF(Source!I205&lt;&gt;0, ROUND(I386/Source!I205, 2), 0)</f>
        <v>57.83</v>
      </c>
      <c r="P386" s="27">
        <f>I386</f>
        <v>84.43</v>
      </c>
    </row>
    <row r="387" spans="1:22" ht="57" x14ac:dyDescent="0.2">
      <c r="A387" s="20" t="str">
        <f>Source!E206</f>
        <v>36</v>
      </c>
      <c r="B387" s="21" t="str">
        <f>Source!F206</f>
        <v>1.49-9201-1-3/1</v>
      </c>
      <c r="C387" s="21" t="str">
        <f>Source!G206</f>
        <v>Перевозка строительного мусора автосамосвалами грузоподъемностью до 10 т - добавляется на каждый последующий 1 км до 100 км</v>
      </c>
      <c r="D387" s="22" t="str">
        <f>Source!H206</f>
        <v>т</v>
      </c>
      <c r="E387" s="9">
        <f>Source!I206</f>
        <v>1.46</v>
      </c>
      <c r="F387" s="24"/>
      <c r="G387" s="23"/>
      <c r="H387" s="9"/>
      <c r="I387" s="9"/>
      <c r="J387" s="25"/>
      <c r="K387" s="25"/>
      <c r="Q387">
        <f>ROUND((Source!BZ206/100)*ROUND((Source!AF206*Source!AV206)*Source!I206, 2), 2)</f>
        <v>0</v>
      </c>
      <c r="R387">
        <f>Source!X206</f>
        <v>0</v>
      </c>
      <c r="S387">
        <f>ROUND((Source!CA206/100)*ROUND((Source!AF206*Source!AV206)*Source!I206, 2), 2)</f>
        <v>0</v>
      </c>
      <c r="T387">
        <f>Source!Y206</f>
        <v>0</v>
      </c>
      <c r="U387">
        <f>ROUND((175/100)*ROUND((Source!AE206*Source!AV206)*Source!I206, 2), 2)</f>
        <v>1940.24</v>
      </c>
      <c r="V387">
        <f>ROUND((108/100)*ROUND(Source!CS206*Source!I206, 2), 2)</f>
        <v>1197.4100000000001</v>
      </c>
    </row>
    <row r="388" spans="1:22" ht="14.25" x14ac:dyDescent="0.2">
      <c r="A388" s="20"/>
      <c r="B388" s="21"/>
      <c r="C388" s="21" t="s">
        <v>502</v>
      </c>
      <c r="D388" s="22"/>
      <c r="E388" s="9"/>
      <c r="F388" s="24">
        <f>Source!AM206</f>
        <v>27.39</v>
      </c>
      <c r="G388" s="23" t="str">
        <f>Source!DE206</f>
        <v>)*51</v>
      </c>
      <c r="H388" s="9">
        <f>Source!AV206</f>
        <v>1</v>
      </c>
      <c r="I388" s="9">
        <f>IF(Source!BB206&lt;&gt; 0, Source!BB206, 1)</f>
        <v>1</v>
      </c>
      <c r="J388" s="25">
        <f>Source!Q206</f>
        <v>2039.46</v>
      </c>
      <c r="K388" s="25"/>
    </row>
    <row r="389" spans="1:22" ht="14.25" x14ac:dyDescent="0.2">
      <c r="A389" s="20"/>
      <c r="B389" s="21"/>
      <c r="C389" s="21" t="s">
        <v>503</v>
      </c>
      <c r="D389" s="22"/>
      <c r="E389" s="9"/>
      <c r="F389" s="24">
        <f>Source!AN206</f>
        <v>14.89</v>
      </c>
      <c r="G389" s="23" t="str">
        <f>Source!DF206</f>
        <v>)*51</v>
      </c>
      <c r="H389" s="9">
        <f>Source!AV206</f>
        <v>1</v>
      </c>
      <c r="I389" s="9">
        <f>IF(Source!BS206&lt;&gt; 0, Source!BS206, 1)</f>
        <v>1</v>
      </c>
      <c r="J389" s="26">
        <f>Source!R206</f>
        <v>1108.71</v>
      </c>
      <c r="K389" s="25"/>
    </row>
    <row r="390" spans="1:22" ht="15" x14ac:dyDescent="0.25">
      <c r="A390" s="29"/>
      <c r="B390" s="29"/>
      <c r="C390" s="29"/>
      <c r="D390" s="29"/>
      <c r="E390" s="29"/>
      <c r="F390" s="29"/>
      <c r="G390" s="29"/>
      <c r="H390" s="29"/>
      <c r="I390" s="74">
        <f>J388</f>
        <v>2039.46</v>
      </c>
      <c r="J390" s="74"/>
      <c r="K390" s="30">
        <f>IF(Source!I206&lt;&gt;0, ROUND(I390/Source!I206, 2), 0)</f>
        <v>1396.89</v>
      </c>
      <c r="P390" s="27">
        <f>I390</f>
        <v>2039.46</v>
      </c>
    </row>
    <row r="392" spans="1:22" ht="15" x14ac:dyDescent="0.25">
      <c r="A392" s="70" t="str">
        <f>CONCATENATE("Итого по разделу: ",IF(Source!G208&lt;&gt;"Новый раздел", Source!G208, ""))</f>
        <v>Итого по разделу: Вывоз мусора</v>
      </c>
      <c r="B392" s="70"/>
      <c r="C392" s="70"/>
      <c r="D392" s="70"/>
      <c r="E392" s="70"/>
      <c r="F392" s="70"/>
      <c r="G392" s="70"/>
      <c r="H392" s="70"/>
      <c r="I392" s="68">
        <f>SUM(P377:P391)</f>
        <v>2281.81</v>
      </c>
      <c r="J392" s="69"/>
      <c r="K392" s="33"/>
    </row>
    <row r="395" spans="1:22" ht="15" x14ac:dyDescent="0.25">
      <c r="A395" s="70" t="str">
        <f>CONCATENATE("Итого по локальной смете: ",IF(Source!G238&lt;&gt;"Новая локальная смета", Source!G238, ""))</f>
        <v xml:space="preserve">Итого по локальной смете: </v>
      </c>
      <c r="B395" s="70"/>
      <c r="C395" s="70"/>
      <c r="D395" s="70"/>
      <c r="E395" s="70"/>
      <c r="F395" s="70"/>
      <c r="G395" s="70"/>
      <c r="H395" s="70"/>
      <c r="I395" s="68">
        <f>SUM(P32:P394)</f>
        <v>98614.819999999978</v>
      </c>
      <c r="J395" s="69"/>
      <c r="K395" s="33"/>
    </row>
    <row r="397" spans="1:22" ht="14.25" x14ac:dyDescent="0.2">
      <c r="C397" s="71" t="str">
        <f>Source!H267</f>
        <v>НДС20%</v>
      </c>
      <c r="D397" s="71"/>
      <c r="E397" s="71"/>
      <c r="F397" s="71"/>
      <c r="G397" s="71"/>
      <c r="H397" s="71"/>
      <c r="I397" s="72">
        <f>IF(Source!F267=0, "", Source!F267)</f>
        <v>19722.96</v>
      </c>
      <c r="J397" s="72"/>
    </row>
    <row r="398" spans="1:22" ht="14.25" x14ac:dyDescent="0.2">
      <c r="C398" s="71" t="str">
        <f>Source!H268</f>
        <v>Итого</v>
      </c>
      <c r="D398" s="71"/>
      <c r="E398" s="71"/>
      <c r="F398" s="71"/>
      <c r="G398" s="71"/>
      <c r="H398" s="71"/>
      <c r="I398" s="72">
        <f>IF(Source!F268=0, "", Source!F268)</f>
        <v>118337.78</v>
      </c>
      <c r="J398" s="72"/>
    </row>
    <row r="402" spans="1:11" ht="14.25" x14ac:dyDescent="0.2">
      <c r="A402" s="66" t="s">
        <v>511</v>
      </c>
      <c r="B402" s="66"/>
      <c r="C402" s="35" t="str">
        <f>IF(Source!AC12&lt;&gt;"", Source!AC12," ")</f>
        <v xml:space="preserve"> </v>
      </c>
      <c r="D402" s="35"/>
      <c r="E402" s="35"/>
      <c r="F402" s="35"/>
      <c r="G402" s="35"/>
      <c r="H402" s="10" t="str">
        <f>IF(Source!AB12&lt;&gt;"", Source!AB12," ")</f>
        <v xml:space="preserve"> </v>
      </c>
      <c r="I402" s="10"/>
      <c r="J402" s="10"/>
      <c r="K402" s="10"/>
    </row>
    <row r="403" spans="1:11" ht="14.25" x14ac:dyDescent="0.2">
      <c r="A403" s="10"/>
      <c r="B403" s="10"/>
      <c r="C403" s="67" t="s">
        <v>512</v>
      </c>
      <c r="D403" s="67"/>
      <c r="E403" s="67"/>
      <c r="F403" s="67"/>
      <c r="G403" s="67"/>
      <c r="H403" s="10"/>
      <c r="I403" s="10"/>
      <c r="J403" s="10"/>
      <c r="K403" s="10"/>
    </row>
    <row r="404" spans="1:11" ht="14.2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1:11" ht="14.25" x14ac:dyDescent="0.2">
      <c r="A405" s="66" t="s">
        <v>513</v>
      </c>
      <c r="B405" s="66"/>
      <c r="C405" s="35" t="str">
        <f>IF(Source!AE12&lt;&gt;"", Source!AE12," ")</f>
        <v xml:space="preserve"> </v>
      </c>
      <c r="D405" s="35"/>
      <c r="E405" s="35"/>
      <c r="F405" s="35"/>
      <c r="G405" s="35"/>
      <c r="H405" s="10" t="str">
        <f>IF(Source!AD12&lt;&gt;"", Source!AD12," ")</f>
        <v xml:space="preserve"> </v>
      </c>
      <c r="I405" s="10"/>
      <c r="J405" s="10"/>
      <c r="K405" s="10"/>
    </row>
    <row r="406" spans="1:11" ht="14.25" x14ac:dyDescent="0.2">
      <c r="A406" s="10"/>
      <c r="B406" s="10"/>
      <c r="C406" s="67" t="s">
        <v>512</v>
      </c>
      <c r="D406" s="67"/>
      <c r="E406" s="67"/>
      <c r="F406" s="67"/>
      <c r="G406" s="67"/>
      <c r="H406" s="10"/>
      <c r="I406" s="10"/>
      <c r="J406" s="10"/>
      <c r="K406" s="10"/>
    </row>
  </sheetData>
  <mergeCells count="99">
    <mergeCell ref="A15:K15"/>
    <mergeCell ref="A16:K16"/>
    <mergeCell ref="A13:K13"/>
    <mergeCell ref="B3:E3"/>
    <mergeCell ref="G3:K3"/>
    <mergeCell ref="B4:E4"/>
    <mergeCell ref="G4:K4"/>
    <mergeCell ref="B6:E6"/>
    <mergeCell ref="G6:K6"/>
    <mergeCell ref="B7:E7"/>
    <mergeCell ref="G7:K7"/>
    <mergeCell ref="J2:K2"/>
    <mergeCell ref="A10:K10"/>
    <mergeCell ref="A11:K11"/>
    <mergeCell ref="A18:K18"/>
    <mergeCell ref="F20:H20"/>
    <mergeCell ref="I20:J20"/>
    <mergeCell ref="F22:H22"/>
    <mergeCell ref="I22:J22"/>
    <mergeCell ref="F21:H21"/>
    <mergeCell ref="I21:J21"/>
    <mergeCell ref="I23:J23"/>
    <mergeCell ref="F24:H24"/>
    <mergeCell ref="I24:J24"/>
    <mergeCell ref="F25:H25"/>
    <mergeCell ref="I25:J25"/>
    <mergeCell ref="B27:B29"/>
    <mergeCell ref="C27:C29"/>
    <mergeCell ref="D27:D29"/>
    <mergeCell ref="E27:E29"/>
    <mergeCell ref="F23:H23"/>
    <mergeCell ref="F27:F29"/>
    <mergeCell ref="G27:G29"/>
    <mergeCell ref="H27:H29"/>
    <mergeCell ref="I117:J117"/>
    <mergeCell ref="I27:I29"/>
    <mergeCell ref="J27:J29"/>
    <mergeCell ref="A32:K32"/>
    <mergeCell ref="A34:K34"/>
    <mergeCell ref="I44:J44"/>
    <mergeCell ref="I54:J54"/>
    <mergeCell ref="I65:J65"/>
    <mergeCell ref="I76:J76"/>
    <mergeCell ref="I87:J87"/>
    <mergeCell ref="I94:J94"/>
    <mergeCell ref="I105:J105"/>
    <mergeCell ref="A27:A29"/>
    <mergeCell ref="I204:J204"/>
    <mergeCell ref="I124:J124"/>
    <mergeCell ref="I131:J131"/>
    <mergeCell ref="I143:J143"/>
    <mergeCell ref="I154:J154"/>
    <mergeCell ref="I165:J165"/>
    <mergeCell ref="I173:J173"/>
    <mergeCell ref="I175:J175"/>
    <mergeCell ref="A175:H175"/>
    <mergeCell ref="A178:K178"/>
    <mergeCell ref="I185:J185"/>
    <mergeCell ref="I193:J193"/>
    <mergeCell ref="I300:J300"/>
    <mergeCell ref="I206:J206"/>
    <mergeCell ref="A206:H206"/>
    <mergeCell ref="A209:K209"/>
    <mergeCell ref="I216:J216"/>
    <mergeCell ref="I227:J227"/>
    <mergeCell ref="I237:J237"/>
    <mergeCell ref="I244:J244"/>
    <mergeCell ref="I255:J255"/>
    <mergeCell ref="I267:J267"/>
    <mergeCell ref="I278:J278"/>
    <mergeCell ref="I289:J289"/>
    <mergeCell ref="I310:J310"/>
    <mergeCell ref="I321:J321"/>
    <mergeCell ref="I331:J331"/>
    <mergeCell ref="I341:J341"/>
    <mergeCell ref="I351:J351"/>
    <mergeCell ref="A353:H353"/>
    <mergeCell ref="A356:K356"/>
    <mergeCell ref="I364:J364"/>
    <mergeCell ref="I372:J372"/>
    <mergeCell ref="I374:J374"/>
    <mergeCell ref="A374:H374"/>
    <mergeCell ref="I353:J353"/>
    <mergeCell ref="A377:K377"/>
    <mergeCell ref="I382:J382"/>
    <mergeCell ref="I386:J386"/>
    <mergeCell ref="I390:J390"/>
    <mergeCell ref="I392:J392"/>
    <mergeCell ref="A392:H392"/>
    <mergeCell ref="A402:B402"/>
    <mergeCell ref="C403:G403"/>
    <mergeCell ref="A405:B405"/>
    <mergeCell ref="C406:G406"/>
    <mergeCell ref="I395:J395"/>
    <mergeCell ref="A395:H395"/>
    <mergeCell ref="C397:H397"/>
    <mergeCell ref="I397:J397"/>
    <mergeCell ref="C398:H398"/>
    <mergeCell ref="I398:J398"/>
  </mergeCells>
  <pageMargins left="0.4" right="0.2" top="0.2" bottom="0.4" header="0.2" footer="0.2"/>
  <pageSetup paperSize="9" scale="65" fitToHeight="0" orientation="portrait" r:id="rId1"/>
  <headerFooter>
    <oddHeader>&amp;L&amp;8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12"/>
  <sheetViews>
    <sheetView topLeftCell="A394" zoomScaleNormal="100" workbookViewId="0">
      <selection activeCell="A406" sqref="A406:XFD406"/>
    </sheetView>
  </sheetViews>
  <sheetFormatPr defaultRowHeight="12.75" x14ac:dyDescent="0.2"/>
  <cols>
    <col min="1" max="2" width="5.7109375" customWidth="1"/>
    <col min="3" max="3" width="11.7109375" customWidth="1"/>
    <col min="4" max="4" width="40.7109375" customWidth="1"/>
    <col min="5" max="7" width="11.7109375" customWidth="1"/>
    <col min="8" max="8" width="12.7109375" customWidth="1"/>
    <col min="10" max="12" width="12.7109375" customWidth="1"/>
    <col min="15" max="29" width="0" hidden="1" customWidth="1"/>
    <col min="30" max="30" width="99.7109375" hidden="1" customWidth="1"/>
    <col min="31" max="31" width="0" hidden="1" customWidth="1"/>
    <col min="32" max="32" width="118.140625" hidden="1" customWidth="1"/>
    <col min="33" max="36" width="0" hidden="1" customWidth="1"/>
  </cols>
  <sheetData>
    <row r="1" spans="1:30" x14ac:dyDescent="0.2">
      <c r="A1" s="8" t="str">
        <f>CONCATENATE(Source!B1, "     СН-2012 (© ОАО МЦЦС 'Мосстройцены', ", "2021", ")")</f>
        <v>Smeta.RU Flash  (495) 974-1589     СН-2012 (© ОАО МЦЦС 'Мосстройцены', 2021)</v>
      </c>
    </row>
    <row r="2" spans="1:30" ht="15" x14ac:dyDescent="0.25">
      <c r="A2" s="10"/>
      <c r="B2" s="10"/>
      <c r="C2" s="33"/>
      <c r="D2" s="33"/>
      <c r="E2" s="33"/>
      <c r="F2" s="10"/>
      <c r="G2" s="10"/>
      <c r="H2" s="10"/>
      <c r="I2" s="101" t="s">
        <v>514</v>
      </c>
      <c r="J2" s="101"/>
      <c r="K2" s="101"/>
      <c r="L2" s="101"/>
    </row>
    <row r="3" spans="1:30" ht="14.25" x14ac:dyDescent="0.2">
      <c r="A3" s="10"/>
      <c r="B3" s="10"/>
      <c r="C3" s="10"/>
      <c r="D3" s="10"/>
      <c r="E3" s="10"/>
      <c r="F3" s="10"/>
      <c r="G3" s="10"/>
      <c r="H3" s="10"/>
      <c r="I3" s="101" t="s">
        <v>515</v>
      </c>
      <c r="J3" s="101"/>
      <c r="K3" s="101"/>
      <c r="L3" s="101"/>
    </row>
    <row r="4" spans="1:30" ht="14.25" x14ac:dyDescent="0.2">
      <c r="A4" s="10"/>
      <c r="B4" s="10"/>
      <c r="C4" s="10"/>
      <c r="D4" s="10"/>
      <c r="E4" s="10"/>
      <c r="F4" s="10"/>
      <c r="G4" s="10"/>
      <c r="H4" s="10"/>
      <c r="I4" s="101" t="s">
        <v>516</v>
      </c>
      <c r="J4" s="101"/>
      <c r="K4" s="101"/>
      <c r="L4" s="101"/>
    </row>
    <row r="5" spans="1:30" ht="14.25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30" ht="14.25" x14ac:dyDescent="0.2">
      <c r="A6" s="10"/>
      <c r="B6" s="10"/>
      <c r="C6" s="10"/>
      <c r="D6" s="10"/>
      <c r="E6" s="10"/>
      <c r="F6" s="10"/>
      <c r="G6" s="10"/>
      <c r="H6" s="10"/>
      <c r="I6" s="10"/>
      <c r="J6" s="90" t="s">
        <v>517</v>
      </c>
      <c r="K6" s="90"/>
      <c r="L6" s="90"/>
    </row>
    <row r="7" spans="1:30" ht="14.25" x14ac:dyDescent="0.2">
      <c r="A7" s="10"/>
      <c r="B7" s="10"/>
      <c r="C7" s="10"/>
      <c r="D7" s="10"/>
      <c r="E7" s="10"/>
      <c r="F7" s="10"/>
      <c r="G7" s="10"/>
      <c r="H7" s="10"/>
      <c r="I7" s="9" t="s">
        <v>518</v>
      </c>
      <c r="J7" s="102" t="s">
        <v>519</v>
      </c>
      <c r="K7" s="102"/>
      <c r="L7" s="102"/>
    </row>
    <row r="8" spans="1:30" ht="14.25" x14ac:dyDescent="0.2">
      <c r="A8" s="10"/>
      <c r="B8" s="10"/>
      <c r="C8" s="10"/>
      <c r="D8" s="10"/>
      <c r="E8" s="10"/>
      <c r="F8" s="10"/>
      <c r="G8" s="10"/>
      <c r="H8" s="10"/>
      <c r="I8" s="10"/>
      <c r="J8" s="90" t="str">
        <f>IF(Source!AT15 &lt;&gt; "", Source!AT15, "")</f>
        <v/>
      </c>
      <c r="K8" s="90"/>
      <c r="L8" s="90"/>
    </row>
    <row r="9" spans="1:30" ht="14.25" x14ac:dyDescent="0.2">
      <c r="A9" s="10" t="s">
        <v>520</v>
      </c>
      <c r="B9" s="10"/>
      <c r="C9" s="100" t="str">
        <f>IF(Source!BA15 &lt;&gt; "", Source!BA15, IF(Source!AU15 &lt;&gt; "", Source!AU15, ""))</f>
        <v/>
      </c>
      <c r="D9" s="100"/>
      <c r="E9" s="100"/>
      <c r="F9" s="100"/>
      <c r="G9" s="100"/>
      <c r="H9" s="100"/>
      <c r="I9" s="9" t="s">
        <v>521</v>
      </c>
      <c r="J9" s="90"/>
      <c r="K9" s="90"/>
      <c r="L9" s="90"/>
    </row>
    <row r="10" spans="1:30" ht="14.25" x14ac:dyDescent="0.2">
      <c r="A10" s="10"/>
      <c r="B10" s="10"/>
      <c r="C10" s="67" t="s">
        <v>522</v>
      </c>
      <c r="D10" s="67"/>
      <c r="E10" s="67"/>
      <c r="F10" s="67"/>
      <c r="G10" s="67"/>
      <c r="H10" s="67"/>
      <c r="I10" s="10"/>
      <c r="J10" s="90" t="str">
        <f>IF(Source!AK15 &lt;&gt; "", Source!AK15, "")</f>
        <v/>
      </c>
      <c r="K10" s="90"/>
      <c r="L10" s="90"/>
    </row>
    <row r="11" spans="1:30" ht="14.25" x14ac:dyDescent="0.2">
      <c r="A11" s="10" t="s">
        <v>523</v>
      </c>
      <c r="B11" s="10"/>
      <c r="C11" s="100" t="str">
        <f>IF(Source!AX12&lt;&gt; "", Source!AX12, IF(Source!AJ12 &lt;&gt; "", Source!AJ12, ""))</f>
        <v/>
      </c>
      <c r="D11" s="100"/>
      <c r="E11" s="100"/>
      <c r="F11" s="100"/>
      <c r="G11" s="100"/>
      <c r="H11" s="100"/>
      <c r="I11" s="9" t="s">
        <v>521</v>
      </c>
      <c r="J11" s="90"/>
      <c r="K11" s="90"/>
      <c r="L11" s="90"/>
    </row>
    <row r="12" spans="1:30" ht="14.25" x14ac:dyDescent="0.2">
      <c r="A12" s="10"/>
      <c r="B12" s="10"/>
      <c r="C12" s="67" t="s">
        <v>522</v>
      </c>
      <c r="D12" s="67"/>
      <c r="E12" s="67"/>
      <c r="F12" s="67"/>
      <c r="G12" s="67"/>
      <c r="H12" s="67"/>
      <c r="I12" s="10"/>
      <c r="J12" s="90" t="str">
        <f>IF(Source!AO15 &lt;&gt; "", Source!AO15, "")</f>
        <v/>
      </c>
      <c r="K12" s="90"/>
      <c r="L12" s="90"/>
    </row>
    <row r="13" spans="1:30" ht="14.25" x14ac:dyDescent="0.2">
      <c r="A13" s="10" t="s">
        <v>524</v>
      </c>
      <c r="B13" s="10"/>
      <c r="C13" s="100" t="str">
        <f>IF(Source!AY12&lt;&gt; "", Source!AY12, IF(Source!AN12 &lt;&gt; "", Source!AN12, ""))</f>
        <v/>
      </c>
      <c r="D13" s="100"/>
      <c r="E13" s="100"/>
      <c r="F13" s="100"/>
      <c r="G13" s="100"/>
      <c r="H13" s="100"/>
      <c r="I13" s="9" t="s">
        <v>521</v>
      </c>
      <c r="J13" s="90"/>
      <c r="K13" s="90"/>
      <c r="L13" s="90"/>
    </row>
    <row r="14" spans="1:30" ht="14.25" x14ac:dyDescent="0.2">
      <c r="A14" s="10"/>
      <c r="B14" s="10"/>
      <c r="C14" s="67" t="s">
        <v>522</v>
      </c>
      <c r="D14" s="67"/>
      <c r="E14" s="67"/>
      <c r="F14" s="67"/>
      <c r="G14" s="67"/>
      <c r="H14" s="67"/>
      <c r="I14" s="10"/>
      <c r="J14" s="90" t="str">
        <f>IF(Source!CO15 &lt;&gt; "", Source!CO15, "")</f>
        <v/>
      </c>
      <c r="K14" s="90"/>
      <c r="L14" s="90"/>
    </row>
    <row r="15" spans="1:30" ht="14.25" x14ac:dyDescent="0.2">
      <c r="A15" s="10" t="s">
        <v>525</v>
      </c>
      <c r="B15" s="10"/>
      <c r="C15" s="100" t="s">
        <v>5</v>
      </c>
      <c r="D15" s="100"/>
      <c r="E15" s="100"/>
      <c r="F15" s="100"/>
      <c r="G15" s="100"/>
      <c r="H15" s="100"/>
      <c r="I15" s="10"/>
      <c r="J15" s="90"/>
      <c r="K15" s="90"/>
      <c r="L15" s="90"/>
      <c r="AD15" s="44" t="s">
        <v>5</v>
      </c>
    </row>
    <row r="16" spans="1:30" ht="14.25" x14ac:dyDescent="0.2">
      <c r="A16" s="10"/>
      <c r="B16" s="10"/>
      <c r="C16" s="67" t="s">
        <v>526</v>
      </c>
      <c r="D16" s="67"/>
      <c r="E16" s="67"/>
      <c r="F16" s="67"/>
      <c r="G16" s="67"/>
      <c r="H16" s="67"/>
      <c r="I16" s="10"/>
      <c r="J16" s="90" t="str">
        <f>IF(Source!CP15 &lt;&gt; "", Source!CP15, "")</f>
        <v/>
      </c>
      <c r="K16" s="90"/>
      <c r="L16" s="90"/>
    </row>
    <row r="17" spans="1:30" ht="14.25" x14ac:dyDescent="0.2">
      <c r="A17" s="10" t="s">
        <v>527</v>
      </c>
      <c r="B17" s="10"/>
      <c r="C17" s="79" t="str">
        <f>IF(Source!G12&lt;&gt;"Новый объект", Source!G12, "")</f>
        <v>г. Москва, поселение Рязановское, пос. Знамя Октября, мкр. "Родники", д. 11</v>
      </c>
      <c r="D17" s="79"/>
      <c r="E17" s="79"/>
      <c r="F17" s="79"/>
      <c r="G17" s="79"/>
      <c r="H17" s="79"/>
      <c r="I17" s="10"/>
      <c r="J17" s="90"/>
      <c r="K17" s="90"/>
      <c r="L17" s="90"/>
      <c r="AD17" s="45" t="str">
        <f>IF(Source!G12&lt;&gt;"Новый объект", Source!G12, "")</f>
        <v>г. Москва, поселение Рязановское, пос. Знамя Октября, мкр. "Родники", д. 11</v>
      </c>
    </row>
    <row r="18" spans="1:30" ht="14.25" x14ac:dyDescent="0.2">
      <c r="A18" s="10"/>
      <c r="B18" s="10"/>
      <c r="C18" s="67" t="s">
        <v>528</v>
      </c>
      <c r="D18" s="67"/>
      <c r="E18" s="67"/>
      <c r="F18" s="67"/>
      <c r="G18" s="67"/>
      <c r="H18" s="67"/>
      <c r="I18" s="10"/>
      <c r="J18" s="10"/>
      <c r="K18" s="10"/>
      <c r="L18" s="10"/>
    </row>
    <row r="19" spans="1:30" ht="14.25" x14ac:dyDescent="0.2">
      <c r="A19" s="10"/>
      <c r="B19" s="10"/>
      <c r="C19" s="10"/>
      <c r="D19" s="10"/>
      <c r="E19" s="10"/>
      <c r="F19" s="10"/>
      <c r="G19" s="78" t="s">
        <v>529</v>
      </c>
      <c r="H19" s="78"/>
      <c r="I19" s="97"/>
      <c r="J19" s="90" t="str">
        <f>IF(Source!CQ15 &lt;&gt; "", Source!CQ15, "")</f>
        <v/>
      </c>
      <c r="K19" s="90"/>
      <c r="L19" s="90"/>
    </row>
    <row r="20" spans="1:30" ht="14.25" x14ac:dyDescent="0.2">
      <c r="A20" s="10"/>
      <c r="B20" s="10"/>
      <c r="C20" s="10"/>
      <c r="D20" s="10"/>
      <c r="E20" s="10"/>
      <c r="F20" s="10"/>
      <c r="G20" s="78" t="s">
        <v>530</v>
      </c>
      <c r="H20" s="98"/>
      <c r="I20" s="36" t="s">
        <v>531</v>
      </c>
      <c r="J20" s="90" t="str">
        <f>IF(Source!CR15 &lt;&gt; "", Source!CR15, "")</f>
        <v/>
      </c>
      <c r="K20" s="90"/>
      <c r="L20" s="90"/>
    </row>
    <row r="21" spans="1:30" ht="14.25" x14ac:dyDescent="0.2">
      <c r="A21" s="10"/>
      <c r="B21" s="10"/>
      <c r="C21" s="10"/>
      <c r="D21" s="10"/>
      <c r="E21" s="10"/>
      <c r="F21" s="10"/>
      <c r="G21" s="10"/>
      <c r="H21" s="10"/>
      <c r="I21" s="37" t="s">
        <v>532</v>
      </c>
      <c r="J21" s="99" t="str">
        <f>IF(Source!CS15 &lt;&gt; 0, Source!CS15, "")</f>
        <v/>
      </c>
      <c r="K21" s="99"/>
      <c r="L21" s="99"/>
    </row>
    <row r="22" spans="1:30" ht="14.25" x14ac:dyDescent="0.2">
      <c r="A22" s="10"/>
      <c r="B22" s="10"/>
      <c r="C22" s="10"/>
      <c r="D22" s="10"/>
      <c r="E22" s="10"/>
      <c r="F22" s="10"/>
      <c r="G22" s="10"/>
      <c r="H22" s="10"/>
      <c r="I22" s="9" t="s">
        <v>533</v>
      </c>
      <c r="J22" s="90" t="str">
        <f>IF(Source!CT15 &lt;&gt; "", Source!CT15, "")</f>
        <v/>
      </c>
      <c r="K22" s="90"/>
      <c r="L22" s="90"/>
    </row>
    <row r="23" spans="1:30" ht="14.25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30" ht="14.25" x14ac:dyDescent="0.2">
      <c r="A24" s="10"/>
      <c r="B24" s="10"/>
      <c r="C24" s="10"/>
      <c r="D24" s="10"/>
      <c r="E24" s="10"/>
      <c r="F24" s="10"/>
      <c r="G24" s="91" t="s">
        <v>534</v>
      </c>
      <c r="H24" s="93" t="s">
        <v>535</v>
      </c>
      <c r="I24" s="93" t="s">
        <v>536</v>
      </c>
      <c r="J24" s="95"/>
      <c r="K24" s="10"/>
      <c r="L24" s="10"/>
    </row>
    <row r="25" spans="1:30" ht="14.25" x14ac:dyDescent="0.2">
      <c r="A25" s="10"/>
      <c r="B25" s="10"/>
      <c r="C25" s="10"/>
      <c r="D25" s="10"/>
      <c r="E25" s="10"/>
      <c r="F25" s="10"/>
      <c r="G25" s="92"/>
      <c r="H25" s="94"/>
      <c r="I25" s="38" t="s">
        <v>537</v>
      </c>
      <c r="J25" s="39" t="s">
        <v>538</v>
      </c>
      <c r="K25" s="10"/>
      <c r="L25" s="10"/>
    </row>
    <row r="26" spans="1:30" ht="14.25" x14ac:dyDescent="0.2">
      <c r="A26" s="10"/>
      <c r="B26" s="10"/>
      <c r="C26" s="10"/>
      <c r="D26" s="10"/>
      <c r="E26" s="10"/>
      <c r="F26" s="10"/>
      <c r="G26" s="37" t="str">
        <f>IF(Source!CN15 &lt;&gt; "", Source!CN15, "")</f>
        <v/>
      </c>
      <c r="H26" s="40" t="str">
        <f>IF(Source!CX15 &lt;&gt; 0, Source!CX15, "")</f>
        <v/>
      </c>
      <c r="I26" s="41" t="str">
        <f>IF(Source!CV15 &lt;&gt; 0, Source!CV15, "")</f>
        <v/>
      </c>
      <c r="J26" s="41" t="str">
        <f>IF(Source!CW15 &lt;&gt; 0, Source!CW15, "")</f>
        <v/>
      </c>
      <c r="K26" s="10"/>
      <c r="L26" s="10"/>
    </row>
    <row r="27" spans="1:30" ht="14.25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30" ht="18" x14ac:dyDescent="0.25">
      <c r="A28" s="96" t="s">
        <v>539</v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</row>
    <row r="29" spans="1:30" ht="18" x14ac:dyDescent="0.25">
      <c r="A29" s="96" t="s">
        <v>540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</row>
    <row r="30" spans="1:30" ht="14.25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30" ht="15" x14ac:dyDescent="0.25">
      <c r="A31" s="10" t="s">
        <v>541</v>
      </c>
      <c r="B31" s="10"/>
      <c r="C31" s="10"/>
      <c r="D31" s="10"/>
      <c r="E31" s="10"/>
      <c r="F31" s="10"/>
      <c r="G31" s="10"/>
      <c r="H31" s="88">
        <f>(Source!F298/1000)</f>
        <v>98.614820000000009</v>
      </c>
      <c r="I31" s="88"/>
      <c r="J31" s="10" t="s">
        <v>542</v>
      </c>
      <c r="K31" s="10"/>
      <c r="L31" s="10"/>
    </row>
    <row r="32" spans="1:30" ht="14.25" x14ac:dyDescent="0.2">
      <c r="A32" s="10" t="s">
        <v>500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22" ht="14.25" x14ac:dyDescent="0.2">
      <c r="A33" s="89" t="s">
        <v>543</v>
      </c>
      <c r="B33" s="89"/>
      <c r="C33" s="75" t="s">
        <v>488</v>
      </c>
      <c r="D33" s="75" t="s">
        <v>489</v>
      </c>
      <c r="E33" s="75" t="s">
        <v>490</v>
      </c>
      <c r="F33" s="75" t="s">
        <v>491</v>
      </c>
      <c r="G33" s="75" t="s">
        <v>492</v>
      </c>
      <c r="H33" s="75" t="s">
        <v>493</v>
      </c>
      <c r="I33" s="75" t="s">
        <v>494</v>
      </c>
      <c r="J33" s="75" t="s">
        <v>495</v>
      </c>
      <c r="K33" s="75" t="s">
        <v>496</v>
      </c>
      <c r="L33" s="42" t="s">
        <v>497</v>
      </c>
    </row>
    <row r="34" spans="1:22" ht="28.5" x14ac:dyDescent="0.2">
      <c r="A34" s="87" t="s">
        <v>544</v>
      </c>
      <c r="B34" s="87" t="s">
        <v>545</v>
      </c>
      <c r="C34" s="76"/>
      <c r="D34" s="76"/>
      <c r="E34" s="76"/>
      <c r="F34" s="76"/>
      <c r="G34" s="76"/>
      <c r="H34" s="76"/>
      <c r="I34" s="76"/>
      <c r="J34" s="76"/>
      <c r="K34" s="76"/>
      <c r="L34" s="43" t="s">
        <v>498</v>
      </c>
    </row>
    <row r="35" spans="1:22" ht="28.5" x14ac:dyDescent="0.2">
      <c r="A35" s="87"/>
      <c r="B35" s="87"/>
      <c r="C35" s="76"/>
      <c r="D35" s="76"/>
      <c r="E35" s="76"/>
      <c r="F35" s="76"/>
      <c r="G35" s="76"/>
      <c r="H35" s="76"/>
      <c r="I35" s="76"/>
      <c r="J35" s="76"/>
      <c r="K35" s="76"/>
      <c r="L35" s="43" t="s">
        <v>499</v>
      </c>
    </row>
    <row r="36" spans="1:22" ht="14.25" x14ac:dyDescent="0.2">
      <c r="A36" s="19">
        <v>1</v>
      </c>
      <c r="B36" s="19">
        <v>2</v>
      </c>
      <c r="C36" s="19">
        <v>3</v>
      </c>
      <c r="D36" s="19">
        <v>4</v>
      </c>
      <c r="E36" s="19">
        <v>5</v>
      </c>
      <c r="F36" s="19">
        <v>6</v>
      </c>
      <c r="G36" s="19">
        <v>7</v>
      </c>
      <c r="H36" s="19">
        <v>8</v>
      </c>
      <c r="I36" s="19">
        <v>9</v>
      </c>
      <c r="J36" s="19">
        <v>10</v>
      </c>
      <c r="K36" s="19">
        <v>11</v>
      </c>
      <c r="L36" s="19">
        <v>12</v>
      </c>
    </row>
    <row r="38" spans="1:22" ht="16.5" x14ac:dyDescent="0.25">
      <c r="A38" s="73" t="str">
        <f>CONCATENATE("Локальная смета: ",IF(Source!G20&lt;&gt;"Новая локальная смета", Source!G20, ""))</f>
        <v xml:space="preserve">Локальная смета: 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</row>
    <row r="40" spans="1:22" ht="16.5" x14ac:dyDescent="0.25">
      <c r="A40" s="73" t="str">
        <f>CONCATENATE("Раздел: ",IF(Source!G24&lt;&gt;"Новый раздел", Source!G24, ""))</f>
        <v>Раздел: Ремонт асфальтового покрытия, бордюрного камня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</row>
    <row r="41" spans="1:22" ht="71.25" x14ac:dyDescent="0.2">
      <c r="A41" s="20">
        <v>1</v>
      </c>
      <c r="B41" s="20" t="str">
        <f>Source!E28</f>
        <v>1</v>
      </c>
      <c r="C41" s="21" t="str">
        <f>Source!F28</f>
        <v>2.1-3101-12-2/1</v>
      </c>
      <c r="D41" s="21" t="str">
        <f>Source!G28</f>
        <v>Ремонт асфальтобетонных покрытий дворовых территорий с укладкой горячей смеси толщиной 5 см вручную, с разборкой покрытий отбойным молотком, размер карты от 3 до 25 м2</v>
      </c>
      <c r="E41" s="22" t="str">
        <f>Source!H28</f>
        <v>м2</v>
      </c>
      <c r="F41" s="9">
        <f>Source!I28</f>
        <v>40</v>
      </c>
      <c r="G41" s="24"/>
      <c r="H41" s="23"/>
      <c r="I41" s="9"/>
      <c r="J41" s="9"/>
      <c r="K41" s="25"/>
      <c r="L41" s="25"/>
      <c r="Q41">
        <f>ROUND((Source!BZ28/100)*ROUND((Source!AF28*Source!AV28)*Source!I28, 2), 2)</f>
        <v>1258.32</v>
      </c>
      <c r="R41">
        <f>Source!X28</f>
        <v>1258.32</v>
      </c>
      <c r="S41">
        <f>ROUND((Source!CA28/100)*ROUND((Source!AF28*Source!AV28)*Source!I28, 2), 2)</f>
        <v>179.76</v>
      </c>
      <c r="T41">
        <f>Source!Y28</f>
        <v>179.76</v>
      </c>
      <c r="U41">
        <f>ROUND((175/100)*ROUND((Source!AE28*Source!AV28)*Source!I28, 2), 2)</f>
        <v>2966.6</v>
      </c>
      <c r="V41">
        <f>ROUND((108/100)*ROUND(Source!CS28*Source!I28, 2), 2)</f>
        <v>1830.82</v>
      </c>
    </row>
    <row r="42" spans="1:22" ht="14.25" x14ac:dyDescent="0.2">
      <c r="A42" s="20"/>
      <c r="B42" s="20"/>
      <c r="C42" s="21"/>
      <c r="D42" s="21" t="s">
        <v>501</v>
      </c>
      <c r="E42" s="22"/>
      <c r="F42" s="9"/>
      <c r="G42" s="24">
        <f>Source!AO28</f>
        <v>44.94</v>
      </c>
      <c r="H42" s="23" t="str">
        <f>Source!DG28</f>
        <v/>
      </c>
      <c r="I42" s="9">
        <f>Source!AV28</f>
        <v>1</v>
      </c>
      <c r="J42" s="9">
        <f>IF(Source!BA28&lt;&gt; 0, Source!BA28, 1)</f>
        <v>1</v>
      </c>
      <c r="K42" s="25">
        <f>Source!S28</f>
        <v>1797.6</v>
      </c>
      <c r="L42" s="25"/>
    </row>
    <row r="43" spans="1:22" ht="14.25" x14ac:dyDescent="0.2">
      <c r="A43" s="20"/>
      <c r="B43" s="20"/>
      <c r="C43" s="21"/>
      <c r="D43" s="21" t="s">
        <v>502</v>
      </c>
      <c r="E43" s="22"/>
      <c r="F43" s="9"/>
      <c r="G43" s="24">
        <f>Source!AM28</f>
        <v>85.79</v>
      </c>
      <c r="H43" s="23" t="str">
        <f>Source!DE28</f>
        <v/>
      </c>
      <c r="I43" s="9">
        <f>Source!AV28</f>
        <v>1</v>
      </c>
      <c r="J43" s="9">
        <f>IF(Source!BB28&lt;&gt; 0, Source!BB28, 1)</f>
        <v>1</v>
      </c>
      <c r="K43" s="25">
        <f>Source!Q28</f>
        <v>3431.6</v>
      </c>
      <c r="L43" s="25"/>
    </row>
    <row r="44" spans="1:22" ht="14.25" x14ac:dyDescent="0.2">
      <c r="A44" s="20"/>
      <c r="B44" s="20"/>
      <c r="C44" s="21"/>
      <c r="D44" s="21" t="s">
        <v>503</v>
      </c>
      <c r="E44" s="22"/>
      <c r="F44" s="9"/>
      <c r="G44" s="24">
        <f>Source!AN28</f>
        <v>42.38</v>
      </c>
      <c r="H44" s="23" t="str">
        <f>Source!DF28</f>
        <v/>
      </c>
      <c r="I44" s="9">
        <f>Source!AV28</f>
        <v>1</v>
      </c>
      <c r="J44" s="9">
        <f>IF(Source!BS28&lt;&gt; 0, Source!BS28, 1)</f>
        <v>1</v>
      </c>
      <c r="K44" s="26">
        <f>Source!R28</f>
        <v>1695.2</v>
      </c>
      <c r="L44" s="25"/>
    </row>
    <row r="45" spans="1:22" ht="14.25" x14ac:dyDescent="0.2">
      <c r="A45" s="20"/>
      <c r="B45" s="20"/>
      <c r="C45" s="21"/>
      <c r="D45" s="21" t="s">
        <v>504</v>
      </c>
      <c r="E45" s="22"/>
      <c r="F45" s="9"/>
      <c r="G45" s="24">
        <f>Source!AL28</f>
        <v>303.19</v>
      </c>
      <c r="H45" s="23" t="str">
        <f>Source!DD28</f>
        <v/>
      </c>
      <c r="I45" s="9">
        <f>Source!AW28</f>
        <v>1</v>
      </c>
      <c r="J45" s="9">
        <f>IF(Source!BC28&lt;&gt; 0, Source!BC28, 1)</f>
        <v>1</v>
      </c>
      <c r="K45" s="25">
        <f>Source!P28</f>
        <v>12127.6</v>
      </c>
      <c r="L45" s="25"/>
    </row>
    <row r="46" spans="1:22" ht="14.25" x14ac:dyDescent="0.2">
      <c r="A46" s="20"/>
      <c r="B46" s="20"/>
      <c r="C46" s="21"/>
      <c r="D46" s="21" t="s">
        <v>505</v>
      </c>
      <c r="E46" s="22" t="s">
        <v>506</v>
      </c>
      <c r="F46" s="9">
        <f>Source!AT28</f>
        <v>70</v>
      </c>
      <c r="G46" s="24"/>
      <c r="H46" s="23"/>
      <c r="I46" s="9"/>
      <c r="J46" s="9"/>
      <c r="K46" s="25">
        <f>SUM(R41:R45)</f>
        <v>1258.32</v>
      </c>
      <c r="L46" s="25"/>
    </row>
    <row r="47" spans="1:22" ht="14.25" x14ac:dyDescent="0.2">
      <c r="A47" s="20"/>
      <c r="B47" s="20"/>
      <c r="C47" s="21"/>
      <c r="D47" s="21" t="s">
        <v>507</v>
      </c>
      <c r="E47" s="22" t="s">
        <v>506</v>
      </c>
      <c r="F47" s="9">
        <f>Source!AU28</f>
        <v>10</v>
      </c>
      <c r="G47" s="24"/>
      <c r="H47" s="23"/>
      <c r="I47" s="9"/>
      <c r="J47" s="9"/>
      <c r="K47" s="25">
        <f>SUM(T41:T46)</f>
        <v>179.76</v>
      </c>
      <c r="L47" s="25"/>
    </row>
    <row r="48" spans="1:22" ht="14.25" x14ac:dyDescent="0.2">
      <c r="A48" s="20"/>
      <c r="B48" s="20"/>
      <c r="C48" s="21"/>
      <c r="D48" s="21" t="s">
        <v>508</v>
      </c>
      <c r="E48" s="22" t="s">
        <v>506</v>
      </c>
      <c r="F48" s="9">
        <f>108</f>
        <v>108</v>
      </c>
      <c r="G48" s="24"/>
      <c r="H48" s="23"/>
      <c r="I48" s="9"/>
      <c r="J48" s="9"/>
      <c r="K48" s="25">
        <f>SUM(V41:V47)</f>
        <v>1830.82</v>
      </c>
      <c r="L48" s="25"/>
    </row>
    <row r="49" spans="1:22" ht="14.25" x14ac:dyDescent="0.2">
      <c r="A49" s="20"/>
      <c r="B49" s="20"/>
      <c r="C49" s="21"/>
      <c r="D49" s="21" t="s">
        <v>509</v>
      </c>
      <c r="E49" s="22" t="s">
        <v>510</v>
      </c>
      <c r="F49" s="9">
        <f>Source!AQ28</f>
        <v>0.22</v>
      </c>
      <c r="G49" s="24"/>
      <c r="H49" s="23" t="str">
        <f>Source!DI28</f>
        <v/>
      </c>
      <c r="I49" s="9">
        <f>Source!AV28</f>
        <v>1</v>
      </c>
      <c r="J49" s="9"/>
      <c r="K49" s="25"/>
      <c r="L49" s="25">
        <f>Source!U28</f>
        <v>8.8000000000000007</v>
      </c>
    </row>
    <row r="50" spans="1:22" ht="15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74">
        <f>K42+K43+K45+K46+K47+K48</f>
        <v>20625.699999999997</v>
      </c>
      <c r="K50" s="74"/>
      <c r="L50" s="30">
        <f>IF(Source!I28&lt;&gt;0, ROUND(J50/Source!I28, 2), 0)</f>
        <v>515.64</v>
      </c>
      <c r="P50" s="27">
        <f>J50</f>
        <v>20625.699999999997</v>
      </c>
    </row>
    <row r="51" spans="1:22" ht="57" x14ac:dyDescent="0.2">
      <c r="A51" s="20">
        <v>2</v>
      </c>
      <c r="B51" s="20" t="str">
        <f>Source!E29</f>
        <v>2</v>
      </c>
      <c r="C51" s="21" t="str">
        <f>Source!F29</f>
        <v>2.1-3101-4-3/1</v>
      </c>
      <c r="D51" s="21" t="str">
        <f>Source!G29</f>
        <v>Ремонт дорожных покрытий и тротуаров асфальтобетонной смесью толщиной 5 см с применением компрессора картами до 100 м2</v>
      </c>
      <c r="E51" s="22" t="str">
        <f>Source!H29</f>
        <v>м2</v>
      </c>
      <c r="F51" s="9">
        <f>Source!I29</f>
        <v>0</v>
      </c>
      <c r="G51" s="24"/>
      <c r="H51" s="23"/>
      <c r="I51" s="9"/>
      <c r="J51" s="9"/>
      <c r="K51" s="25"/>
      <c r="L51" s="25"/>
      <c r="Q51">
        <f>ROUND((Source!BZ29/100)*ROUND((Source!AF29*Source!AV29)*Source!I29, 2), 2)</f>
        <v>0</v>
      </c>
      <c r="R51">
        <f>Source!X29</f>
        <v>0</v>
      </c>
      <c r="S51">
        <f>ROUND((Source!CA29/100)*ROUND((Source!AF29*Source!AV29)*Source!I29, 2), 2)</f>
        <v>0</v>
      </c>
      <c r="T51">
        <f>Source!Y29</f>
        <v>0</v>
      </c>
      <c r="U51">
        <f>ROUND((175/100)*ROUND((Source!AE29*Source!AV29)*Source!I29, 2), 2)</f>
        <v>0</v>
      </c>
      <c r="V51">
        <f>ROUND((108/100)*ROUND(Source!CS29*Source!I29, 2), 2)</f>
        <v>0</v>
      </c>
    </row>
    <row r="52" spans="1:22" ht="14.25" x14ac:dyDescent="0.2">
      <c r="A52" s="20"/>
      <c r="B52" s="20"/>
      <c r="C52" s="21"/>
      <c r="D52" s="21" t="s">
        <v>501</v>
      </c>
      <c r="E52" s="22"/>
      <c r="F52" s="9"/>
      <c r="G52" s="24">
        <f>Source!AO29</f>
        <v>68.569999999999993</v>
      </c>
      <c r="H52" s="23" t="str">
        <f>Source!DG29</f>
        <v/>
      </c>
      <c r="I52" s="9">
        <f>Source!AV29</f>
        <v>1</v>
      </c>
      <c r="J52" s="9">
        <f>IF(Source!BA29&lt;&gt; 0, Source!BA29, 1)</f>
        <v>1</v>
      </c>
      <c r="K52" s="25">
        <f>Source!S29</f>
        <v>0</v>
      </c>
      <c r="L52" s="25"/>
    </row>
    <row r="53" spans="1:22" ht="14.25" x14ac:dyDescent="0.2">
      <c r="A53" s="20"/>
      <c r="B53" s="20"/>
      <c r="C53" s="21"/>
      <c r="D53" s="21" t="s">
        <v>502</v>
      </c>
      <c r="E53" s="22"/>
      <c r="F53" s="9"/>
      <c r="G53" s="24">
        <f>Source!AM29</f>
        <v>238.22</v>
      </c>
      <c r="H53" s="23" t="str">
        <f>Source!DE29</f>
        <v/>
      </c>
      <c r="I53" s="9">
        <f>Source!AV29</f>
        <v>1</v>
      </c>
      <c r="J53" s="9">
        <f>IF(Source!BB29&lt;&gt; 0, Source!BB29, 1)</f>
        <v>1</v>
      </c>
      <c r="K53" s="25">
        <f>Source!Q29</f>
        <v>0</v>
      </c>
      <c r="L53" s="25"/>
    </row>
    <row r="54" spans="1:22" ht="14.25" x14ac:dyDescent="0.2">
      <c r="A54" s="20"/>
      <c r="B54" s="20"/>
      <c r="C54" s="21"/>
      <c r="D54" s="21" t="s">
        <v>503</v>
      </c>
      <c r="E54" s="22"/>
      <c r="F54" s="9"/>
      <c r="G54" s="24">
        <f>Source!AN29</f>
        <v>103.96</v>
      </c>
      <c r="H54" s="23" t="str">
        <f>Source!DF29</f>
        <v/>
      </c>
      <c r="I54" s="9">
        <f>Source!AV29</f>
        <v>1</v>
      </c>
      <c r="J54" s="9">
        <f>IF(Source!BS29&lt;&gt; 0, Source!BS29, 1)</f>
        <v>1</v>
      </c>
      <c r="K54" s="26">
        <f>Source!R29</f>
        <v>0</v>
      </c>
      <c r="L54" s="25"/>
    </row>
    <row r="55" spans="1:22" ht="14.25" x14ac:dyDescent="0.2">
      <c r="A55" s="20"/>
      <c r="B55" s="20"/>
      <c r="C55" s="21"/>
      <c r="D55" s="21" t="s">
        <v>504</v>
      </c>
      <c r="E55" s="22"/>
      <c r="F55" s="9"/>
      <c r="G55" s="24">
        <f>Source!AL29</f>
        <v>318.69</v>
      </c>
      <c r="H55" s="23" t="str">
        <f>Source!DD29</f>
        <v/>
      </c>
      <c r="I55" s="9">
        <f>Source!AW29</f>
        <v>1</v>
      </c>
      <c r="J55" s="9">
        <f>IF(Source!BC29&lt;&gt; 0, Source!BC29, 1)</f>
        <v>1</v>
      </c>
      <c r="K55" s="25">
        <f>Source!P29</f>
        <v>0</v>
      </c>
      <c r="L55" s="25"/>
    </row>
    <row r="56" spans="1:22" ht="14.25" x14ac:dyDescent="0.2">
      <c r="A56" s="20"/>
      <c r="B56" s="20"/>
      <c r="C56" s="21"/>
      <c r="D56" s="21" t="s">
        <v>505</v>
      </c>
      <c r="E56" s="22" t="s">
        <v>506</v>
      </c>
      <c r="F56" s="9">
        <f>Source!AT29</f>
        <v>70</v>
      </c>
      <c r="G56" s="24"/>
      <c r="H56" s="23"/>
      <c r="I56" s="9"/>
      <c r="J56" s="9"/>
      <c r="K56" s="25">
        <f>SUM(R51:R55)</f>
        <v>0</v>
      </c>
      <c r="L56" s="25"/>
    </row>
    <row r="57" spans="1:22" ht="14.25" x14ac:dyDescent="0.2">
      <c r="A57" s="20"/>
      <c r="B57" s="20"/>
      <c r="C57" s="21"/>
      <c r="D57" s="21" t="s">
        <v>507</v>
      </c>
      <c r="E57" s="22" t="s">
        <v>506</v>
      </c>
      <c r="F57" s="9">
        <f>Source!AU29</f>
        <v>10</v>
      </c>
      <c r="G57" s="24"/>
      <c r="H57" s="23"/>
      <c r="I57" s="9"/>
      <c r="J57" s="9"/>
      <c r="K57" s="25">
        <f>SUM(T51:T56)</f>
        <v>0</v>
      </c>
      <c r="L57" s="25"/>
    </row>
    <row r="58" spans="1:22" ht="14.25" x14ac:dyDescent="0.2">
      <c r="A58" s="20"/>
      <c r="B58" s="20"/>
      <c r="C58" s="21"/>
      <c r="D58" s="21" t="s">
        <v>508</v>
      </c>
      <c r="E58" s="22" t="s">
        <v>506</v>
      </c>
      <c r="F58" s="9">
        <f>108</f>
        <v>108</v>
      </c>
      <c r="G58" s="24"/>
      <c r="H58" s="23"/>
      <c r="I58" s="9"/>
      <c r="J58" s="9"/>
      <c r="K58" s="25">
        <f>SUM(V51:V57)</f>
        <v>0</v>
      </c>
      <c r="L58" s="25"/>
    </row>
    <row r="59" spans="1:22" ht="14.25" x14ac:dyDescent="0.2">
      <c r="A59" s="20"/>
      <c r="B59" s="20"/>
      <c r="C59" s="21"/>
      <c r="D59" s="21" t="s">
        <v>509</v>
      </c>
      <c r="E59" s="22" t="s">
        <v>510</v>
      </c>
      <c r="F59" s="9">
        <f>Source!AQ29</f>
        <v>0.27</v>
      </c>
      <c r="G59" s="24"/>
      <c r="H59" s="23" t="str">
        <f>Source!DI29</f>
        <v/>
      </c>
      <c r="I59" s="9">
        <f>Source!AV29</f>
        <v>1</v>
      </c>
      <c r="J59" s="9"/>
      <c r="K59" s="25"/>
      <c r="L59" s="25">
        <f>Source!U29</f>
        <v>0</v>
      </c>
    </row>
    <row r="60" spans="1:22" ht="15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74">
        <f>K52+K53+K55+K56+K57+K58</f>
        <v>0</v>
      </c>
      <c r="K60" s="74"/>
      <c r="L60" s="30">
        <f>IF(Source!I29&lt;&gt;0, ROUND(J60/Source!I29, 2), 0)</f>
        <v>0</v>
      </c>
      <c r="P60" s="27">
        <f>J60</f>
        <v>0</v>
      </c>
    </row>
    <row r="61" spans="1:22" ht="42.75" x14ac:dyDescent="0.2">
      <c r="A61" s="20">
        <v>3</v>
      </c>
      <c r="B61" s="20" t="str">
        <f>Source!E30</f>
        <v>3</v>
      </c>
      <c r="C61" s="21" t="str">
        <f>Source!F30</f>
        <v>2.1-3303-1-2/1</v>
      </c>
      <c r="D61" s="21" t="str">
        <f>Source!G30</f>
        <v>Устройство подстилающих и выравнивающих слоев оснований из щебня</v>
      </c>
      <c r="E61" s="22" t="str">
        <f>Source!H30</f>
        <v>100 м3</v>
      </c>
      <c r="F61" s="9">
        <f>Source!I30</f>
        <v>0</v>
      </c>
      <c r="G61" s="24"/>
      <c r="H61" s="23"/>
      <c r="I61" s="9"/>
      <c r="J61" s="9"/>
      <c r="K61" s="25"/>
      <c r="L61" s="25"/>
      <c r="Q61">
        <f>ROUND((Source!BZ30/100)*ROUND((Source!AF30*Source!AV30)*Source!I30, 2), 2)</f>
        <v>0</v>
      </c>
      <c r="R61">
        <f>Source!X30</f>
        <v>0</v>
      </c>
      <c r="S61">
        <f>ROUND((Source!CA30/100)*ROUND((Source!AF30*Source!AV30)*Source!I30, 2), 2)</f>
        <v>0</v>
      </c>
      <c r="T61">
        <f>Source!Y30</f>
        <v>0</v>
      </c>
      <c r="U61">
        <f>ROUND((175/100)*ROUND((Source!AE30*Source!AV30)*Source!I30, 2), 2)</f>
        <v>0</v>
      </c>
      <c r="V61">
        <f>ROUND((108/100)*ROUND(Source!CS30*Source!I30, 2), 2)</f>
        <v>0</v>
      </c>
    </row>
    <row r="62" spans="1:22" x14ac:dyDescent="0.2">
      <c r="D62" s="31" t="str">
        <f>"Объем: "&amp;Source!I30&amp;"=12/"&amp;"100"</f>
        <v>Объем: 0=12/100</v>
      </c>
    </row>
    <row r="63" spans="1:22" ht="14.25" x14ac:dyDescent="0.2">
      <c r="A63" s="20"/>
      <c r="B63" s="20"/>
      <c r="C63" s="21"/>
      <c r="D63" s="21" t="s">
        <v>501</v>
      </c>
      <c r="E63" s="22"/>
      <c r="F63" s="9"/>
      <c r="G63" s="24">
        <f>Source!AO30</f>
        <v>4649.3</v>
      </c>
      <c r="H63" s="23" t="str">
        <f>Source!DG30</f>
        <v/>
      </c>
      <c r="I63" s="9">
        <f>Source!AV30</f>
        <v>1</v>
      </c>
      <c r="J63" s="9">
        <f>IF(Source!BA30&lt;&gt; 0, Source!BA30, 1)</f>
        <v>1</v>
      </c>
      <c r="K63" s="25">
        <f>Source!S30</f>
        <v>0</v>
      </c>
      <c r="L63" s="25"/>
    </row>
    <row r="64" spans="1:22" ht="14.25" x14ac:dyDescent="0.2">
      <c r="A64" s="20"/>
      <c r="B64" s="20"/>
      <c r="C64" s="21"/>
      <c r="D64" s="21" t="s">
        <v>502</v>
      </c>
      <c r="E64" s="22"/>
      <c r="F64" s="9"/>
      <c r="G64" s="24">
        <f>Source!AM30</f>
        <v>53736.02</v>
      </c>
      <c r="H64" s="23" t="str">
        <f>Source!DE30</f>
        <v/>
      </c>
      <c r="I64" s="9">
        <f>Source!AV30</f>
        <v>1</v>
      </c>
      <c r="J64" s="9">
        <f>IF(Source!BB30&lt;&gt; 0, Source!BB30, 1)</f>
        <v>1</v>
      </c>
      <c r="K64" s="25">
        <f>Source!Q30</f>
        <v>0</v>
      </c>
      <c r="L64" s="25"/>
    </row>
    <row r="65" spans="1:22" ht="14.25" x14ac:dyDescent="0.2">
      <c r="A65" s="20"/>
      <c r="B65" s="20"/>
      <c r="C65" s="21"/>
      <c r="D65" s="21" t="s">
        <v>503</v>
      </c>
      <c r="E65" s="22"/>
      <c r="F65" s="9"/>
      <c r="G65" s="24">
        <f>Source!AN30</f>
        <v>21215.13</v>
      </c>
      <c r="H65" s="23" t="str">
        <f>Source!DF30</f>
        <v/>
      </c>
      <c r="I65" s="9">
        <f>Source!AV30</f>
        <v>1</v>
      </c>
      <c r="J65" s="9">
        <f>IF(Source!BS30&lt;&gt; 0, Source!BS30, 1)</f>
        <v>1</v>
      </c>
      <c r="K65" s="26">
        <f>Source!R30</f>
        <v>0</v>
      </c>
      <c r="L65" s="25"/>
    </row>
    <row r="66" spans="1:22" ht="14.25" x14ac:dyDescent="0.2">
      <c r="A66" s="20"/>
      <c r="B66" s="20"/>
      <c r="C66" s="21"/>
      <c r="D66" s="21" t="s">
        <v>504</v>
      </c>
      <c r="E66" s="22"/>
      <c r="F66" s="9"/>
      <c r="G66" s="24">
        <f>Source!AL30</f>
        <v>222479.25</v>
      </c>
      <c r="H66" s="23" t="str">
        <f>Source!DD30</f>
        <v/>
      </c>
      <c r="I66" s="9">
        <f>Source!AW30</f>
        <v>1</v>
      </c>
      <c r="J66" s="9">
        <f>IF(Source!BC30&lt;&gt; 0, Source!BC30, 1)</f>
        <v>1</v>
      </c>
      <c r="K66" s="25">
        <f>Source!P30</f>
        <v>0</v>
      </c>
      <c r="L66" s="25"/>
    </row>
    <row r="67" spans="1:22" ht="14.25" x14ac:dyDescent="0.2">
      <c r="A67" s="20"/>
      <c r="B67" s="20"/>
      <c r="C67" s="21"/>
      <c r="D67" s="21" t="s">
        <v>505</v>
      </c>
      <c r="E67" s="22" t="s">
        <v>506</v>
      </c>
      <c r="F67" s="9">
        <f>Source!AT30</f>
        <v>70</v>
      </c>
      <c r="G67" s="24"/>
      <c r="H67" s="23"/>
      <c r="I67" s="9"/>
      <c r="J67" s="9"/>
      <c r="K67" s="25">
        <f>SUM(R61:R66)</f>
        <v>0</v>
      </c>
      <c r="L67" s="25"/>
    </row>
    <row r="68" spans="1:22" ht="14.25" x14ac:dyDescent="0.2">
      <c r="A68" s="20"/>
      <c r="B68" s="20"/>
      <c r="C68" s="21"/>
      <c r="D68" s="21" t="s">
        <v>507</v>
      </c>
      <c r="E68" s="22" t="s">
        <v>506</v>
      </c>
      <c r="F68" s="9">
        <f>Source!AU30</f>
        <v>10</v>
      </c>
      <c r="G68" s="24"/>
      <c r="H68" s="23"/>
      <c r="I68" s="9"/>
      <c r="J68" s="9"/>
      <c r="K68" s="25">
        <f>SUM(T61:T67)</f>
        <v>0</v>
      </c>
      <c r="L68" s="25"/>
    </row>
    <row r="69" spans="1:22" ht="14.25" x14ac:dyDescent="0.2">
      <c r="A69" s="20"/>
      <c r="B69" s="20"/>
      <c r="C69" s="21"/>
      <c r="D69" s="21" t="s">
        <v>508</v>
      </c>
      <c r="E69" s="22" t="s">
        <v>506</v>
      </c>
      <c r="F69" s="9">
        <f>108</f>
        <v>108</v>
      </c>
      <c r="G69" s="24"/>
      <c r="H69" s="23"/>
      <c r="I69" s="9"/>
      <c r="J69" s="9"/>
      <c r="K69" s="25">
        <f>SUM(V61:V68)</f>
        <v>0</v>
      </c>
      <c r="L69" s="25"/>
    </row>
    <row r="70" spans="1:22" ht="14.25" x14ac:dyDescent="0.2">
      <c r="A70" s="20"/>
      <c r="B70" s="20"/>
      <c r="C70" s="21"/>
      <c r="D70" s="21" t="s">
        <v>509</v>
      </c>
      <c r="E70" s="22" t="s">
        <v>510</v>
      </c>
      <c r="F70" s="9">
        <f>Source!AQ30</f>
        <v>24.84</v>
      </c>
      <c r="G70" s="24"/>
      <c r="H70" s="23" t="str">
        <f>Source!DI30</f>
        <v/>
      </c>
      <c r="I70" s="9">
        <f>Source!AV30</f>
        <v>1</v>
      </c>
      <c r="J70" s="9"/>
      <c r="K70" s="25"/>
      <c r="L70" s="25">
        <f>Source!U30</f>
        <v>0</v>
      </c>
    </row>
    <row r="71" spans="1:22" ht="15" x14ac:dyDescent="0.25">
      <c r="A71" s="29"/>
      <c r="B71" s="29"/>
      <c r="C71" s="29"/>
      <c r="D71" s="29"/>
      <c r="E71" s="29"/>
      <c r="F71" s="29"/>
      <c r="G71" s="29"/>
      <c r="H71" s="29"/>
      <c r="I71" s="29"/>
      <c r="J71" s="74">
        <f>K63+K64+K66+K67+K68+K69</f>
        <v>0</v>
      </c>
      <c r="K71" s="74"/>
      <c r="L71" s="30">
        <f>IF(Source!I30&lt;&gt;0, ROUND(J71/Source!I30, 2), 0)</f>
        <v>0</v>
      </c>
      <c r="P71" s="27">
        <f>J71</f>
        <v>0</v>
      </c>
    </row>
    <row r="72" spans="1:22" ht="42.75" x14ac:dyDescent="0.2">
      <c r="A72" s="20">
        <v>4</v>
      </c>
      <c r="B72" s="20" t="str">
        <f>Source!E31</f>
        <v>4</v>
      </c>
      <c r="C72" s="21" t="str">
        <f>Source!F31</f>
        <v>2.1-3101-14-2/1</v>
      </c>
      <c r="D72" s="21" t="str">
        <f>Source!G31</f>
        <v>Ремонт трещин в асфальтобетонных покрытиях при средней ширине трещины 3 см и глубине 4 см</v>
      </c>
      <c r="E72" s="22" t="str">
        <f>Source!H31</f>
        <v>100 м</v>
      </c>
      <c r="F72" s="9">
        <f>Source!I31</f>
        <v>0</v>
      </c>
      <c r="G72" s="24"/>
      <c r="H72" s="23"/>
      <c r="I72" s="9"/>
      <c r="J72" s="9"/>
      <c r="K72" s="25"/>
      <c r="L72" s="25"/>
      <c r="Q72">
        <f>ROUND((Source!BZ31/100)*ROUND((Source!AF31*Source!AV31)*Source!I31, 2), 2)</f>
        <v>0</v>
      </c>
      <c r="R72">
        <f>Source!X31</f>
        <v>0</v>
      </c>
      <c r="S72">
        <f>ROUND((Source!CA31/100)*ROUND((Source!AF31*Source!AV31)*Source!I31, 2), 2)</f>
        <v>0</v>
      </c>
      <c r="T72">
        <f>Source!Y31</f>
        <v>0</v>
      </c>
      <c r="U72">
        <f>ROUND((175/100)*ROUND((Source!AE31*Source!AV31)*Source!I31, 2), 2)</f>
        <v>0</v>
      </c>
      <c r="V72">
        <f>ROUND((108/100)*ROUND(Source!CS31*Source!I31, 2), 2)</f>
        <v>0</v>
      </c>
    </row>
    <row r="73" spans="1:22" x14ac:dyDescent="0.2">
      <c r="D73" s="31" t="str">
        <f>"Объем: "&amp;Source!I31&amp;"=100/"&amp;"100"</f>
        <v>Объем: 0=100/100</v>
      </c>
    </row>
    <row r="74" spans="1:22" ht="14.25" x14ac:dyDescent="0.2">
      <c r="A74" s="20"/>
      <c r="B74" s="20"/>
      <c r="C74" s="21"/>
      <c r="D74" s="21" t="s">
        <v>501</v>
      </c>
      <c r="E74" s="22"/>
      <c r="F74" s="9"/>
      <c r="G74" s="24">
        <f>Source!AO31</f>
        <v>1081.56</v>
      </c>
      <c r="H74" s="23" t="str">
        <f>Source!DG31</f>
        <v/>
      </c>
      <c r="I74" s="9">
        <f>Source!AV31</f>
        <v>1</v>
      </c>
      <c r="J74" s="9">
        <f>IF(Source!BA31&lt;&gt; 0, Source!BA31, 1)</f>
        <v>1</v>
      </c>
      <c r="K74" s="25">
        <f>Source!S31</f>
        <v>0</v>
      </c>
      <c r="L74" s="25"/>
    </row>
    <row r="75" spans="1:22" ht="14.25" x14ac:dyDescent="0.2">
      <c r="A75" s="20"/>
      <c r="B75" s="20"/>
      <c r="C75" s="21"/>
      <c r="D75" s="21" t="s">
        <v>502</v>
      </c>
      <c r="E75" s="22"/>
      <c r="F75" s="9"/>
      <c r="G75" s="24">
        <f>Source!AM31</f>
        <v>1708.7</v>
      </c>
      <c r="H75" s="23" t="str">
        <f>Source!DE31</f>
        <v/>
      </c>
      <c r="I75" s="9">
        <f>Source!AV31</f>
        <v>1</v>
      </c>
      <c r="J75" s="9">
        <f>IF(Source!BB31&lt;&gt; 0, Source!BB31, 1)</f>
        <v>1</v>
      </c>
      <c r="K75" s="25">
        <f>Source!Q31</f>
        <v>0</v>
      </c>
      <c r="L75" s="25"/>
    </row>
    <row r="76" spans="1:22" ht="14.25" x14ac:dyDescent="0.2">
      <c r="A76" s="20"/>
      <c r="B76" s="20"/>
      <c r="C76" s="21"/>
      <c r="D76" s="21" t="s">
        <v>503</v>
      </c>
      <c r="E76" s="22"/>
      <c r="F76" s="9"/>
      <c r="G76" s="24">
        <f>Source!AN31</f>
        <v>422.92</v>
      </c>
      <c r="H76" s="23" t="str">
        <f>Source!DF31</f>
        <v/>
      </c>
      <c r="I76" s="9">
        <f>Source!AV31</f>
        <v>1</v>
      </c>
      <c r="J76" s="9">
        <f>IF(Source!BS31&lt;&gt; 0, Source!BS31, 1)</f>
        <v>1</v>
      </c>
      <c r="K76" s="26">
        <f>Source!R31</f>
        <v>0</v>
      </c>
      <c r="L76" s="25"/>
    </row>
    <row r="77" spans="1:22" ht="14.25" x14ac:dyDescent="0.2">
      <c r="A77" s="20"/>
      <c r="B77" s="20"/>
      <c r="C77" s="21"/>
      <c r="D77" s="21" t="s">
        <v>504</v>
      </c>
      <c r="E77" s="22"/>
      <c r="F77" s="9"/>
      <c r="G77" s="24">
        <f>Source!AL31</f>
        <v>4186.97</v>
      </c>
      <c r="H77" s="23" t="str">
        <f>Source!DD31</f>
        <v/>
      </c>
      <c r="I77" s="9">
        <f>Source!AW31</f>
        <v>1</v>
      </c>
      <c r="J77" s="9">
        <f>IF(Source!BC31&lt;&gt; 0, Source!BC31, 1)</f>
        <v>1</v>
      </c>
      <c r="K77" s="25">
        <f>Source!P31</f>
        <v>0</v>
      </c>
      <c r="L77" s="25"/>
    </row>
    <row r="78" spans="1:22" ht="14.25" x14ac:dyDescent="0.2">
      <c r="A78" s="20"/>
      <c r="B78" s="20"/>
      <c r="C78" s="21"/>
      <c r="D78" s="21" t="s">
        <v>505</v>
      </c>
      <c r="E78" s="22" t="s">
        <v>506</v>
      </c>
      <c r="F78" s="9">
        <f>Source!AT31</f>
        <v>70</v>
      </c>
      <c r="G78" s="24"/>
      <c r="H78" s="23"/>
      <c r="I78" s="9"/>
      <c r="J78" s="9"/>
      <c r="K78" s="25">
        <f>SUM(R72:R77)</f>
        <v>0</v>
      </c>
      <c r="L78" s="25"/>
    </row>
    <row r="79" spans="1:22" ht="14.25" x14ac:dyDescent="0.2">
      <c r="A79" s="20"/>
      <c r="B79" s="20"/>
      <c r="C79" s="21"/>
      <c r="D79" s="21" t="s">
        <v>507</v>
      </c>
      <c r="E79" s="22" t="s">
        <v>506</v>
      </c>
      <c r="F79" s="9">
        <f>Source!AU31</f>
        <v>10</v>
      </c>
      <c r="G79" s="24"/>
      <c r="H79" s="23"/>
      <c r="I79" s="9"/>
      <c r="J79" s="9"/>
      <c r="K79" s="25">
        <f>SUM(T72:T78)</f>
        <v>0</v>
      </c>
      <c r="L79" s="25"/>
    </row>
    <row r="80" spans="1:22" ht="14.25" x14ac:dyDescent="0.2">
      <c r="A80" s="20"/>
      <c r="B80" s="20"/>
      <c r="C80" s="21"/>
      <c r="D80" s="21" t="s">
        <v>508</v>
      </c>
      <c r="E80" s="22" t="s">
        <v>506</v>
      </c>
      <c r="F80" s="9">
        <f>108</f>
        <v>108</v>
      </c>
      <c r="G80" s="24"/>
      <c r="H80" s="23"/>
      <c r="I80" s="9"/>
      <c r="J80" s="9"/>
      <c r="K80" s="25">
        <f>SUM(V72:V79)</f>
        <v>0</v>
      </c>
      <c r="L80" s="25"/>
    </row>
    <row r="81" spans="1:22" ht="14.25" x14ac:dyDescent="0.2">
      <c r="A81" s="20"/>
      <c r="B81" s="20"/>
      <c r="C81" s="21"/>
      <c r="D81" s="21" t="s">
        <v>509</v>
      </c>
      <c r="E81" s="22" t="s">
        <v>510</v>
      </c>
      <c r="F81" s="9">
        <f>Source!AQ31</f>
        <v>5.35</v>
      </c>
      <c r="G81" s="24"/>
      <c r="H81" s="23" t="str">
        <f>Source!DI31</f>
        <v/>
      </c>
      <c r="I81" s="9">
        <f>Source!AV31</f>
        <v>1</v>
      </c>
      <c r="J81" s="9"/>
      <c r="K81" s="25"/>
      <c r="L81" s="25">
        <f>Source!U31</f>
        <v>0</v>
      </c>
    </row>
    <row r="82" spans="1:22" ht="15" x14ac:dyDescent="0.25">
      <c r="A82" s="29"/>
      <c r="B82" s="29"/>
      <c r="C82" s="29"/>
      <c r="D82" s="29"/>
      <c r="E82" s="29"/>
      <c r="F82" s="29"/>
      <c r="G82" s="29"/>
      <c r="H82" s="29"/>
      <c r="I82" s="29"/>
      <c r="J82" s="74">
        <f>K74+K75+K77+K78+K79+K80</f>
        <v>0</v>
      </c>
      <c r="K82" s="74"/>
      <c r="L82" s="30">
        <f>IF(Source!I31&lt;&gt;0, ROUND(J82/Source!I31, 2), 0)</f>
        <v>0</v>
      </c>
      <c r="P82" s="27">
        <f>J82</f>
        <v>0</v>
      </c>
    </row>
    <row r="83" spans="1:22" ht="42.75" x14ac:dyDescent="0.2">
      <c r="A83" s="20">
        <v>5</v>
      </c>
      <c r="B83" s="20" t="str">
        <f>Source!E32</f>
        <v>5</v>
      </c>
      <c r="C83" s="21" t="str">
        <f>Source!F32</f>
        <v>2.1-3101-14-3/1</v>
      </c>
      <c r="D83" s="21" t="str">
        <f>Source!G32</f>
        <v>Ремонт трещин в асфальтобетонных покрытиях при ширине трещины до 1,5 см и глубине до 2,5 см</v>
      </c>
      <c r="E83" s="22" t="str">
        <f>Source!H32</f>
        <v>100 м</v>
      </c>
      <c r="F83" s="9">
        <f>Source!I32</f>
        <v>0</v>
      </c>
      <c r="G83" s="24"/>
      <c r="H83" s="23"/>
      <c r="I83" s="9"/>
      <c r="J83" s="9"/>
      <c r="K83" s="25"/>
      <c r="L83" s="25"/>
      <c r="Q83">
        <f>ROUND((Source!BZ32/100)*ROUND((Source!AF32*Source!AV32)*Source!I32, 2), 2)</f>
        <v>0</v>
      </c>
      <c r="R83">
        <f>Source!X32</f>
        <v>0</v>
      </c>
      <c r="S83">
        <f>ROUND((Source!CA32/100)*ROUND((Source!AF32*Source!AV32)*Source!I32, 2), 2)</f>
        <v>0</v>
      </c>
      <c r="T83">
        <f>Source!Y32</f>
        <v>0</v>
      </c>
      <c r="U83">
        <f>ROUND((175/100)*ROUND((Source!AE32*Source!AV32)*Source!I32, 2), 2)</f>
        <v>0</v>
      </c>
      <c r="V83">
        <f>ROUND((108/100)*ROUND(Source!CS32*Source!I32, 2), 2)</f>
        <v>0</v>
      </c>
    </row>
    <row r="84" spans="1:22" x14ac:dyDescent="0.2">
      <c r="D84" s="31" t="str">
        <f>"Объем: "&amp;Source!I32&amp;"=100/"&amp;"100"</f>
        <v>Объем: 0=100/100</v>
      </c>
    </row>
    <row r="85" spans="1:22" ht="14.25" x14ac:dyDescent="0.2">
      <c r="A85" s="20"/>
      <c r="B85" s="20"/>
      <c r="C85" s="21"/>
      <c r="D85" s="21" t="s">
        <v>501</v>
      </c>
      <c r="E85" s="22"/>
      <c r="F85" s="9"/>
      <c r="G85" s="24">
        <f>Source!AO32</f>
        <v>751.27</v>
      </c>
      <c r="H85" s="23" t="str">
        <f>Source!DG32</f>
        <v/>
      </c>
      <c r="I85" s="9">
        <f>Source!AV32</f>
        <v>1</v>
      </c>
      <c r="J85" s="9">
        <f>IF(Source!BA32&lt;&gt; 0, Source!BA32, 1)</f>
        <v>1</v>
      </c>
      <c r="K85" s="25">
        <f>Source!S32</f>
        <v>0</v>
      </c>
      <c r="L85" s="25"/>
    </row>
    <row r="86" spans="1:22" ht="14.25" x14ac:dyDescent="0.2">
      <c r="A86" s="20"/>
      <c r="B86" s="20"/>
      <c r="C86" s="21"/>
      <c r="D86" s="21" t="s">
        <v>502</v>
      </c>
      <c r="E86" s="22"/>
      <c r="F86" s="9"/>
      <c r="G86" s="24">
        <f>Source!AM32</f>
        <v>2013.85</v>
      </c>
      <c r="H86" s="23" t="str">
        <f>Source!DE32</f>
        <v/>
      </c>
      <c r="I86" s="9">
        <f>Source!AV32</f>
        <v>1</v>
      </c>
      <c r="J86" s="9">
        <f>IF(Source!BB32&lt;&gt; 0, Source!BB32, 1)</f>
        <v>1</v>
      </c>
      <c r="K86" s="25">
        <f>Source!Q32</f>
        <v>0</v>
      </c>
      <c r="L86" s="25"/>
    </row>
    <row r="87" spans="1:22" ht="14.25" x14ac:dyDescent="0.2">
      <c r="A87" s="20"/>
      <c r="B87" s="20"/>
      <c r="C87" s="21"/>
      <c r="D87" s="21" t="s">
        <v>503</v>
      </c>
      <c r="E87" s="22"/>
      <c r="F87" s="9"/>
      <c r="G87" s="24">
        <f>Source!AN32</f>
        <v>903.41</v>
      </c>
      <c r="H87" s="23" t="str">
        <f>Source!DF32</f>
        <v/>
      </c>
      <c r="I87" s="9">
        <f>Source!AV32</f>
        <v>1</v>
      </c>
      <c r="J87" s="9">
        <f>IF(Source!BS32&lt;&gt; 0, Source!BS32, 1)</f>
        <v>1</v>
      </c>
      <c r="K87" s="26">
        <f>Source!R32</f>
        <v>0</v>
      </c>
      <c r="L87" s="25"/>
    </row>
    <row r="88" spans="1:22" ht="14.25" x14ac:dyDescent="0.2">
      <c r="A88" s="20"/>
      <c r="B88" s="20"/>
      <c r="C88" s="21"/>
      <c r="D88" s="21" t="s">
        <v>504</v>
      </c>
      <c r="E88" s="22"/>
      <c r="F88" s="9"/>
      <c r="G88" s="24">
        <f>Source!AL32</f>
        <v>2113.67</v>
      </c>
      <c r="H88" s="23" t="str">
        <f>Source!DD32</f>
        <v/>
      </c>
      <c r="I88" s="9">
        <f>Source!AW32</f>
        <v>1</v>
      </c>
      <c r="J88" s="9">
        <f>IF(Source!BC32&lt;&gt; 0, Source!BC32, 1)</f>
        <v>1</v>
      </c>
      <c r="K88" s="25">
        <f>Source!P32</f>
        <v>0</v>
      </c>
      <c r="L88" s="25"/>
    </row>
    <row r="89" spans="1:22" ht="14.25" x14ac:dyDescent="0.2">
      <c r="A89" s="20"/>
      <c r="B89" s="20"/>
      <c r="C89" s="21"/>
      <c r="D89" s="21" t="s">
        <v>505</v>
      </c>
      <c r="E89" s="22" t="s">
        <v>506</v>
      </c>
      <c r="F89" s="9">
        <f>Source!AT32</f>
        <v>70</v>
      </c>
      <c r="G89" s="24"/>
      <c r="H89" s="23"/>
      <c r="I89" s="9"/>
      <c r="J89" s="9"/>
      <c r="K89" s="25">
        <f>SUM(R83:R88)</f>
        <v>0</v>
      </c>
      <c r="L89" s="25"/>
    </row>
    <row r="90" spans="1:22" ht="14.25" x14ac:dyDescent="0.2">
      <c r="A90" s="20"/>
      <c r="B90" s="20"/>
      <c r="C90" s="21"/>
      <c r="D90" s="21" t="s">
        <v>507</v>
      </c>
      <c r="E90" s="22" t="s">
        <v>506</v>
      </c>
      <c r="F90" s="9">
        <f>Source!AU32</f>
        <v>10</v>
      </c>
      <c r="G90" s="24"/>
      <c r="H90" s="23"/>
      <c r="I90" s="9"/>
      <c r="J90" s="9"/>
      <c r="K90" s="25">
        <f>SUM(T83:T89)</f>
        <v>0</v>
      </c>
      <c r="L90" s="25"/>
    </row>
    <row r="91" spans="1:22" ht="14.25" x14ac:dyDescent="0.2">
      <c r="A91" s="20"/>
      <c r="B91" s="20"/>
      <c r="C91" s="21"/>
      <c r="D91" s="21" t="s">
        <v>508</v>
      </c>
      <c r="E91" s="22" t="s">
        <v>506</v>
      </c>
      <c r="F91" s="9">
        <f>108</f>
        <v>108</v>
      </c>
      <c r="G91" s="24"/>
      <c r="H91" s="23"/>
      <c r="I91" s="9"/>
      <c r="J91" s="9"/>
      <c r="K91" s="25">
        <f>SUM(V83:V90)</f>
        <v>0</v>
      </c>
      <c r="L91" s="25"/>
    </row>
    <row r="92" spans="1:22" ht="14.25" x14ac:dyDescent="0.2">
      <c r="A92" s="20"/>
      <c r="B92" s="20"/>
      <c r="C92" s="21"/>
      <c r="D92" s="21" t="s">
        <v>509</v>
      </c>
      <c r="E92" s="22" t="s">
        <v>510</v>
      </c>
      <c r="F92" s="9">
        <f>Source!AQ32</f>
        <v>3.69</v>
      </c>
      <c r="G92" s="24"/>
      <c r="H92" s="23" t="str">
        <f>Source!DI32</f>
        <v/>
      </c>
      <c r="I92" s="9">
        <f>Source!AV32</f>
        <v>1</v>
      </c>
      <c r="J92" s="9"/>
      <c r="K92" s="25"/>
      <c r="L92" s="25">
        <f>Source!U32</f>
        <v>0</v>
      </c>
    </row>
    <row r="93" spans="1:22" ht="15" x14ac:dyDescent="0.25">
      <c r="A93" s="29"/>
      <c r="B93" s="29"/>
      <c r="C93" s="29"/>
      <c r="D93" s="29"/>
      <c r="E93" s="29"/>
      <c r="F93" s="29"/>
      <c r="G93" s="29"/>
      <c r="H93" s="29"/>
      <c r="I93" s="29"/>
      <c r="J93" s="74">
        <f>K85+K86+K88+K89+K90+K91</f>
        <v>0</v>
      </c>
      <c r="K93" s="74"/>
      <c r="L93" s="30">
        <f>IF(Source!I32&lt;&gt;0, ROUND(J93/Source!I32, 2), 0)</f>
        <v>0</v>
      </c>
      <c r="P93" s="27">
        <f>J93</f>
        <v>0</v>
      </c>
    </row>
    <row r="94" spans="1:22" ht="28.5" x14ac:dyDescent="0.2">
      <c r="A94" s="20">
        <v>6</v>
      </c>
      <c r="B94" s="20" t="str">
        <f>Source!E33</f>
        <v>6</v>
      </c>
      <c r="C94" s="21" t="str">
        <f>Source!F33</f>
        <v>2.1-3104-4-1/1</v>
      </c>
      <c r="D94" s="21" t="str">
        <f>Source!G33</f>
        <v>Разборка тротуаров и дорожек из плит с отноской и укладкой в штабель</v>
      </c>
      <c r="E94" s="22" t="str">
        <f>Source!H33</f>
        <v>100 м2</v>
      </c>
      <c r="F94" s="9">
        <f>Source!I33</f>
        <v>0</v>
      </c>
      <c r="G94" s="24"/>
      <c r="H94" s="23"/>
      <c r="I94" s="9"/>
      <c r="J94" s="9"/>
      <c r="K94" s="25"/>
      <c r="L94" s="25"/>
      <c r="Q94">
        <f>ROUND((Source!BZ33/100)*ROUND((Source!AF33*Source!AV33)*Source!I33, 2), 2)</f>
        <v>0</v>
      </c>
      <c r="R94">
        <f>Source!X33</f>
        <v>0</v>
      </c>
      <c r="S94">
        <f>ROUND((Source!CA33/100)*ROUND((Source!AF33*Source!AV33)*Source!I33, 2), 2)</f>
        <v>0</v>
      </c>
      <c r="T94">
        <f>Source!Y33</f>
        <v>0</v>
      </c>
      <c r="U94">
        <f>ROUND((175/100)*ROUND((Source!AE33*Source!AV33)*Source!I33, 2), 2)</f>
        <v>0</v>
      </c>
      <c r="V94">
        <f>ROUND((108/100)*ROUND(Source!CS33*Source!I33, 2), 2)</f>
        <v>0</v>
      </c>
    </row>
    <row r="95" spans="1:22" x14ac:dyDescent="0.2">
      <c r="D95" s="31" t="str">
        <f>"Объем: "&amp;Source!I33&amp;"=26/"&amp;"100"</f>
        <v>Объем: 0=26/100</v>
      </c>
    </row>
    <row r="96" spans="1:22" ht="14.25" x14ac:dyDescent="0.2">
      <c r="A96" s="20"/>
      <c r="B96" s="20"/>
      <c r="C96" s="21"/>
      <c r="D96" s="21" t="s">
        <v>501</v>
      </c>
      <c r="E96" s="22"/>
      <c r="F96" s="9"/>
      <c r="G96" s="24">
        <f>Source!AO33</f>
        <v>3050.44</v>
      </c>
      <c r="H96" s="23" t="str">
        <f>Source!DG33</f>
        <v/>
      </c>
      <c r="I96" s="9">
        <f>Source!AV33</f>
        <v>1</v>
      </c>
      <c r="J96" s="9">
        <f>IF(Source!BA33&lt;&gt; 0, Source!BA33, 1)</f>
        <v>1</v>
      </c>
      <c r="K96" s="25">
        <f>Source!S33</f>
        <v>0</v>
      </c>
      <c r="L96" s="25"/>
    </row>
    <row r="97" spans="1:22" ht="14.25" x14ac:dyDescent="0.2">
      <c r="A97" s="20"/>
      <c r="B97" s="20"/>
      <c r="C97" s="21"/>
      <c r="D97" s="21" t="s">
        <v>505</v>
      </c>
      <c r="E97" s="22" t="s">
        <v>506</v>
      </c>
      <c r="F97" s="9">
        <f>Source!AT33</f>
        <v>70</v>
      </c>
      <c r="G97" s="24"/>
      <c r="H97" s="23"/>
      <c r="I97" s="9"/>
      <c r="J97" s="9"/>
      <c r="K97" s="25">
        <f>SUM(R94:R96)</f>
        <v>0</v>
      </c>
      <c r="L97" s="25"/>
    </row>
    <row r="98" spans="1:22" ht="14.25" x14ac:dyDescent="0.2">
      <c r="A98" s="20"/>
      <c r="B98" s="20"/>
      <c r="C98" s="21"/>
      <c r="D98" s="21" t="s">
        <v>507</v>
      </c>
      <c r="E98" s="22" t="s">
        <v>506</v>
      </c>
      <c r="F98" s="9">
        <f>Source!AU33</f>
        <v>10</v>
      </c>
      <c r="G98" s="24"/>
      <c r="H98" s="23"/>
      <c r="I98" s="9"/>
      <c r="J98" s="9"/>
      <c r="K98" s="25">
        <f>SUM(T94:T97)</f>
        <v>0</v>
      </c>
      <c r="L98" s="25"/>
    </row>
    <row r="99" spans="1:22" ht="14.25" x14ac:dyDescent="0.2">
      <c r="A99" s="20"/>
      <c r="B99" s="20"/>
      <c r="C99" s="21"/>
      <c r="D99" s="21" t="s">
        <v>509</v>
      </c>
      <c r="E99" s="22" t="s">
        <v>510</v>
      </c>
      <c r="F99" s="9">
        <f>Source!AQ33</f>
        <v>18.68</v>
      </c>
      <c r="G99" s="24"/>
      <c r="H99" s="23" t="str">
        <f>Source!DI33</f>
        <v/>
      </c>
      <c r="I99" s="9">
        <f>Source!AV33</f>
        <v>1</v>
      </c>
      <c r="J99" s="9"/>
      <c r="K99" s="25"/>
      <c r="L99" s="25">
        <f>Source!U33</f>
        <v>0</v>
      </c>
    </row>
    <row r="100" spans="1:22" ht="15" x14ac:dyDescent="0.25">
      <c r="A100" s="29"/>
      <c r="B100" s="29"/>
      <c r="C100" s="29"/>
      <c r="D100" s="29"/>
      <c r="E100" s="29"/>
      <c r="F100" s="29"/>
      <c r="G100" s="29"/>
      <c r="H100" s="29"/>
      <c r="I100" s="29"/>
      <c r="J100" s="74">
        <f>K96+K97+K98</f>
        <v>0</v>
      </c>
      <c r="K100" s="74"/>
      <c r="L100" s="30">
        <f>IF(Source!I33&lt;&gt;0, ROUND(J100/Source!I33, 2), 0)</f>
        <v>0</v>
      </c>
      <c r="P100" s="27">
        <f>J100</f>
        <v>0</v>
      </c>
    </row>
    <row r="101" spans="1:22" ht="42.75" x14ac:dyDescent="0.2">
      <c r="A101" s="20">
        <v>7</v>
      </c>
      <c r="B101" s="20" t="str">
        <f>Source!E34</f>
        <v>7</v>
      </c>
      <c r="C101" s="21" t="str">
        <f>Source!F34</f>
        <v>2.1-3105-10-1/1</v>
      </c>
      <c r="D101" s="21" t="str">
        <f>Source!G34</f>
        <v>Устройство водоотводных лотков из сборного бетона на тротуарах при покрытиях бетонной плиткой</v>
      </c>
      <c r="E101" s="22" t="str">
        <f>Source!H34</f>
        <v>100 м</v>
      </c>
      <c r="F101" s="9">
        <f>Source!I34</f>
        <v>0</v>
      </c>
      <c r="G101" s="24"/>
      <c r="H101" s="23"/>
      <c r="I101" s="9"/>
      <c r="J101" s="9"/>
      <c r="K101" s="25"/>
      <c r="L101" s="25"/>
      <c r="Q101">
        <f>ROUND((Source!BZ34/100)*ROUND((Source!AF34*Source!AV34)*Source!I34, 2), 2)</f>
        <v>0</v>
      </c>
      <c r="R101">
        <f>Source!X34</f>
        <v>0</v>
      </c>
      <c r="S101">
        <f>ROUND((Source!CA34/100)*ROUND((Source!AF34*Source!AV34)*Source!I34, 2), 2)</f>
        <v>0</v>
      </c>
      <c r="T101">
        <f>Source!Y34</f>
        <v>0</v>
      </c>
      <c r="U101">
        <f>ROUND((175/100)*ROUND((Source!AE34*Source!AV34)*Source!I34, 2), 2)</f>
        <v>0</v>
      </c>
      <c r="V101">
        <f>ROUND((108/100)*ROUND(Source!CS34*Source!I34, 2), 2)</f>
        <v>0</v>
      </c>
    </row>
    <row r="102" spans="1:22" x14ac:dyDescent="0.2">
      <c r="D102" s="31" t="str">
        <f>"Объем: "&amp;Source!I34&amp;"=26/"&amp;"100"</f>
        <v>Объем: 0=26/100</v>
      </c>
    </row>
    <row r="103" spans="1:22" ht="14.25" x14ac:dyDescent="0.2">
      <c r="A103" s="20"/>
      <c r="B103" s="20"/>
      <c r="C103" s="21"/>
      <c r="D103" s="21" t="s">
        <v>501</v>
      </c>
      <c r="E103" s="22"/>
      <c r="F103" s="9"/>
      <c r="G103" s="24">
        <f>Source!AO34</f>
        <v>5973.71</v>
      </c>
      <c r="H103" s="23" t="str">
        <f>Source!DG34</f>
        <v/>
      </c>
      <c r="I103" s="9">
        <f>Source!AV34</f>
        <v>1</v>
      </c>
      <c r="J103" s="9">
        <f>IF(Source!BA34&lt;&gt; 0, Source!BA34, 1)</f>
        <v>1</v>
      </c>
      <c r="K103" s="25">
        <f>Source!S34</f>
        <v>0</v>
      </c>
      <c r="L103" s="25"/>
    </row>
    <row r="104" spans="1:22" ht="14.25" x14ac:dyDescent="0.2">
      <c r="A104" s="20"/>
      <c r="B104" s="20"/>
      <c r="C104" s="21"/>
      <c r="D104" s="21" t="s">
        <v>502</v>
      </c>
      <c r="E104" s="22"/>
      <c r="F104" s="9"/>
      <c r="G104" s="24">
        <f>Source!AM34</f>
        <v>588.15</v>
      </c>
      <c r="H104" s="23" t="str">
        <f>Source!DE34</f>
        <v/>
      </c>
      <c r="I104" s="9">
        <f>Source!AV34</f>
        <v>1</v>
      </c>
      <c r="J104" s="9">
        <f>IF(Source!BB34&lt;&gt; 0, Source!BB34, 1)</f>
        <v>1</v>
      </c>
      <c r="K104" s="25">
        <f>Source!Q34</f>
        <v>0</v>
      </c>
      <c r="L104" s="25"/>
    </row>
    <row r="105" spans="1:22" ht="14.25" x14ac:dyDescent="0.2">
      <c r="A105" s="20"/>
      <c r="B105" s="20"/>
      <c r="C105" s="21"/>
      <c r="D105" s="21" t="s">
        <v>503</v>
      </c>
      <c r="E105" s="22"/>
      <c r="F105" s="9"/>
      <c r="G105" s="24">
        <f>Source!AN34</f>
        <v>319.29000000000002</v>
      </c>
      <c r="H105" s="23" t="str">
        <f>Source!DF34</f>
        <v/>
      </c>
      <c r="I105" s="9">
        <f>Source!AV34</f>
        <v>1</v>
      </c>
      <c r="J105" s="9">
        <f>IF(Source!BS34&lt;&gt; 0, Source!BS34, 1)</f>
        <v>1</v>
      </c>
      <c r="K105" s="26">
        <f>Source!R34</f>
        <v>0</v>
      </c>
      <c r="L105" s="25"/>
    </row>
    <row r="106" spans="1:22" ht="14.25" x14ac:dyDescent="0.2">
      <c r="A106" s="20"/>
      <c r="B106" s="20"/>
      <c r="C106" s="21"/>
      <c r="D106" s="21" t="s">
        <v>504</v>
      </c>
      <c r="E106" s="22"/>
      <c r="F106" s="9"/>
      <c r="G106" s="24">
        <f>Source!AL34</f>
        <v>539354.34</v>
      </c>
      <c r="H106" s="23" t="str">
        <f>Source!DD34</f>
        <v/>
      </c>
      <c r="I106" s="9">
        <f>Source!AW34</f>
        <v>1</v>
      </c>
      <c r="J106" s="9">
        <f>IF(Source!BC34&lt;&gt; 0, Source!BC34, 1)</f>
        <v>1</v>
      </c>
      <c r="K106" s="25">
        <f>Source!P34</f>
        <v>0</v>
      </c>
      <c r="L106" s="25"/>
    </row>
    <row r="107" spans="1:22" ht="14.25" x14ac:dyDescent="0.2">
      <c r="A107" s="20"/>
      <c r="B107" s="20"/>
      <c r="C107" s="21"/>
      <c r="D107" s="21" t="s">
        <v>505</v>
      </c>
      <c r="E107" s="22" t="s">
        <v>506</v>
      </c>
      <c r="F107" s="9">
        <f>Source!AT34</f>
        <v>70</v>
      </c>
      <c r="G107" s="24"/>
      <c r="H107" s="23"/>
      <c r="I107" s="9"/>
      <c r="J107" s="9"/>
      <c r="K107" s="25">
        <f>SUM(R101:R106)</f>
        <v>0</v>
      </c>
      <c r="L107" s="25"/>
    </row>
    <row r="108" spans="1:22" ht="14.25" x14ac:dyDescent="0.2">
      <c r="A108" s="20"/>
      <c r="B108" s="20"/>
      <c r="C108" s="21"/>
      <c r="D108" s="21" t="s">
        <v>507</v>
      </c>
      <c r="E108" s="22" t="s">
        <v>506</v>
      </c>
      <c r="F108" s="9">
        <f>Source!AU34</f>
        <v>10</v>
      </c>
      <c r="G108" s="24"/>
      <c r="H108" s="23"/>
      <c r="I108" s="9"/>
      <c r="J108" s="9"/>
      <c r="K108" s="25">
        <f>SUM(T101:T107)</f>
        <v>0</v>
      </c>
      <c r="L108" s="25"/>
    </row>
    <row r="109" spans="1:22" ht="14.25" x14ac:dyDescent="0.2">
      <c r="A109" s="20"/>
      <c r="B109" s="20"/>
      <c r="C109" s="21"/>
      <c r="D109" s="21" t="s">
        <v>508</v>
      </c>
      <c r="E109" s="22" t="s">
        <v>506</v>
      </c>
      <c r="F109" s="9">
        <f>108</f>
        <v>108</v>
      </c>
      <c r="G109" s="24"/>
      <c r="H109" s="23"/>
      <c r="I109" s="9"/>
      <c r="J109" s="9"/>
      <c r="K109" s="25">
        <f>SUM(V101:V108)</f>
        <v>0</v>
      </c>
      <c r="L109" s="25"/>
    </row>
    <row r="110" spans="1:22" ht="14.25" x14ac:dyDescent="0.2">
      <c r="A110" s="20"/>
      <c r="B110" s="20"/>
      <c r="C110" s="21"/>
      <c r="D110" s="21" t="s">
        <v>509</v>
      </c>
      <c r="E110" s="22" t="s">
        <v>510</v>
      </c>
      <c r="F110" s="9">
        <f>Source!AQ34</f>
        <v>25.98</v>
      </c>
      <c r="G110" s="24"/>
      <c r="H110" s="23" t="str">
        <f>Source!DI34</f>
        <v/>
      </c>
      <c r="I110" s="9">
        <f>Source!AV34</f>
        <v>1</v>
      </c>
      <c r="J110" s="9"/>
      <c r="K110" s="25"/>
      <c r="L110" s="25">
        <f>Source!U34</f>
        <v>0</v>
      </c>
    </row>
    <row r="111" spans="1:22" ht="15" x14ac:dyDescent="0.25">
      <c r="A111" s="29"/>
      <c r="B111" s="29"/>
      <c r="C111" s="29"/>
      <c r="D111" s="29"/>
      <c r="E111" s="29"/>
      <c r="F111" s="29"/>
      <c r="G111" s="29"/>
      <c r="H111" s="29"/>
      <c r="I111" s="29"/>
      <c r="J111" s="74">
        <f>K103+K104+K106+K107+K108+K109</f>
        <v>0</v>
      </c>
      <c r="K111" s="74"/>
      <c r="L111" s="30">
        <f>IF(Source!I34&lt;&gt;0, ROUND(J111/Source!I34, 2), 0)</f>
        <v>0</v>
      </c>
      <c r="P111" s="27">
        <f>J111</f>
        <v>0</v>
      </c>
    </row>
    <row r="112" spans="1:22" ht="57" x14ac:dyDescent="0.2">
      <c r="A112" s="20">
        <v>8</v>
      </c>
      <c r="B112" s="20" t="str">
        <f>Source!E35</f>
        <v>8</v>
      </c>
      <c r="C112" s="21" t="str">
        <f>Source!F35</f>
        <v>2.1-3103-14-1/2</v>
      </c>
      <c r="D112" s="21" t="str">
        <f>Source!G35</f>
        <v>Устройство плитных тротуаров из гладких бетонных плит с заполнением швов цементным раствором, толщина плит 70 мм, цвет плит разный</v>
      </c>
      <c r="E112" s="22" t="str">
        <f>Source!H35</f>
        <v>100 м2</v>
      </c>
      <c r="F112" s="9">
        <f>Source!I35</f>
        <v>0</v>
      </c>
      <c r="G112" s="24"/>
      <c r="H112" s="23"/>
      <c r="I112" s="9"/>
      <c r="J112" s="9"/>
      <c r="K112" s="25"/>
      <c r="L112" s="25"/>
      <c r="Q112">
        <f>ROUND((Source!BZ35/100)*ROUND((Source!AF35*Source!AV35)*Source!I35, 2), 2)</f>
        <v>0</v>
      </c>
      <c r="R112">
        <f>Source!X35</f>
        <v>0</v>
      </c>
      <c r="S112">
        <f>ROUND((Source!CA35/100)*ROUND((Source!AF35*Source!AV35)*Source!I35, 2), 2)</f>
        <v>0</v>
      </c>
      <c r="T112">
        <f>Source!Y35</f>
        <v>0</v>
      </c>
      <c r="U112">
        <f>ROUND((175/100)*ROUND((Source!AE35*Source!AV35)*Source!I35, 2), 2)</f>
        <v>0</v>
      </c>
      <c r="V112">
        <f>ROUND((108/100)*ROUND(Source!CS35*Source!I35, 2), 2)</f>
        <v>0</v>
      </c>
    </row>
    <row r="113" spans="1:22" x14ac:dyDescent="0.2">
      <c r="D113" s="31" t="str">
        <f>"Объем: "&amp;Source!I35&amp;"=26/"&amp;"100"</f>
        <v>Объем: 0=26/100</v>
      </c>
    </row>
    <row r="114" spans="1:22" ht="14.25" x14ac:dyDescent="0.2">
      <c r="A114" s="20"/>
      <c r="B114" s="20"/>
      <c r="C114" s="21"/>
      <c r="D114" s="21" t="s">
        <v>501</v>
      </c>
      <c r="E114" s="22"/>
      <c r="F114" s="9"/>
      <c r="G114" s="24">
        <f>Source!AO35</f>
        <v>10083.67</v>
      </c>
      <c r="H114" s="23" t="str">
        <f>Source!DG35</f>
        <v/>
      </c>
      <c r="I114" s="9">
        <f>Source!AV35</f>
        <v>1</v>
      </c>
      <c r="J114" s="9">
        <f>IF(Source!BA35&lt;&gt; 0, Source!BA35, 1)</f>
        <v>1</v>
      </c>
      <c r="K114" s="25">
        <f>Source!S35</f>
        <v>0</v>
      </c>
      <c r="L114" s="25"/>
    </row>
    <row r="115" spans="1:22" ht="14.25" x14ac:dyDescent="0.2">
      <c r="A115" s="20"/>
      <c r="B115" s="20"/>
      <c r="C115" s="21"/>
      <c r="D115" s="21" t="s">
        <v>502</v>
      </c>
      <c r="E115" s="22"/>
      <c r="F115" s="9"/>
      <c r="G115" s="24">
        <f>Source!AM35</f>
        <v>660.3</v>
      </c>
      <c r="H115" s="23" t="str">
        <f>Source!DE35</f>
        <v/>
      </c>
      <c r="I115" s="9">
        <f>Source!AV35</f>
        <v>1</v>
      </c>
      <c r="J115" s="9">
        <f>IF(Source!BB35&lt;&gt; 0, Source!BB35, 1)</f>
        <v>1</v>
      </c>
      <c r="K115" s="25">
        <f>Source!Q35</f>
        <v>0</v>
      </c>
      <c r="L115" s="25"/>
    </row>
    <row r="116" spans="1:22" ht="14.25" x14ac:dyDescent="0.2">
      <c r="A116" s="20"/>
      <c r="B116" s="20"/>
      <c r="C116" s="21"/>
      <c r="D116" s="21" t="s">
        <v>503</v>
      </c>
      <c r="E116" s="22"/>
      <c r="F116" s="9"/>
      <c r="G116" s="24">
        <f>Source!AN35</f>
        <v>30.54</v>
      </c>
      <c r="H116" s="23" t="str">
        <f>Source!DF35</f>
        <v/>
      </c>
      <c r="I116" s="9">
        <f>Source!AV35</f>
        <v>1</v>
      </c>
      <c r="J116" s="9">
        <f>IF(Source!BS35&lt;&gt; 0, Source!BS35, 1)</f>
        <v>1</v>
      </c>
      <c r="K116" s="26">
        <f>Source!R35</f>
        <v>0</v>
      </c>
      <c r="L116" s="25"/>
    </row>
    <row r="117" spans="1:22" ht="14.25" x14ac:dyDescent="0.2">
      <c r="A117" s="20"/>
      <c r="B117" s="20"/>
      <c r="C117" s="21"/>
      <c r="D117" s="21" t="s">
        <v>504</v>
      </c>
      <c r="E117" s="22"/>
      <c r="F117" s="9"/>
      <c r="G117" s="24">
        <f>Source!AL35</f>
        <v>91375.95</v>
      </c>
      <c r="H117" s="23" t="str">
        <f>Source!DD35</f>
        <v/>
      </c>
      <c r="I117" s="9">
        <f>Source!AW35</f>
        <v>1</v>
      </c>
      <c r="J117" s="9">
        <f>IF(Source!BC35&lt;&gt; 0, Source!BC35, 1)</f>
        <v>1</v>
      </c>
      <c r="K117" s="25">
        <f>Source!P35</f>
        <v>0</v>
      </c>
      <c r="L117" s="25"/>
    </row>
    <row r="118" spans="1:22" ht="28.5" x14ac:dyDescent="0.2">
      <c r="A118" s="20">
        <v>9</v>
      </c>
      <c r="B118" s="20" t="str">
        <f>Source!E36</f>
        <v>8,1</v>
      </c>
      <c r="C118" s="21" t="str">
        <f>Source!F36</f>
        <v>21.5-3-76</v>
      </c>
      <c r="D118" s="21" t="str">
        <f>Source!G36</f>
        <v>Плиты бетонные тротуарные, толщина 70 мм, цвет: разного цвета</v>
      </c>
      <c r="E118" s="22" t="str">
        <f>Source!H36</f>
        <v>м2</v>
      </c>
      <c r="F118" s="9">
        <f>Source!I36</f>
        <v>0</v>
      </c>
      <c r="G118" s="24">
        <f>Source!AK36</f>
        <v>911.93</v>
      </c>
      <c r="H118" s="32" t="s">
        <v>3</v>
      </c>
      <c r="I118" s="9">
        <f>Source!AW36</f>
        <v>1</v>
      </c>
      <c r="J118" s="9">
        <f>IF(Source!BC36&lt;&gt; 0, Source!BC36, 1)</f>
        <v>1</v>
      </c>
      <c r="K118" s="25">
        <f>Source!O36</f>
        <v>0</v>
      </c>
      <c r="L118" s="25"/>
      <c r="Q118">
        <f>ROUND((Source!BZ36/100)*ROUND((Source!AF36*Source!AV36)*Source!I36, 2), 2)</f>
        <v>0</v>
      </c>
      <c r="R118">
        <f>Source!X36</f>
        <v>0</v>
      </c>
      <c r="S118">
        <f>ROUND((Source!CA36/100)*ROUND((Source!AF36*Source!AV36)*Source!I36, 2), 2)</f>
        <v>0</v>
      </c>
      <c r="T118">
        <f>Source!Y36</f>
        <v>0</v>
      </c>
      <c r="U118">
        <f>ROUND((175/100)*ROUND((Source!AE36*Source!AV36)*Source!I36, 2), 2)</f>
        <v>0</v>
      </c>
      <c r="V118">
        <f>ROUND((108/100)*ROUND(Source!CS36*Source!I36, 2), 2)</f>
        <v>0</v>
      </c>
    </row>
    <row r="119" spans="1:22" ht="14.25" x14ac:dyDescent="0.2">
      <c r="A119" s="20"/>
      <c r="B119" s="20"/>
      <c r="C119" s="21"/>
      <c r="D119" s="21" t="s">
        <v>505</v>
      </c>
      <c r="E119" s="22" t="s">
        <v>506</v>
      </c>
      <c r="F119" s="9">
        <f>Source!AT35</f>
        <v>70</v>
      </c>
      <c r="G119" s="24"/>
      <c r="H119" s="23"/>
      <c r="I119" s="9"/>
      <c r="J119" s="9"/>
      <c r="K119" s="25">
        <f>SUM(R112:R118)</f>
        <v>0</v>
      </c>
      <c r="L119" s="25"/>
    </row>
    <row r="120" spans="1:22" ht="14.25" x14ac:dyDescent="0.2">
      <c r="A120" s="20"/>
      <c r="B120" s="20"/>
      <c r="C120" s="21"/>
      <c r="D120" s="21" t="s">
        <v>507</v>
      </c>
      <c r="E120" s="22" t="s">
        <v>506</v>
      </c>
      <c r="F120" s="9">
        <f>Source!AU35</f>
        <v>10</v>
      </c>
      <c r="G120" s="24"/>
      <c r="H120" s="23"/>
      <c r="I120" s="9"/>
      <c r="J120" s="9"/>
      <c r="K120" s="25">
        <f>SUM(T112:T119)</f>
        <v>0</v>
      </c>
      <c r="L120" s="25"/>
    </row>
    <row r="121" spans="1:22" ht="14.25" x14ac:dyDescent="0.2">
      <c r="A121" s="20"/>
      <c r="B121" s="20"/>
      <c r="C121" s="21"/>
      <c r="D121" s="21" t="s">
        <v>508</v>
      </c>
      <c r="E121" s="22" t="s">
        <v>506</v>
      </c>
      <c r="F121" s="9">
        <f>108</f>
        <v>108</v>
      </c>
      <c r="G121" s="24"/>
      <c r="H121" s="23"/>
      <c r="I121" s="9"/>
      <c r="J121" s="9"/>
      <c r="K121" s="25">
        <f>SUM(V112:V120)</f>
        <v>0</v>
      </c>
      <c r="L121" s="25"/>
    </row>
    <row r="122" spans="1:22" ht="14.25" x14ac:dyDescent="0.2">
      <c r="A122" s="20"/>
      <c r="B122" s="20"/>
      <c r="C122" s="21"/>
      <c r="D122" s="21" t="s">
        <v>509</v>
      </c>
      <c r="E122" s="22" t="s">
        <v>510</v>
      </c>
      <c r="F122" s="9">
        <f>Source!AQ35</f>
        <v>52.67</v>
      </c>
      <c r="G122" s="24"/>
      <c r="H122" s="23" t="str">
        <f>Source!DI35</f>
        <v/>
      </c>
      <c r="I122" s="9">
        <f>Source!AV35</f>
        <v>1</v>
      </c>
      <c r="J122" s="9"/>
      <c r="K122" s="25"/>
      <c r="L122" s="25">
        <f>Source!U35</f>
        <v>0</v>
      </c>
    </row>
    <row r="123" spans="1:22" ht="15" x14ac:dyDescent="0.25">
      <c r="A123" s="29"/>
      <c r="B123" s="29"/>
      <c r="C123" s="29"/>
      <c r="D123" s="29"/>
      <c r="E123" s="29"/>
      <c r="F123" s="29"/>
      <c r="G123" s="29"/>
      <c r="H123" s="29"/>
      <c r="I123" s="29"/>
      <c r="J123" s="74">
        <f>K114+K115+K117+K119+K120+K121+SUM(K118:K118)</f>
        <v>0</v>
      </c>
      <c r="K123" s="74"/>
      <c r="L123" s="30">
        <f>IF(Source!I35&lt;&gt;0, ROUND(J123/Source!I35, 2), 0)</f>
        <v>0</v>
      </c>
      <c r="P123" s="27">
        <f>J123</f>
        <v>0</v>
      </c>
    </row>
    <row r="124" spans="1:22" ht="28.5" x14ac:dyDescent="0.2">
      <c r="A124" s="20">
        <v>10</v>
      </c>
      <c r="B124" s="20" t="str">
        <f>Source!E37</f>
        <v>9</v>
      </c>
      <c r="C124" s="21" t="str">
        <f>Source!F37</f>
        <v>2.1-3204-6-1/1</v>
      </c>
      <c r="D124" s="21" t="str">
        <f>Source!G37</f>
        <v>Разборка бортовых камней на бетонном основании</v>
      </c>
      <c r="E124" s="22" t="str">
        <f>Source!H37</f>
        <v>100 м</v>
      </c>
      <c r="F124" s="9">
        <f>Source!I37</f>
        <v>0.1</v>
      </c>
      <c r="G124" s="24"/>
      <c r="H124" s="23"/>
      <c r="I124" s="9"/>
      <c r="J124" s="9"/>
      <c r="K124" s="25"/>
      <c r="L124" s="25"/>
      <c r="Q124">
        <f>ROUND((Source!BZ37/100)*ROUND((Source!AF37*Source!AV37)*Source!I37, 2), 2)</f>
        <v>1085.4000000000001</v>
      </c>
      <c r="R124">
        <f>Source!X37</f>
        <v>1085.4000000000001</v>
      </c>
      <c r="S124">
        <f>ROUND((Source!CA37/100)*ROUND((Source!AF37*Source!AV37)*Source!I37, 2), 2)</f>
        <v>155.06</v>
      </c>
      <c r="T124">
        <f>Source!Y37</f>
        <v>155.06</v>
      </c>
      <c r="U124">
        <f>ROUND((175/100)*ROUND((Source!AE37*Source!AV37)*Source!I37, 2), 2)</f>
        <v>0</v>
      </c>
      <c r="V124">
        <f>ROUND((108/100)*ROUND(Source!CS37*Source!I37, 2), 2)</f>
        <v>0</v>
      </c>
    </row>
    <row r="125" spans="1:22" x14ac:dyDescent="0.2">
      <c r="D125" s="31" t="str">
        <f>"Объем: "&amp;Source!I37&amp;"=10/"&amp;"100"</f>
        <v>Объем: 0,1=10/100</v>
      </c>
    </row>
    <row r="126" spans="1:22" ht="14.25" x14ac:dyDescent="0.2">
      <c r="A126" s="20"/>
      <c r="B126" s="20"/>
      <c r="C126" s="21"/>
      <c r="D126" s="21" t="s">
        <v>501</v>
      </c>
      <c r="E126" s="22"/>
      <c r="F126" s="9"/>
      <c r="G126" s="24">
        <f>Source!AO37</f>
        <v>15505.67</v>
      </c>
      <c r="H126" s="23" t="str">
        <f>Source!DG37</f>
        <v/>
      </c>
      <c r="I126" s="9">
        <f>Source!AV37</f>
        <v>1</v>
      </c>
      <c r="J126" s="9">
        <f>IF(Source!BA37&lt;&gt; 0, Source!BA37, 1)</f>
        <v>1</v>
      </c>
      <c r="K126" s="25">
        <f>Source!S37</f>
        <v>1550.57</v>
      </c>
      <c r="L126" s="25"/>
    </row>
    <row r="127" spans="1:22" ht="14.25" x14ac:dyDescent="0.2">
      <c r="A127" s="20"/>
      <c r="B127" s="20"/>
      <c r="C127" s="21"/>
      <c r="D127" s="21" t="s">
        <v>505</v>
      </c>
      <c r="E127" s="22" t="s">
        <v>506</v>
      </c>
      <c r="F127" s="9">
        <f>Source!AT37</f>
        <v>70</v>
      </c>
      <c r="G127" s="24"/>
      <c r="H127" s="23"/>
      <c r="I127" s="9"/>
      <c r="J127" s="9"/>
      <c r="K127" s="25">
        <f>SUM(R124:R126)</f>
        <v>1085.4000000000001</v>
      </c>
      <c r="L127" s="25"/>
    </row>
    <row r="128" spans="1:22" ht="14.25" x14ac:dyDescent="0.2">
      <c r="A128" s="20"/>
      <c r="B128" s="20"/>
      <c r="C128" s="21"/>
      <c r="D128" s="21" t="s">
        <v>507</v>
      </c>
      <c r="E128" s="22" t="s">
        <v>506</v>
      </c>
      <c r="F128" s="9">
        <f>Source!AU37</f>
        <v>10</v>
      </c>
      <c r="G128" s="24"/>
      <c r="H128" s="23"/>
      <c r="I128" s="9"/>
      <c r="J128" s="9"/>
      <c r="K128" s="25">
        <f>SUM(T124:T127)</f>
        <v>155.06</v>
      </c>
      <c r="L128" s="25"/>
    </row>
    <row r="129" spans="1:22" ht="14.25" x14ac:dyDescent="0.2">
      <c r="A129" s="20"/>
      <c r="B129" s="20"/>
      <c r="C129" s="21"/>
      <c r="D129" s="21" t="s">
        <v>509</v>
      </c>
      <c r="E129" s="22" t="s">
        <v>510</v>
      </c>
      <c r="F129" s="9">
        <f>Source!AQ37</f>
        <v>76.7</v>
      </c>
      <c r="G129" s="24"/>
      <c r="H129" s="23" t="str">
        <f>Source!DI37</f>
        <v/>
      </c>
      <c r="I129" s="9">
        <f>Source!AV37</f>
        <v>1</v>
      </c>
      <c r="J129" s="9"/>
      <c r="K129" s="25"/>
      <c r="L129" s="25">
        <f>Source!U37</f>
        <v>7.6700000000000008</v>
      </c>
    </row>
    <row r="130" spans="1:22" ht="15" x14ac:dyDescent="0.25">
      <c r="A130" s="29"/>
      <c r="B130" s="29"/>
      <c r="C130" s="29"/>
      <c r="D130" s="29"/>
      <c r="E130" s="29"/>
      <c r="F130" s="29"/>
      <c r="G130" s="29"/>
      <c r="H130" s="29"/>
      <c r="I130" s="29"/>
      <c r="J130" s="74">
        <f>K126+K127+K128</f>
        <v>2791.03</v>
      </c>
      <c r="K130" s="74"/>
      <c r="L130" s="30">
        <f>IF(Source!I37&lt;&gt;0, ROUND(J130/Source!I37, 2), 0)</f>
        <v>27910.3</v>
      </c>
      <c r="P130" s="27">
        <f>J130</f>
        <v>2791.03</v>
      </c>
    </row>
    <row r="131" spans="1:22" ht="42.75" x14ac:dyDescent="0.2">
      <c r="A131" s="20">
        <v>11</v>
      </c>
      <c r="B131" s="20" t="str">
        <f>Source!E38</f>
        <v>10</v>
      </c>
      <c r="C131" s="21" t="str">
        <f>Source!F38</f>
        <v>2.49-3201-14-1/1</v>
      </c>
      <c r="D131" s="21" t="str">
        <f>Source!G38</f>
        <v>Разработка грунта вручную в траншеях глубиной до 2 м без креплений с откосами, группа грунтов 1-3</v>
      </c>
      <c r="E131" s="22" t="str">
        <f>Source!H38</f>
        <v>100 м3</v>
      </c>
      <c r="F131" s="9">
        <f>Source!I38</f>
        <v>0.06</v>
      </c>
      <c r="G131" s="24"/>
      <c r="H131" s="23"/>
      <c r="I131" s="9"/>
      <c r="J131" s="9"/>
      <c r="K131" s="25"/>
      <c r="L131" s="25"/>
      <c r="Q131">
        <f>ROUND((Source!BZ38/100)*ROUND((Source!AF38*Source!AV38)*Source!I38, 2), 2)</f>
        <v>1761.95</v>
      </c>
      <c r="R131">
        <f>Source!X38</f>
        <v>1761.95</v>
      </c>
      <c r="S131">
        <f>ROUND((Source!CA38/100)*ROUND((Source!AF38*Source!AV38)*Source!I38, 2), 2)</f>
        <v>251.71</v>
      </c>
      <c r="T131">
        <f>Source!Y38</f>
        <v>251.71</v>
      </c>
      <c r="U131">
        <f>ROUND((175/100)*ROUND((Source!AE38*Source!AV38)*Source!I38, 2), 2)</f>
        <v>0</v>
      </c>
      <c r="V131">
        <f>ROUND((108/100)*ROUND(Source!CS38*Source!I38, 2), 2)</f>
        <v>0</v>
      </c>
    </row>
    <row r="132" spans="1:22" x14ac:dyDescent="0.2">
      <c r="D132" s="31" t="str">
        <f>"Объем: "&amp;Source!I38&amp;"=6/"&amp;"100"</f>
        <v>Объем: 0,06=6/100</v>
      </c>
    </row>
    <row r="133" spans="1:22" ht="14.25" x14ac:dyDescent="0.2">
      <c r="A133" s="20"/>
      <c r="B133" s="20"/>
      <c r="C133" s="21"/>
      <c r="D133" s="21" t="s">
        <v>501</v>
      </c>
      <c r="E133" s="22"/>
      <c r="F133" s="9"/>
      <c r="G133" s="24">
        <f>Source!AO38</f>
        <v>41951.1</v>
      </c>
      <c r="H133" s="23" t="str">
        <f>Source!DG38</f>
        <v/>
      </c>
      <c r="I133" s="9">
        <f>Source!AV38</f>
        <v>1</v>
      </c>
      <c r="J133" s="9">
        <f>IF(Source!BA38&lt;&gt; 0, Source!BA38, 1)</f>
        <v>1</v>
      </c>
      <c r="K133" s="25">
        <f>Source!S38</f>
        <v>2517.0700000000002</v>
      </c>
      <c r="L133" s="25"/>
    </row>
    <row r="134" spans="1:22" ht="14.25" x14ac:dyDescent="0.2">
      <c r="A134" s="20"/>
      <c r="B134" s="20"/>
      <c r="C134" s="21"/>
      <c r="D134" s="21" t="s">
        <v>505</v>
      </c>
      <c r="E134" s="22" t="s">
        <v>506</v>
      </c>
      <c r="F134" s="9">
        <f>Source!AT38</f>
        <v>70</v>
      </c>
      <c r="G134" s="24"/>
      <c r="H134" s="23"/>
      <c r="I134" s="9"/>
      <c r="J134" s="9"/>
      <c r="K134" s="25">
        <f>SUM(R131:R133)</f>
        <v>1761.95</v>
      </c>
      <c r="L134" s="25"/>
    </row>
    <row r="135" spans="1:22" ht="14.25" x14ac:dyDescent="0.2">
      <c r="A135" s="20"/>
      <c r="B135" s="20"/>
      <c r="C135" s="21"/>
      <c r="D135" s="21" t="s">
        <v>507</v>
      </c>
      <c r="E135" s="22" t="s">
        <v>506</v>
      </c>
      <c r="F135" s="9">
        <f>Source!AU38</f>
        <v>10</v>
      </c>
      <c r="G135" s="24"/>
      <c r="H135" s="23"/>
      <c r="I135" s="9"/>
      <c r="J135" s="9"/>
      <c r="K135" s="25">
        <f>SUM(T131:T134)</f>
        <v>251.71</v>
      </c>
      <c r="L135" s="25"/>
    </row>
    <row r="136" spans="1:22" ht="14.25" x14ac:dyDescent="0.2">
      <c r="A136" s="20"/>
      <c r="B136" s="20"/>
      <c r="C136" s="21"/>
      <c r="D136" s="21" t="s">
        <v>509</v>
      </c>
      <c r="E136" s="22" t="s">
        <v>510</v>
      </c>
      <c r="F136" s="9">
        <f>Source!AQ38</f>
        <v>221.6</v>
      </c>
      <c r="G136" s="24"/>
      <c r="H136" s="23" t="str">
        <f>Source!DI38</f>
        <v/>
      </c>
      <c r="I136" s="9">
        <f>Source!AV38</f>
        <v>1</v>
      </c>
      <c r="J136" s="9"/>
      <c r="K136" s="25"/>
      <c r="L136" s="25">
        <f>Source!U38</f>
        <v>13.295999999999999</v>
      </c>
    </row>
    <row r="137" spans="1:22" ht="15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74">
        <f>K133+K134+K135</f>
        <v>4530.7300000000005</v>
      </c>
      <c r="K137" s="74"/>
      <c r="L137" s="30">
        <f>IF(Source!I38&lt;&gt;0, ROUND(J137/Source!I38, 2), 0)</f>
        <v>75512.17</v>
      </c>
      <c r="P137" s="27">
        <f>J137</f>
        <v>4530.7300000000005</v>
      </c>
    </row>
    <row r="138" spans="1:22" ht="57" x14ac:dyDescent="0.2">
      <c r="A138" s="20">
        <v>12</v>
      </c>
      <c r="B138" s="20" t="str">
        <f>Source!E39</f>
        <v>11</v>
      </c>
      <c r="C138" s="21" t="str">
        <f>Source!F39</f>
        <v>2.1-3305-7-1/1</v>
      </c>
      <c r="D138" s="21" t="str">
        <f>Source!G39</f>
        <v>Устройство прослойки из нетканого синтетического материала (НСМ) в земляном полотне сплошной (без стоимости иглопробивного полотна)</v>
      </c>
      <c r="E138" s="22" t="str">
        <f>Source!H39</f>
        <v>1000 м2</v>
      </c>
      <c r="F138" s="9">
        <f>Source!I39</f>
        <v>0.02</v>
      </c>
      <c r="G138" s="24"/>
      <c r="H138" s="23"/>
      <c r="I138" s="9"/>
      <c r="J138" s="9"/>
      <c r="K138" s="25"/>
      <c r="L138" s="25"/>
      <c r="Q138">
        <f>ROUND((Source!BZ39/100)*ROUND((Source!AF39*Source!AV39)*Source!I39, 2), 2)</f>
        <v>81.569999999999993</v>
      </c>
      <c r="R138">
        <f>Source!X39</f>
        <v>81.569999999999993</v>
      </c>
      <c r="S138">
        <f>ROUND((Source!CA39/100)*ROUND((Source!AF39*Source!AV39)*Source!I39, 2), 2)</f>
        <v>11.65</v>
      </c>
      <c r="T138">
        <f>Source!Y39</f>
        <v>11.65</v>
      </c>
      <c r="U138">
        <f>ROUND((175/100)*ROUND((Source!AE39*Source!AV39)*Source!I39, 2), 2)</f>
        <v>74.569999999999993</v>
      </c>
      <c r="V138">
        <f>ROUND((108/100)*ROUND(Source!CS39*Source!I39, 2), 2)</f>
        <v>46.02</v>
      </c>
    </row>
    <row r="139" spans="1:22" x14ac:dyDescent="0.2">
      <c r="D139" s="31" t="str">
        <f>"Объем: "&amp;Source!I39&amp;"=20/"&amp;"1000"</f>
        <v>Объем: 0,02=20/1000</v>
      </c>
    </row>
    <row r="140" spans="1:22" ht="14.25" x14ac:dyDescent="0.2">
      <c r="A140" s="20"/>
      <c r="B140" s="20"/>
      <c r="C140" s="21"/>
      <c r="D140" s="21" t="s">
        <v>501</v>
      </c>
      <c r="E140" s="22"/>
      <c r="F140" s="9"/>
      <c r="G140" s="24">
        <f>Source!AO39</f>
        <v>5826.56</v>
      </c>
      <c r="H140" s="23" t="str">
        <f>Source!DG39</f>
        <v/>
      </c>
      <c r="I140" s="9">
        <f>Source!AV39</f>
        <v>1</v>
      </c>
      <c r="J140" s="9">
        <f>IF(Source!BA39&lt;&gt; 0, Source!BA39, 1)</f>
        <v>1</v>
      </c>
      <c r="K140" s="25">
        <f>Source!S39</f>
        <v>116.53</v>
      </c>
      <c r="L140" s="25"/>
    </row>
    <row r="141" spans="1:22" ht="14.25" x14ac:dyDescent="0.2">
      <c r="A141" s="20"/>
      <c r="B141" s="20"/>
      <c r="C141" s="21"/>
      <c r="D141" s="21" t="s">
        <v>502</v>
      </c>
      <c r="E141" s="22"/>
      <c r="F141" s="9"/>
      <c r="G141" s="24">
        <f>Source!AM39</f>
        <v>4930.6000000000004</v>
      </c>
      <c r="H141" s="23" t="str">
        <f>Source!DE39</f>
        <v/>
      </c>
      <c r="I141" s="9">
        <f>Source!AV39</f>
        <v>1</v>
      </c>
      <c r="J141" s="9">
        <f>IF(Source!BB39&lt;&gt; 0, Source!BB39, 1)</f>
        <v>1</v>
      </c>
      <c r="K141" s="25">
        <f>Source!Q39</f>
        <v>98.61</v>
      </c>
      <c r="L141" s="25"/>
    </row>
    <row r="142" spans="1:22" ht="14.25" x14ac:dyDescent="0.2">
      <c r="A142" s="20"/>
      <c r="B142" s="20"/>
      <c r="C142" s="21"/>
      <c r="D142" s="21" t="s">
        <v>503</v>
      </c>
      <c r="E142" s="22"/>
      <c r="F142" s="9"/>
      <c r="G142" s="24">
        <f>Source!AN39</f>
        <v>2130.35</v>
      </c>
      <c r="H142" s="23" t="str">
        <f>Source!DF39</f>
        <v/>
      </c>
      <c r="I142" s="9">
        <f>Source!AV39</f>
        <v>1</v>
      </c>
      <c r="J142" s="9">
        <f>IF(Source!BS39&lt;&gt; 0, Source!BS39, 1)</f>
        <v>1</v>
      </c>
      <c r="K142" s="26">
        <f>Source!R39</f>
        <v>42.61</v>
      </c>
      <c r="L142" s="25"/>
    </row>
    <row r="143" spans="1:22" ht="14.25" x14ac:dyDescent="0.2">
      <c r="A143" s="20"/>
      <c r="B143" s="20"/>
      <c r="C143" s="21"/>
      <c r="D143" s="21" t="s">
        <v>504</v>
      </c>
      <c r="E143" s="22"/>
      <c r="F143" s="9"/>
      <c r="G143" s="24">
        <f>Source!AL39</f>
        <v>5.81</v>
      </c>
      <c r="H143" s="23" t="str">
        <f>Source!DD39</f>
        <v/>
      </c>
      <c r="I143" s="9">
        <f>Source!AW39</f>
        <v>1</v>
      </c>
      <c r="J143" s="9">
        <f>IF(Source!BC39&lt;&gt; 0, Source!BC39, 1)</f>
        <v>1</v>
      </c>
      <c r="K143" s="25">
        <f>Source!P39</f>
        <v>0.12</v>
      </c>
      <c r="L143" s="25"/>
    </row>
    <row r="144" spans="1:22" ht="14.25" x14ac:dyDescent="0.2">
      <c r="A144" s="20">
        <v>13</v>
      </c>
      <c r="B144" s="20" t="str">
        <f>Source!E40</f>
        <v>11,1</v>
      </c>
      <c r="C144" s="21" t="str">
        <f>Source!F40</f>
        <v>21.1-25-19</v>
      </c>
      <c r="D144" s="21" t="str">
        <f>Source!G40</f>
        <v>Геотекстиль, марка КМ 2</v>
      </c>
      <c r="E144" s="22" t="str">
        <f>Source!H40</f>
        <v>м2</v>
      </c>
      <c r="F144" s="9">
        <f>Source!I40</f>
        <v>20</v>
      </c>
      <c r="G144" s="24">
        <f>Source!AK40</f>
        <v>32.15</v>
      </c>
      <c r="H144" s="32" t="s">
        <v>3</v>
      </c>
      <c r="I144" s="9">
        <f>Source!AW40</f>
        <v>1</v>
      </c>
      <c r="J144" s="9">
        <f>IF(Source!BC40&lt;&gt; 0, Source!BC40, 1)</f>
        <v>1</v>
      </c>
      <c r="K144" s="25">
        <f>Source!O40</f>
        <v>643</v>
      </c>
      <c r="L144" s="25"/>
      <c r="Q144">
        <f>ROUND((Source!BZ40/100)*ROUND((Source!AF40*Source!AV40)*Source!I40, 2), 2)</f>
        <v>0</v>
      </c>
      <c r="R144">
        <f>Source!X40</f>
        <v>0</v>
      </c>
      <c r="S144">
        <f>ROUND((Source!CA40/100)*ROUND((Source!AF40*Source!AV40)*Source!I40, 2), 2)</f>
        <v>0</v>
      </c>
      <c r="T144">
        <f>Source!Y40</f>
        <v>0</v>
      </c>
      <c r="U144">
        <f>ROUND((175/100)*ROUND((Source!AE40*Source!AV40)*Source!I40, 2), 2)</f>
        <v>0</v>
      </c>
      <c r="V144">
        <f>ROUND((108/100)*ROUND(Source!CS40*Source!I40, 2), 2)</f>
        <v>0</v>
      </c>
    </row>
    <row r="145" spans="1:22" ht="14.25" x14ac:dyDescent="0.2">
      <c r="A145" s="20"/>
      <c r="B145" s="20"/>
      <c r="C145" s="21"/>
      <c r="D145" s="21" t="s">
        <v>505</v>
      </c>
      <c r="E145" s="22" t="s">
        <v>506</v>
      </c>
      <c r="F145" s="9">
        <f>Source!AT39</f>
        <v>70</v>
      </c>
      <c r="G145" s="24"/>
      <c r="H145" s="23"/>
      <c r="I145" s="9"/>
      <c r="J145" s="9"/>
      <c r="K145" s="25">
        <f>SUM(R138:R144)</f>
        <v>81.569999999999993</v>
      </c>
      <c r="L145" s="25"/>
    </row>
    <row r="146" spans="1:22" ht="14.25" x14ac:dyDescent="0.2">
      <c r="A146" s="20"/>
      <c r="B146" s="20"/>
      <c r="C146" s="21"/>
      <c r="D146" s="21" t="s">
        <v>507</v>
      </c>
      <c r="E146" s="22" t="s">
        <v>506</v>
      </c>
      <c r="F146" s="9">
        <f>Source!AU39</f>
        <v>10</v>
      </c>
      <c r="G146" s="24"/>
      <c r="H146" s="23"/>
      <c r="I146" s="9"/>
      <c r="J146" s="9"/>
      <c r="K146" s="25">
        <f>SUM(T138:T145)</f>
        <v>11.65</v>
      </c>
      <c r="L146" s="25"/>
    </row>
    <row r="147" spans="1:22" ht="14.25" x14ac:dyDescent="0.2">
      <c r="A147" s="20"/>
      <c r="B147" s="20"/>
      <c r="C147" s="21"/>
      <c r="D147" s="21" t="s">
        <v>508</v>
      </c>
      <c r="E147" s="22" t="s">
        <v>506</v>
      </c>
      <c r="F147" s="9">
        <f>108</f>
        <v>108</v>
      </c>
      <c r="G147" s="24"/>
      <c r="H147" s="23"/>
      <c r="I147" s="9"/>
      <c r="J147" s="9"/>
      <c r="K147" s="25">
        <f>SUM(V138:V146)</f>
        <v>46.02</v>
      </c>
      <c r="L147" s="25"/>
    </row>
    <row r="148" spans="1:22" ht="14.25" x14ac:dyDescent="0.2">
      <c r="A148" s="20"/>
      <c r="B148" s="20"/>
      <c r="C148" s="21"/>
      <c r="D148" s="21" t="s">
        <v>509</v>
      </c>
      <c r="E148" s="22" t="s">
        <v>510</v>
      </c>
      <c r="F148" s="9">
        <f>Source!AQ39</f>
        <v>31.86</v>
      </c>
      <c r="G148" s="24"/>
      <c r="H148" s="23" t="str">
        <f>Source!DI39</f>
        <v/>
      </c>
      <c r="I148" s="9">
        <f>Source!AV39</f>
        <v>1</v>
      </c>
      <c r="J148" s="9"/>
      <c r="K148" s="25"/>
      <c r="L148" s="25">
        <f>Source!U39</f>
        <v>0.63719999999999999</v>
      </c>
    </row>
    <row r="149" spans="1:22" ht="15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74">
        <f>K140+K141+K143+K145+K146+K147+SUM(K144:K144)</f>
        <v>997.5</v>
      </c>
      <c r="K149" s="74"/>
      <c r="L149" s="30">
        <f>IF(Source!I39&lt;&gt;0, ROUND(J149/Source!I39, 2), 0)</f>
        <v>49875</v>
      </c>
      <c r="P149" s="27">
        <f>J149</f>
        <v>997.5</v>
      </c>
    </row>
    <row r="150" spans="1:22" ht="42.75" x14ac:dyDescent="0.2">
      <c r="A150" s="20">
        <v>14</v>
      </c>
      <c r="B150" s="20" t="str">
        <f>Source!E41</f>
        <v>12</v>
      </c>
      <c r="C150" s="21" t="str">
        <f>Source!F41</f>
        <v>2.1-3303-1-1/1</v>
      </c>
      <c r="D150" s="21" t="str">
        <f>Source!G41</f>
        <v>Устройство подстилающих и выравнивающих слоев оснований из песка</v>
      </c>
      <c r="E150" s="22" t="str">
        <f>Source!H41</f>
        <v>100 м3</v>
      </c>
      <c r="F150" s="9">
        <f>Source!I41</f>
        <v>0.02</v>
      </c>
      <c r="G150" s="24"/>
      <c r="H150" s="23"/>
      <c r="I150" s="9"/>
      <c r="J150" s="9"/>
      <c r="K150" s="25"/>
      <c r="L150" s="25"/>
      <c r="Q150">
        <f>ROUND((Source!BZ41/100)*ROUND((Source!AF41*Source!AV41)*Source!I41, 2), 2)</f>
        <v>43.39</v>
      </c>
      <c r="R150">
        <f>Source!X41</f>
        <v>43.39</v>
      </c>
      <c r="S150">
        <f>ROUND((Source!CA41/100)*ROUND((Source!AF41*Source!AV41)*Source!I41, 2), 2)</f>
        <v>6.2</v>
      </c>
      <c r="T150">
        <f>Source!Y41</f>
        <v>6.2</v>
      </c>
      <c r="U150">
        <f>ROUND((175/100)*ROUND((Source!AE41*Source!AV41)*Source!I41, 2), 2)</f>
        <v>112.81</v>
      </c>
      <c r="V150">
        <f>ROUND((108/100)*ROUND(Source!CS41*Source!I41, 2), 2)</f>
        <v>69.62</v>
      </c>
    </row>
    <row r="151" spans="1:22" x14ac:dyDescent="0.2">
      <c r="D151" s="31" t="str">
        <f>"Объем: "&amp;Source!I41&amp;"=2/"&amp;"100"</f>
        <v>Объем: 0,02=2/100</v>
      </c>
    </row>
    <row r="152" spans="1:22" ht="14.25" x14ac:dyDescent="0.2">
      <c r="A152" s="20"/>
      <c r="B152" s="20"/>
      <c r="C152" s="21"/>
      <c r="D152" s="21" t="s">
        <v>501</v>
      </c>
      <c r="E152" s="22"/>
      <c r="F152" s="9"/>
      <c r="G152" s="24">
        <f>Source!AO41</f>
        <v>3099.54</v>
      </c>
      <c r="H152" s="23" t="str">
        <f>Source!DG41</f>
        <v/>
      </c>
      <c r="I152" s="9">
        <f>Source!AV41</f>
        <v>1</v>
      </c>
      <c r="J152" s="9">
        <f>IF(Source!BA41&lt;&gt; 0, Source!BA41, 1)</f>
        <v>1</v>
      </c>
      <c r="K152" s="25">
        <f>Source!S41</f>
        <v>61.99</v>
      </c>
      <c r="L152" s="25"/>
    </row>
    <row r="153" spans="1:22" ht="14.25" x14ac:dyDescent="0.2">
      <c r="A153" s="20"/>
      <c r="B153" s="20"/>
      <c r="C153" s="21"/>
      <c r="D153" s="21" t="s">
        <v>502</v>
      </c>
      <c r="E153" s="22"/>
      <c r="F153" s="9"/>
      <c r="G153" s="24">
        <f>Source!AM41</f>
        <v>7602.23</v>
      </c>
      <c r="H153" s="23" t="str">
        <f>Source!DE41</f>
        <v/>
      </c>
      <c r="I153" s="9">
        <f>Source!AV41</f>
        <v>1</v>
      </c>
      <c r="J153" s="9">
        <f>IF(Source!BB41&lt;&gt; 0, Source!BB41, 1)</f>
        <v>1</v>
      </c>
      <c r="K153" s="25">
        <f>Source!Q41</f>
        <v>152.04</v>
      </c>
      <c r="L153" s="25"/>
    </row>
    <row r="154" spans="1:22" ht="14.25" x14ac:dyDescent="0.2">
      <c r="A154" s="20"/>
      <c r="B154" s="20"/>
      <c r="C154" s="21"/>
      <c r="D154" s="21" t="s">
        <v>503</v>
      </c>
      <c r="E154" s="22"/>
      <c r="F154" s="9"/>
      <c r="G154" s="24">
        <f>Source!AN41</f>
        <v>3222.98</v>
      </c>
      <c r="H154" s="23" t="str">
        <f>Source!DF41</f>
        <v/>
      </c>
      <c r="I154" s="9">
        <f>Source!AV41</f>
        <v>1</v>
      </c>
      <c r="J154" s="9">
        <f>IF(Source!BS41&lt;&gt; 0, Source!BS41, 1)</f>
        <v>1</v>
      </c>
      <c r="K154" s="26">
        <f>Source!R41</f>
        <v>64.459999999999994</v>
      </c>
      <c r="L154" s="25"/>
    </row>
    <row r="155" spans="1:22" ht="14.25" x14ac:dyDescent="0.2">
      <c r="A155" s="20"/>
      <c r="B155" s="20"/>
      <c r="C155" s="21"/>
      <c r="D155" s="21" t="s">
        <v>504</v>
      </c>
      <c r="E155" s="22"/>
      <c r="F155" s="9"/>
      <c r="G155" s="24">
        <f>Source!AL41</f>
        <v>65162.05</v>
      </c>
      <c r="H155" s="23" t="str">
        <f>Source!DD41</f>
        <v/>
      </c>
      <c r="I155" s="9">
        <f>Source!AW41</f>
        <v>1</v>
      </c>
      <c r="J155" s="9">
        <f>IF(Source!BC41&lt;&gt; 0, Source!BC41, 1)</f>
        <v>1</v>
      </c>
      <c r="K155" s="25">
        <f>Source!P41</f>
        <v>1303.24</v>
      </c>
      <c r="L155" s="25"/>
    </row>
    <row r="156" spans="1:22" ht="14.25" x14ac:dyDescent="0.2">
      <c r="A156" s="20"/>
      <c r="B156" s="20"/>
      <c r="C156" s="21"/>
      <c r="D156" s="21" t="s">
        <v>505</v>
      </c>
      <c r="E156" s="22" t="s">
        <v>506</v>
      </c>
      <c r="F156" s="9">
        <f>Source!AT41</f>
        <v>70</v>
      </c>
      <c r="G156" s="24"/>
      <c r="H156" s="23"/>
      <c r="I156" s="9"/>
      <c r="J156" s="9"/>
      <c r="K156" s="25">
        <f>SUM(R150:R155)</f>
        <v>43.39</v>
      </c>
      <c r="L156" s="25"/>
    </row>
    <row r="157" spans="1:22" ht="14.25" x14ac:dyDescent="0.2">
      <c r="A157" s="20"/>
      <c r="B157" s="20"/>
      <c r="C157" s="21"/>
      <c r="D157" s="21" t="s">
        <v>507</v>
      </c>
      <c r="E157" s="22" t="s">
        <v>506</v>
      </c>
      <c r="F157" s="9">
        <f>Source!AU41</f>
        <v>10</v>
      </c>
      <c r="G157" s="24"/>
      <c r="H157" s="23"/>
      <c r="I157" s="9"/>
      <c r="J157" s="9"/>
      <c r="K157" s="25">
        <f>SUM(T150:T156)</f>
        <v>6.2</v>
      </c>
      <c r="L157" s="25"/>
    </row>
    <row r="158" spans="1:22" ht="14.25" x14ac:dyDescent="0.2">
      <c r="A158" s="20"/>
      <c r="B158" s="20"/>
      <c r="C158" s="21"/>
      <c r="D158" s="21" t="s">
        <v>508</v>
      </c>
      <c r="E158" s="22" t="s">
        <v>506</v>
      </c>
      <c r="F158" s="9">
        <f>108</f>
        <v>108</v>
      </c>
      <c r="G158" s="24"/>
      <c r="H158" s="23"/>
      <c r="I158" s="9"/>
      <c r="J158" s="9"/>
      <c r="K158" s="25">
        <f>SUM(V150:V157)</f>
        <v>69.62</v>
      </c>
      <c r="L158" s="25"/>
    </row>
    <row r="159" spans="1:22" ht="14.25" x14ac:dyDescent="0.2">
      <c r="A159" s="20"/>
      <c r="B159" s="20"/>
      <c r="C159" s="21"/>
      <c r="D159" s="21" t="s">
        <v>509</v>
      </c>
      <c r="E159" s="22" t="s">
        <v>510</v>
      </c>
      <c r="F159" s="9">
        <f>Source!AQ41</f>
        <v>16.559999999999999</v>
      </c>
      <c r="G159" s="24"/>
      <c r="H159" s="23" t="str">
        <f>Source!DI41</f>
        <v/>
      </c>
      <c r="I159" s="9">
        <f>Source!AV41</f>
        <v>1</v>
      </c>
      <c r="J159" s="9"/>
      <c r="K159" s="25"/>
      <c r="L159" s="25">
        <f>Source!U41</f>
        <v>0.33119999999999999</v>
      </c>
    </row>
    <row r="160" spans="1:22" ht="15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74">
        <f>K152+K153+K155+K156+K157+K158</f>
        <v>1636.48</v>
      </c>
      <c r="K160" s="74"/>
      <c r="L160" s="30">
        <f>IF(Source!I41&lt;&gt;0, ROUND(J160/Source!I41, 2), 0)</f>
        <v>81824</v>
      </c>
      <c r="P160" s="27">
        <f>J160</f>
        <v>1636.48</v>
      </c>
    </row>
    <row r="161" spans="1:22" ht="42.75" x14ac:dyDescent="0.2">
      <c r="A161" s="20">
        <v>15</v>
      </c>
      <c r="B161" s="20" t="str">
        <f>Source!E42</f>
        <v>13</v>
      </c>
      <c r="C161" s="21" t="str">
        <f>Source!F42</f>
        <v>2.1-3303-1-2/1</v>
      </c>
      <c r="D161" s="21" t="str">
        <f>Source!G42</f>
        <v>Устройство подстилающих и выравнивающих слоев оснований из щебня</v>
      </c>
      <c r="E161" s="22" t="str">
        <f>Source!H42</f>
        <v>100 м3</v>
      </c>
      <c r="F161" s="9">
        <f>Source!I42</f>
        <v>0.03</v>
      </c>
      <c r="G161" s="24"/>
      <c r="H161" s="23"/>
      <c r="I161" s="9"/>
      <c r="J161" s="9"/>
      <c r="K161" s="25"/>
      <c r="L161" s="25"/>
      <c r="Q161">
        <f>ROUND((Source!BZ42/100)*ROUND((Source!AF42*Source!AV42)*Source!I42, 2), 2)</f>
        <v>97.64</v>
      </c>
      <c r="R161">
        <f>Source!X42</f>
        <v>97.64</v>
      </c>
      <c r="S161">
        <f>ROUND((Source!CA42/100)*ROUND((Source!AF42*Source!AV42)*Source!I42, 2), 2)</f>
        <v>13.95</v>
      </c>
      <c r="T161">
        <f>Source!Y42</f>
        <v>13.95</v>
      </c>
      <c r="U161">
        <f>ROUND((175/100)*ROUND((Source!AE42*Source!AV42)*Source!I42, 2), 2)</f>
        <v>1113.79</v>
      </c>
      <c r="V161">
        <f>ROUND((108/100)*ROUND(Source!CS42*Source!I42, 2), 2)</f>
        <v>687.37</v>
      </c>
    </row>
    <row r="162" spans="1:22" x14ac:dyDescent="0.2">
      <c r="D162" s="31" t="str">
        <f>"Объем: "&amp;Source!I42&amp;"=3/"&amp;"100"</f>
        <v>Объем: 0,03=3/100</v>
      </c>
    </row>
    <row r="163" spans="1:22" ht="14.25" x14ac:dyDescent="0.2">
      <c r="A163" s="20"/>
      <c r="B163" s="20"/>
      <c r="C163" s="21"/>
      <c r="D163" s="21" t="s">
        <v>501</v>
      </c>
      <c r="E163" s="22"/>
      <c r="F163" s="9"/>
      <c r="G163" s="24">
        <f>Source!AO42</f>
        <v>4649.3</v>
      </c>
      <c r="H163" s="23" t="str">
        <f>Source!DG42</f>
        <v/>
      </c>
      <c r="I163" s="9">
        <f>Source!AV42</f>
        <v>1</v>
      </c>
      <c r="J163" s="9">
        <f>IF(Source!BA42&lt;&gt; 0, Source!BA42, 1)</f>
        <v>1</v>
      </c>
      <c r="K163" s="25">
        <f>Source!S42</f>
        <v>139.47999999999999</v>
      </c>
      <c r="L163" s="25"/>
    </row>
    <row r="164" spans="1:22" ht="14.25" x14ac:dyDescent="0.2">
      <c r="A164" s="20"/>
      <c r="B164" s="20"/>
      <c r="C164" s="21"/>
      <c r="D164" s="21" t="s">
        <v>502</v>
      </c>
      <c r="E164" s="22"/>
      <c r="F164" s="9"/>
      <c r="G164" s="24">
        <f>Source!AM42</f>
        <v>53736.02</v>
      </c>
      <c r="H164" s="23" t="str">
        <f>Source!DE42</f>
        <v/>
      </c>
      <c r="I164" s="9">
        <f>Source!AV42</f>
        <v>1</v>
      </c>
      <c r="J164" s="9">
        <f>IF(Source!BB42&lt;&gt; 0, Source!BB42, 1)</f>
        <v>1</v>
      </c>
      <c r="K164" s="25">
        <f>Source!Q42</f>
        <v>1612.08</v>
      </c>
      <c r="L164" s="25"/>
    </row>
    <row r="165" spans="1:22" ht="14.25" x14ac:dyDescent="0.2">
      <c r="A165" s="20"/>
      <c r="B165" s="20"/>
      <c r="C165" s="21"/>
      <c r="D165" s="21" t="s">
        <v>503</v>
      </c>
      <c r="E165" s="22"/>
      <c r="F165" s="9"/>
      <c r="G165" s="24">
        <f>Source!AN42</f>
        <v>21215.13</v>
      </c>
      <c r="H165" s="23" t="str">
        <f>Source!DF42</f>
        <v/>
      </c>
      <c r="I165" s="9">
        <f>Source!AV42</f>
        <v>1</v>
      </c>
      <c r="J165" s="9">
        <f>IF(Source!BS42&lt;&gt; 0, Source!BS42, 1)</f>
        <v>1</v>
      </c>
      <c r="K165" s="26">
        <f>Source!R42</f>
        <v>636.45000000000005</v>
      </c>
      <c r="L165" s="25"/>
    </row>
    <row r="166" spans="1:22" ht="14.25" x14ac:dyDescent="0.2">
      <c r="A166" s="20"/>
      <c r="B166" s="20"/>
      <c r="C166" s="21"/>
      <c r="D166" s="21" t="s">
        <v>504</v>
      </c>
      <c r="E166" s="22"/>
      <c r="F166" s="9"/>
      <c r="G166" s="24">
        <f>Source!AL42</f>
        <v>222479.25</v>
      </c>
      <c r="H166" s="23" t="str">
        <f>Source!DD42</f>
        <v/>
      </c>
      <c r="I166" s="9">
        <f>Source!AW42</f>
        <v>1</v>
      </c>
      <c r="J166" s="9">
        <f>IF(Source!BC42&lt;&gt; 0, Source!BC42, 1)</f>
        <v>1</v>
      </c>
      <c r="K166" s="25">
        <f>Source!P42</f>
        <v>6674.38</v>
      </c>
      <c r="L166" s="25"/>
    </row>
    <row r="167" spans="1:22" ht="14.25" x14ac:dyDescent="0.2">
      <c r="A167" s="20"/>
      <c r="B167" s="20"/>
      <c r="C167" s="21"/>
      <c r="D167" s="21" t="s">
        <v>505</v>
      </c>
      <c r="E167" s="22" t="s">
        <v>506</v>
      </c>
      <c r="F167" s="9">
        <f>Source!AT42</f>
        <v>70</v>
      </c>
      <c r="G167" s="24"/>
      <c r="H167" s="23"/>
      <c r="I167" s="9"/>
      <c r="J167" s="9"/>
      <c r="K167" s="25">
        <f>SUM(R161:R166)</f>
        <v>97.64</v>
      </c>
      <c r="L167" s="25"/>
    </row>
    <row r="168" spans="1:22" ht="14.25" x14ac:dyDescent="0.2">
      <c r="A168" s="20"/>
      <c r="B168" s="20"/>
      <c r="C168" s="21"/>
      <c r="D168" s="21" t="s">
        <v>507</v>
      </c>
      <c r="E168" s="22" t="s">
        <v>506</v>
      </c>
      <c r="F168" s="9">
        <f>Source!AU42</f>
        <v>10</v>
      </c>
      <c r="G168" s="24"/>
      <c r="H168" s="23"/>
      <c r="I168" s="9"/>
      <c r="J168" s="9"/>
      <c r="K168" s="25">
        <f>SUM(T161:T167)</f>
        <v>13.95</v>
      </c>
      <c r="L168" s="25"/>
    </row>
    <row r="169" spans="1:22" ht="14.25" x14ac:dyDescent="0.2">
      <c r="A169" s="20"/>
      <c r="B169" s="20"/>
      <c r="C169" s="21"/>
      <c r="D169" s="21" t="s">
        <v>508</v>
      </c>
      <c r="E169" s="22" t="s">
        <v>506</v>
      </c>
      <c r="F169" s="9">
        <f>108</f>
        <v>108</v>
      </c>
      <c r="G169" s="24"/>
      <c r="H169" s="23"/>
      <c r="I169" s="9"/>
      <c r="J169" s="9"/>
      <c r="K169" s="25">
        <f>SUM(V161:V168)</f>
        <v>687.37</v>
      </c>
      <c r="L169" s="25"/>
    </row>
    <row r="170" spans="1:22" ht="14.25" x14ac:dyDescent="0.2">
      <c r="A170" s="20"/>
      <c r="B170" s="20"/>
      <c r="C170" s="21"/>
      <c r="D170" s="21" t="s">
        <v>509</v>
      </c>
      <c r="E170" s="22" t="s">
        <v>510</v>
      </c>
      <c r="F170" s="9">
        <f>Source!AQ42</f>
        <v>24.84</v>
      </c>
      <c r="G170" s="24"/>
      <c r="H170" s="23" t="str">
        <f>Source!DI42</f>
        <v/>
      </c>
      <c r="I170" s="9">
        <f>Source!AV42</f>
        <v>1</v>
      </c>
      <c r="J170" s="9"/>
      <c r="K170" s="25"/>
      <c r="L170" s="25">
        <f>Source!U42</f>
        <v>0.74519999999999997</v>
      </c>
    </row>
    <row r="171" spans="1:22" ht="15" x14ac:dyDescent="0.25">
      <c r="A171" s="29"/>
      <c r="B171" s="29"/>
      <c r="C171" s="29"/>
      <c r="D171" s="29"/>
      <c r="E171" s="29"/>
      <c r="F171" s="29"/>
      <c r="G171" s="29"/>
      <c r="H171" s="29"/>
      <c r="I171" s="29"/>
      <c r="J171" s="74">
        <f>K163+K164+K166+K167+K168+K169</f>
        <v>9224.9000000000015</v>
      </c>
      <c r="K171" s="74"/>
      <c r="L171" s="30">
        <f>IF(Source!I42&lt;&gt;0, ROUND(J171/Source!I42, 2), 0)</f>
        <v>307496.67</v>
      </c>
      <c r="P171" s="27">
        <f>J171</f>
        <v>9224.9000000000015</v>
      </c>
    </row>
    <row r="172" spans="1:22" ht="42.75" x14ac:dyDescent="0.2">
      <c r="A172" s="20">
        <v>16</v>
      </c>
      <c r="B172" s="20" t="str">
        <f>Source!E43</f>
        <v>14</v>
      </c>
      <c r="C172" s="21" t="str">
        <f>Source!F43</f>
        <v>2.1-3203-1-2/2</v>
      </c>
      <c r="D172" s="21" t="str">
        <f>Source!G43</f>
        <v>Установка бортовых камней бетонных марки БР 100.30.18 при других видах покрытий</v>
      </c>
      <c r="E172" s="22" t="str">
        <f>Source!H43</f>
        <v>100 м</v>
      </c>
      <c r="F172" s="9">
        <f>Source!I43</f>
        <v>0.3</v>
      </c>
      <c r="G172" s="24"/>
      <c r="H172" s="23"/>
      <c r="I172" s="9"/>
      <c r="J172" s="9"/>
      <c r="K172" s="25"/>
      <c r="L172" s="25"/>
      <c r="Q172">
        <f>ROUND((Source!BZ43/100)*ROUND((Source!AF43*Source!AV43)*Source!I43, 2), 2)</f>
        <v>3335.61</v>
      </c>
      <c r="R172">
        <f>Source!X43</f>
        <v>3335.61</v>
      </c>
      <c r="S172">
        <f>ROUND((Source!CA43/100)*ROUND((Source!AF43*Source!AV43)*Source!I43, 2), 2)</f>
        <v>476.52</v>
      </c>
      <c r="T172">
        <f>Source!Y43</f>
        <v>476.52</v>
      </c>
      <c r="U172">
        <f>ROUND((175/100)*ROUND((Source!AE43*Source!AV43)*Source!I43, 2), 2)</f>
        <v>0</v>
      </c>
      <c r="V172">
        <f>ROUND((108/100)*ROUND(Source!CS43*Source!I43, 2), 2)</f>
        <v>0</v>
      </c>
    </row>
    <row r="173" spans="1:22" x14ac:dyDescent="0.2">
      <c r="D173" s="31" t="str">
        <f>"Объем: "&amp;Source!I43&amp;"=30/"&amp;"100"</f>
        <v>Объем: 0,3=30/100</v>
      </c>
    </row>
    <row r="174" spans="1:22" ht="14.25" x14ac:dyDescent="0.2">
      <c r="A174" s="20"/>
      <c r="B174" s="20"/>
      <c r="C174" s="21"/>
      <c r="D174" s="21" t="s">
        <v>501</v>
      </c>
      <c r="E174" s="22"/>
      <c r="F174" s="9"/>
      <c r="G174" s="24">
        <f>Source!AO43</f>
        <v>15883.83</v>
      </c>
      <c r="H174" s="23" t="str">
        <f>Source!DG43</f>
        <v/>
      </c>
      <c r="I174" s="9">
        <f>Source!AV43</f>
        <v>1</v>
      </c>
      <c r="J174" s="9">
        <f>IF(Source!BA43&lt;&gt; 0, Source!BA43, 1)</f>
        <v>1</v>
      </c>
      <c r="K174" s="25">
        <f>Source!S43</f>
        <v>4765.1499999999996</v>
      </c>
      <c r="L174" s="25"/>
    </row>
    <row r="175" spans="1:22" ht="14.25" x14ac:dyDescent="0.2">
      <c r="A175" s="20"/>
      <c r="B175" s="20"/>
      <c r="C175" s="21"/>
      <c r="D175" s="21" t="s">
        <v>504</v>
      </c>
      <c r="E175" s="22"/>
      <c r="F175" s="9"/>
      <c r="G175" s="24">
        <f>Source!AL43</f>
        <v>57452.02</v>
      </c>
      <c r="H175" s="23" t="str">
        <f>Source!DD43</f>
        <v/>
      </c>
      <c r="I175" s="9">
        <f>Source!AW43</f>
        <v>1</v>
      </c>
      <c r="J175" s="9">
        <f>IF(Source!BC43&lt;&gt; 0, Source!BC43, 1)</f>
        <v>1</v>
      </c>
      <c r="K175" s="25">
        <f>Source!P43</f>
        <v>17235.61</v>
      </c>
      <c r="L175" s="25"/>
    </row>
    <row r="176" spans="1:22" ht="14.25" x14ac:dyDescent="0.2">
      <c r="A176" s="20"/>
      <c r="B176" s="20"/>
      <c r="C176" s="21"/>
      <c r="D176" s="21" t="s">
        <v>505</v>
      </c>
      <c r="E176" s="22" t="s">
        <v>506</v>
      </c>
      <c r="F176" s="9">
        <f>Source!AT43</f>
        <v>70</v>
      </c>
      <c r="G176" s="24"/>
      <c r="H176" s="23"/>
      <c r="I176" s="9"/>
      <c r="J176" s="9"/>
      <c r="K176" s="25">
        <f>SUM(R172:R175)</f>
        <v>3335.61</v>
      </c>
      <c r="L176" s="25"/>
    </row>
    <row r="177" spans="1:32" ht="14.25" x14ac:dyDescent="0.2">
      <c r="A177" s="20"/>
      <c r="B177" s="20"/>
      <c r="C177" s="21"/>
      <c r="D177" s="21" t="s">
        <v>507</v>
      </c>
      <c r="E177" s="22" t="s">
        <v>506</v>
      </c>
      <c r="F177" s="9">
        <f>Source!AU43</f>
        <v>10</v>
      </c>
      <c r="G177" s="24"/>
      <c r="H177" s="23"/>
      <c r="I177" s="9"/>
      <c r="J177" s="9"/>
      <c r="K177" s="25">
        <f>SUM(T172:T176)</f>
        <v>476.52</v>
      </c>
      <c r="L177" s="25"/>
    </row>
    <row r="178" spans="1:32" ht="14.25" x14ac:dyDescent="0.2">
      <c r="A178" s="20"/>
      <c r="B178" s="20"/>
      <c r="C178" s="21"/>
      <c r="D178" s="21" t="s">
        <v>509</v>
      </c>
      <c r="E178" s="22" t="s">
        <v>510</v>
      </c>
      <c r="F178" s="9">
        <f>Source!AQ43</f>
        <v>80.27</v>
      </c>
      <c r="G178" s="24"/>
      <c r="H178" s="23" t="str">
        <f>Source!DI43</f>
        <v/>
      </c>
      <c r="I178" s="9">
        <f>Source!AV43</f>
        <v>1</v>
      </c>
      <c r="J178" s="9"/>
      <c r="K178" s="25"/>
      <c r="L178" s="25">
        <f>Source!U43</f>
        <v>24.081</v>
      </c>
    </row>
    <row r="179" spans="1:32" ht="15" x14ac:dyDescent="0.25">
      <c r="A179" s="29"/>
      <c r="B179" s="29"/>
      <c r="C179" s="29"/>
      <c r="D179" s="29"/>
      <c r="E179" s="29"/>
      <c r="F179" s="29"/>
      <c r="G179" s="29"/>
      <c r="H179" s="29"/>
      <c r="I179" s="29"/>
      <c r="J179" s="74">
        <f>K174+K175+K176+K177</f>
        <v>25812.890000000003</v>
      </c>
      <c r="K179" s="74"/>
      <c r="L179" s="30">
        <f>IF(Source!I43&lt;&gt;0, ROUND(J179/Source!I43, 2), 0)</f>
        <v>86042.97</v>
      </c>
      <c r="P179" s="27">
        <f>J179</f>
        <v>25812.890000000003</v>
      </c>
    </row>
    <row r="181" spans="1:32" ht="15" x14ac:dyDescent="0.25">
      <c r="A181" s="70" t="str">
        <f>CONCATENATE("Итого по разделу: ",IF(Source!G45&lt;&gt;"Новый раздел", Source!G45, ""))</f>
        <v>Итого по разделу: Ремонт асфальтового покрытия, бордюрного камня</v>
      </c>
      <c r="B181" s="70"/>
      <c r="C181" s="70"/>
      <c r="D181" s="70"/>
      <c r="E181" s="70"/>
      <c r="F181" s="70"/>
      <c r="G181" s="70"/>
      <c r="H181" s="70"/>
      <c r="I181" s="70"/>
      <c r="J181" s="68">
        <f>SUM(P40:P180)</f>
        <v>65619.23</v>
      </c>
      <c r="K181" s="69"/>
      <c r="L181" s="33"/>
      <c r="AF181" s="34" t="str">
        <f>CONCATENATE("Итого по разделу: ",IF(Source!G45&lt;&gt;"Новый раздел", Source!G45, ""))</f>
        <v>Итого по разделу: Ремонт асфальтового покрытия, бордюрного камня</v>
      </c>
    </row>
    <row r="184" spans="1:32" ht="16.5" x14ac:dyDescent="0.25">
      <c r="A184" s="73" t="str">
        <f>CONCATENATE("Раздел: ",IF(Source!G75&lt;&gt;"Новый раздел", Source!G75, ""))</f>
        <v>Раздел: Замена тактильной плитки</v>
      </c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</row>
    <row r="185" spans="1:32" ht="28.5" x14ac:dyDescent="0.2">
      <c r="A185" s="20">
        <v>17</v>
      </c>
      <c r="B185" s="20" t="str">
        <f>Source!E79</f>
        <v>15</v>
      </c>
      <c r="C185" s="21" t="str">
        <f>Source!F79</f>
        <v>2.1-3104-4-1/1</v>
      </c>
      <c r="D185" s="21" t="str">
        <f>Source!G79</f>
        <v>Разборка тротуаров и дорожек из плит с отноской и укладкой в штабель</v>
      </c>
      <c r="E185" s="22" t="str">
        <f>Source!H79</f>
        <v>100 м2</v>
      </c>
      <c r="F185" s="9">
        <f>Source!I79</f>
        <v>2.7000000000000001E-3</v>
      </c>
      <c r="G185" s="24"/>
      <c r="H185" s="23"/>
      <c r="I185" s="9"/>
      <c r="J185" s="9"/>
      <c r="K185" s="25"/>
      <c r="L185" s="25"/>
      <c r="Q185">
        <f>ROUND((Source!BZ79/100)*ROUND((Source!AF79*Source!AV79)*Source!I79, 2), 2)</f>
        <v>5.77</v>
      </c>
      <c r="R185">
        <f>Source!X79</f>
        <v>5.77</v>
      </c>
      <c r="S185">
        <f>ROUND((Source!CA79/100)*ROUND((Source!AF79*Source!AV79)*Source!I79, 2), 2)</f>
        <v>0.82</v>
      </c>
      <c r="T185">
        <f>Source!Y79</f>
        <v>0.82</v>
      </c>
      <c r="U185">
        <f>ROUND((175/100)*ROUND((Source!AE79*Source!AV79)*Source!I79, 2), 2)</f>
        <v>0</v>
      </c>
      <c r="V185">
        <f>ROUND((108/100)*ROUND(Source!CS79*Source!I79, 2), 2)</f>
        <v>0</v>
      </c>
    </row>
    <row r="186" spans="1:32" x14ac:dyDescent="0.2">
      <c r="D186" s="31" t="str">
        <f>"Объем: "&amp;Source!I79&amp;"=0,27/"&amp;"100"</f>
        <v>Объем: 0,0027=0,27/100</v>
      </c>
    </row>
    <row r="187" spans="1:32" ht="14.25" x14ac:dyDescent="0.2">
      <c r="A187" s="20"/>
      <c r="B187" s="20"/>
      <c r="C187" s="21"/>
      <c r="D187" s="21" t="s">
        <v>501</v>
      </c>
      <c r="E187" s="22"/>
      <c r="F187" s="9"/>
      <c r="G187" s="24">
        <f>Source!AO79</f>
        <v>3050.44</v>
      </c>
      <c r="H187" s="23" t="str">
        <f>Source!DG79</f>
        <v/>
      </c>
      <c r="I187" s="9">
        <f>Source!AV79</f>
        <v>1</v>
      </c>
      <c r="J187" s="9">
        <f>IF(Source!BA79&lt;&gt; 0, Source!BA79, 1)</f>
        <v>1</v>
      </c>
      <c r="K187" s="25">
        <f>Source!S79</f>
        <v>8.24</v>
      </c>
      <c r="L187" s="25"/>
    </row>
    <row r="188" spans="1:32" ht="14.25" x14ac:dyDescent="0.2">
      <c r="A188" s="20"/>
      <c r="B188" s="20"/>
      <c r="C188" s="21"/>
      <c r="D188" s="21" t="s">
        <v>505</v>
      </c>
      <c r="E188" s="22" t="s">
        <v>506</v>
      </c>
      <c r="F188" s="9">
        <f>Source!AT79</f>
        <v>70</v>
      </c>
      <c r="G188" s="24"/>
      <c r="H188" s="23"/>
      <c r="I188" s="9"/>
      <c r="J188" s="9"/>
      <c r="K188" s="25">
        <f>SUM(R185:R187)</f>
        <v>5.77</v>
      </c>
      <c r="L188" s="25"/>
    </row>
    <row r="189" spans="1:32" ht="14.25" x14ac:dyDescent="0.2">
      <c r="A189" s="20"/>
      <c r="B189" s="20"/>
      <c r="C189" s="21"/>
      <c r="D189" s="21" t="s">
        <v>507</v>
      </c>
      <c r="E189" s="22" t="s">
        <v>506</v>
      </c>
      <c r="F189" s="9">
        <f>Source!AU79</f>
        <v>10</v>
      </c>
      <c r="G189" s="24"/>
      <c r="H189" s="23"/>
      <c r="I189" s="9"/>
      <c r="J189" s="9"/>
      <c r="K189" s="25">
        <f>SUM(T185:T188)</f>
        <v>0.82</v>
      </c>
      <c r="L189" s="25"/>
    </row>
    <row r="190" spans="1:32" ht="14.25" x14ac:dyDescent="0.2">
      <c r="A190" s="20"/>
      <c r="B190" s="20"/>
      <c r="C190" s="21"/>
      <c r="D190" s="21" t="s">
        <v>509</v>
      </c>
      <c r="E190" s="22" t="s">
        <v>510</v>
      </c>
      <c r="F190" s="9">
        <f>Source!AQ79</f>
        <v>18.68</v>
      </c>
      <c r="G190" s="24"/>
      <c r="H190" s="23" t="str">
        <f>Source!DI79</f>
        <v/>
      </c>
      <c r="I190" s="9">
        <f>Source!AV79</f>
        <v>1</v>
      </c>
      <c r="J190" s="9"/>
      <c r="K190" s="25"/>
      <c r="L190" s="25">
        <f>Source!U79</f>
        <v>5.0436000000000002E-2</v>
      </c>
    </row>
    <row r="191" spans="1:32" ht="15" x14ac:dyDescent="0.25">
      <c r="A191" s="29"/>
      <c r="B191" s="29"/>
      <c r="C191" s="29"/>
      <c r="D191" s="29"/>
      <c r="E191" s="29"/>
      <c r="F191" s="29"/>
      <c r="G191" s="29"/>
      <c r="H191" s="29"/>
      <c r="I191" s="29"/>
      <c r="J191" s="74">
        <f>K187+K188+K189</f>
        <v>14.83</v>
      </c>
      <c r="K191" s="74"/>
      <c r="L191" s="30">
        <f>IF(Source!I79&lt;&gt;0, ROUND(J191/Source!I79, 2), 0)</f>
        <v>5492.59</v>
      </c>
      <c r="P191" s="27">
        <f>J191</f>
        <v>14.83</v>
      </c>
    </row>
    <row r="192" spans="1:32" ht="28.5" x14ac:dyDescent="0.2">
      <c r="A192" s="20">
        <v>18</v>
      </c>
      <c r="B192" s="20" t="str">
        <f>Source!E80</f>
        <v>16</v>
      </c>
      <c r="C192" s="21" t="str">
        <f>Source!F80</f>
        <v>1.10-3304-1-1/1</v>
      </c>
      <c r="D192" s="21" t="str">
        <f>Source!G80</f>
        <v>Разборка цементных покрытий, толщина 30 мм</v>
      </c>
      <c r="E192" s="22" t="str">
        <f>Source!H80</f>
        <v>100 м2</v>
      </c>
      <c r="F192" s="9">
        <f>Source!I80</f>
        <v>2.7000000000000001E-3</v>
      </c>
      <c r="G192" s="24"/>
      <c r="H192" s="23"/>
      <c r="I192" s="9"/>
      <c r="J192" s="9"/>
      <c r="K192" s="25"/>
      <c r="L192" s="25"/>
      <c r="Q192">
        <f>ROUND((Source!BZ80/100)*ROUND((Source!AF80*Source!AV80)*Source!I80, 2), 2)</f>
        <v>9.4</v>
      </c>
      <c r="R192">
        <f>Source!X80</f>
        <v>9.4</v>
      </c>
      <c r="S192">
        <f>ROUND((Source!CA80/100)*ROUND((Source!AF80*Source!AV80)*Source!I80, 2), 2)</f>
        <v>1.34</v>
      </c>
      <c r="T192">
        <f>Source!Y80</f>
        <v>1.34</v>
      </c>
      <c r="U192">
        <f>ROUND((175/100)*ROUND((Source!AE80*Source!AV80)*Source!I80, 2), 2)</f>
        <v>0</v>
      </c>
      <c r="V192">
        <f>ROUND((108/100)*ROUND(Source!CS80*Source!I80, 2), 2)</f>
        <v>0</v>
      </c>
    </row>
    <row r="193" spans="1:22" x14ac:dyDescent="0.2">
      <c r="D193" s="31" t="str">
        <f>"Объем: "&amp;Source!I80&amp;"=0,27/"&amp;"100"</f>
        <v>Объем: 0,0027=0,27/100</v>
      </c>
    </row>
    <row r="194" spans="1:22" ht="14.25" x14ac:dyDescent="0.2">
      <c r="A194" s="20"/>
      <c r="B194" s="20"/>
      <c r="C194" s="21"/>
      <c r="D194" s="21" t="s">
        <v>501</v>
      </c>
      <c r="E194" s="22"/>
      <c r="F194" s="9"/>
      <c r="G194" s="24">
        <f>Source!AO80</f>
        <v>4973.1400000000003</v>
      </c>
      <c r="H194" s="23" t="str">
        <f>Source!DG80</f>
        <v/>
      </c>
      <c r="I194" s="9">
        <f>Source!AV80</f>
        <v>1</v>
      </c>
      <c r="J194" s="9">
        <f>IF(Source!BA80&lt;&gt; 0, Source!BA80, 1)</f>
        <v>1</v>
      </c>
      <c r="K194" s="25">
        <f>Source!S80</f>
        <v>13.43</v>
      </c>
      <c r="L194" s="25"/>
    </row>
    <row r="195" spans="1:22" ht="14.25" x14ac:dyDescent="0.2">
      <c r="A195" s="20"/>
      <c r="B195" s="20"/>
      <c r="C195" s="21"/>
      <c r="D195" s="21" t="s">
        <v>502</v>
      </c>
      <c r="E195" s="22"/>
      <c r="F195" s="9"/>
      <c r="G195" s="24">
        <f>Source!AM80</f>
        <v>137.18</v>
      </c>
      <c r="H195" s="23" t="str">
        <f>Source!DE80</f>
        <v/>
      </c>
      <c r="I195" s="9">
        <f>Source!AV80</f>
        <v>1</v>
      </c>
      <c r="J195" s="9">
        <f>IF(Source!BB80&lt;&gt; 0, Source!BB80, 1)</f>
        <v>1</v>
      </c>
      <c r="K195" s="25">
        <f>Source!Q80</f>
        <v>0.37</v>
      </c>
      <c r="L195" s="25"/>
    </row>
    <row r="196" spans="1:22" ht="14.25" x14ac:dyDescent="0.2">
      <c r="A196" s="20"/>
      <c r="B196" s="20"/>
      <c r="C196" s="21"/>
      <c r="D196" s="21" t="s">
        <v>505</v>
      </c>
      <c r="E196" s="22" t="s">
        <v>506</v>
      </c>
      <c r="F196" s="9">
        <f>Source!AT80</f>
        <v>70</v>
      </c>
      <c r="G196" s="24"/>
      <c r="H196" s="23"/>
      <c r="I196" s="9"/>
      <c r="J196" s="9"/>
      <c r="K196" s="25">
        <f>SUM(R192:R195)</f>
        <v>9.4</v>
      </c>
      <c r="L196" s="25"/>
    </row>
    <row r="197" spans="1:22" ht="14.25" x14ac:dyDescent="0.2">
      <c r="A197" s="20"/>
      <c r="B197" s="20"/>
      <c r="C197" s="21"/>
      <c r="D197" s="21" t="s">
        <v>507</v>
      </c>
      <c r="E197" s="22" t="s">
        <v>506</v>
      </c>
      <c r="F197" s="9">
        <f>Source!AU80</f>
        <v>10</v>
      </c>
      <c r="G197" s="24"/>
      <c r="H197" s="23"/>
      <c r="I197" s="9"/>
      <c r="J197" s="9"/>
      <c r="K197" s="25">
        <f>SUM(T192:T196)</f>
        <v>1.34</v>
      </c>
      <c r="L197" s="25"/>
    </row>
    <row r="198" spans="1:22" ht="14.25" x14ac:dyDescent="0.2">
      <c r="A198" s="20"/>
      <c r="B198" s="20"/>
      <c r="C198" s="21"/>
      <c r="D198" s="21" t="s">
        <v>509</v>
      </c>
      <c r="E198" s="22" t="s">
        <v>510</v>
      </c>
      <c r="F198" s="9">
        <f>Source!AQ80</f>
        <v>24.6</v>
      </c>
      <c r="G198" s="24"/>
      <c r="H198" s="23" t="str">
        <f>Source!DI80</f>
        <v/>
      </c>
      <c r="I198" s="9">
        <f>Source!AV80</f>
        <v>1</v>
      </c>
      <c r="J198" s="9"/>
      <c r="K198" s="25"/>
      <c r="L198" s="25">
        <f>Source!U80</f>
        <v>6.6420000000000007E-2</v>
      </c>
    </row>
    <row r="199" spans="1:22" ht="15" x14ac:dyDescent="0.25">
      <c r="A199" s="29"/>
      <c r="B199" s="29"/>
      <c r="C199" s="29"/>
      <c r="D199" s="29"/>
      <c r="E199" s="29"/>
      <c r="F199" s="29"/>
      <c r="G199" s="29"/>
      <c r="H199" s="29"/>
      <c r="I199" s="29"/>
      <c r="J199" s="74">
        <f>K194+K195+K196+K197</f>
        <v>24.54</v>
      </c>
      <c r="K199" s="74"/>
      <c r="L199" s="30">
        <f>IF(Source!I80&lt;&gt;0, ROUND(J199/Source!I80, 2), 0)</f>
        <v>9088.89</v>
      </c>
      <c r="P199" s="27">
        <f>J199</f>
        <v>24.54</v>
      </c>
    </row>
    <row r="200" spans="1:22" ht="57" x14ac:dyDescent="0.2">
      <c r="A200" s="20">
        <v>19</v>
      </c>
      <c r="B200" s="20" t="str">
        <f>Source!E81</f>
        <v>17</v>
      </c>
      <c r="C200" s="21" t="str">
        <f>Source!F81</f>
        <v>2.1-3103-12-3/1</v>
      </c>
      <c r="D200" s="21" t="str">
        <f>Source!G81</f>
        <v>Укладка наземных тактильных плит (указателей) на слой сухой цементно-песчаной смеси вручную, плитка размером 300х300х100 (80) мм</v>
      </c>
      <c r="E200" s="22" t="str">
        <f>Source!H81</f>
        <v>10 шт.</v>
      </c>
      <c r="F200" s="9">
        <f>Source!I81</f>
        <v>0.3</v>
      </c>
      <c r="G200" s="24"/>
      <c r="H200" s="23"/>
      <c r="I200" s="9"/>
      <c r="J200" s="9"/>
      <c r="K200" s="25"/>
      <c r="L200" s="25"/>
      <c r="Q200">
        <f>ROUND((Source!BZ81/100)*ROUND((Source!AF81*Source!AV81)*Source!I81, 2), 2)</f>
        <v>88.36</v>
      </c>
      <c r="R200">
        <f>Source!X81</f>
        <v>88.36</v>
      </c>
      <c r="S200">
        <f>ROUND((Source!CA81/100)*ROUND((Source!AF81*Source!AV81)*Source!I81, 2), 2)</f>
        <v>12.62</v>
      </c>
      <c r="T200">
        <f>Source!Y81</f>
        <v>12.62</v>
      </c>
      <c r="U200">
        <f>ROUND((175/100)*ROUND((Source!AE81*Source!AV81)*Source!I81, 2), 2)</f>
        <v>4.34</v>
      </c>
      <c r="V200">
        <f>ROUND((108/100)*ROUND(Source!CS81*Source!I81, 2), 2)</f>
        <v>2.68</v>
      </c>
    </row>
    <row r="201" spans="1:22" x14ac:dyDescent="0.2">
      <c r="D201" s="31" t="str">
        <f>"Объем: "&amp;Source!I81&amp;"=3/"&amp;"10"</f>
        <v>Объем: 0,3=3/10</v>
      </c>
    </row>
    <row r="202" spans="1:22" ht="14.25" x14ac:dyDescent="0.2">
      <c r="A202" s="20"/>
      <c r="B202" s="20"/>
      <c r="C202" s="21"/>
      <c r="D202" s="21" t="s">
        <v>501</v>
      </c>
      <c r="E202" s="22"/>
      <c r="F202" s="9"/>
      <c r="G202" s="24">
        <f>Source!AO81</f>
        <v>420.75</v>
      </c>
      <c r="H202" s="23" t="str">
        <f>Source!DG81</f>
        <v/>
      </c>
      <c r="I202" s="9">
        <f>Source!AV81</f>
        <v>1</v>
      </c>
      <c r="J202" s="9">
        <f>IF(Source!BA81&lt;&gt; 0, Source!BA81, 1)</f>
        <v>1</v>
      </c>
      <c r="K202" s="25">
        <f>Source!S81</f>
        <v>126.23</v>
      </c>
      <c r="L202" s="25"/>
    </row>
    <row r="203" spans="1:22" ht="14.25" x14ac:dyDescent="0.2">
      <c r="A203" s="20"/>
      <c r="B203" s="20"/>
      <c r="C203" s="21"/>
      <c r="D203" s="21" t="s">
        <v>502</v>
      </c>
      <c r="E203" s="22"/>
      <c r="F203" s="9"/>
      <c r="G203" s="24">
        <f>Source!AM81</f>
        <v>12.84</v>
      </c>
      <c r="H203" s="23" t="str">
        <f>Source!DE81</f>
        <v/>
      </c>
      <c r="I203" s="9">
        <f>Source!AV81</f>
        <v>1</v>
      </c>
      <c r="J203" s="9">
        <f>IF(Source!BB81&lt;&gt; 0, Source!BB81, 1)</f>
        <v>1</v>
      </c>
      <c r="K203" s="25">
        <f>Source!Q81</f>
        <v>3.85</v>
      </c>
      <c r="L203" s="25"/>
    </row>
    <row r="204" spans="1:22" ht="14.25" x14ac:dyDescent="0.2">
      <c r="A204" s="20"/>
      <c r="B204" s="20"/>
      <c r="C204" s="21"/>
      <c r="D204" s="21" t="s">
        <v>503</v>
      </c>
      <c r="E204" s="22"/>
      <c r="F204" s="9"/>
      <c r="G204" s="24">
        <f>Source!AN81</f>
        <v>8.27</v>
      </c>
      <c r="H204" s="23" t="str">
        <f>Source!DF81</f>
        <v/>
      </c>
      <c r="I204" s="9">
        <f>Source!AV81</f>
        <v>1</v>
      </c>
      <c r="J204" s="9">
        <f>IF(Source!BS81&lt;&gt; 0, Source!BS81, 1)</f>
        <v>1</v>
      </c>
      <c r="K204" s="26">
        <f>Source!R81</f>
        <v>2.48</v>
      </c>
      <c r="L204" s="25"/>
    </row>
    <row r="205" spans="1:22" ht="14.25" x14ac:dyDescent="0.2">
      <c r="A205" s="20"/>
      <c r="B205" s="20"/>
      <c r="C205" s="21"/>
      <c r="D205" s="21" t="s">
        <v>504</v>
      </c>
      <c r="E205" s="22"/>
      <c r="F205" s="9"/>
      <c r="G205" s="24">
        <f>Source!AL81</f>
        <v>1251.24</v>
      </c>
      <c r="H205" s="23" t="str">
        <f>Source!DD81</f>
        <v/>
      </c>
      <c r="I205" s="9">
        <f>Source!AW81</f>
        <v>1</v>
      </c>
      <c r="J205" s="9">
        <f>IF(Source!BC81&lt;&gt; 0, Source!BC81, 1)</f>
        <v>1</v>
      </c>
      <c r="K205" s="25">
        <f>Source!P81</f>
        <v>375.37</v>
      </c>
      <c r="L205" s="25"/>
    </row>
    <row r="206" spans="1:22" ht="14.25" x14ac:dyDescent="0.2">
      <c r="A206" s="20"/>
      <c r="B206" s="20"/>
      <c r="C206" s="21"/>
      <c r="D206" s="21" t="s">
        <v>505</v>
      </c>
      <c r="E206" s="22" t="s">
        <v>506</v>
      </c>
      <c r="F206" s="9">
        <f>Source!AT81</f>
        <v>70</v>
      </c>
      <c r="G206" s="24"/>
      <c r="H206" s="23"/>
      <c r="I206" s="9"/>
      <c r="J206" s="9"/>
      <c r="K206" s="25">
        <f>SUM(R200:R205)</f>
        <v>88.36</v>
      </c>
      <c r="L206" s="25"/>
    </row>
    <row r="207" spans="1:22" ht="14.25" x14ac:dyDescent="0.2">
      <c r="A207" s="20"/>
      <c r="B207" s="20"/>
      <c r="C207" s="21"/>
      <c r="D207" s="21" t="s">
        <v>507</v>
      </c>
      <c r="E207" s="22" t="s">
        <v>506</v>
      </c>
      <c r="F207" s="9">
        <f>Source!AU81</f>
        <v>10</v>
      </c>
      <c r="G207" s="24"/>
      <c r="H207" s="23"/>
      <c r="I207" s="9"/>
      <c r="J207" s="9"/>
      <c r="K207" s="25">
        <f>SUM(T200:T206)</f>
        <v>12.62</v>
      </c>
      <c r="L207" s="25"/>
    </row>
    <row r="208" spans="1:22" ht="14.25" x14ac:dyDescent="0.2">
      <c r="A208" s="20"/>
      <c r="B208" s="20"/>
      <c r="C208" s="21"/>
      <c r="D208" s="21" t="s">
        <v>508</v>
      </c>
      <c r="E208" s="22" t="s">
        <v>506</v>
      </c>
      <c r="F208" s="9">
        <f>108</f>
        <v>108</v>
      </c>
      <c r="G208" s="24"/>
      <c r="H208" s="23"/>
      <c r="I208" s="9"/>
      <c r="J208" s="9"/>
      <c r="K208" s="25">
        <f>SUM(V200:V207)</f>
        <v>2.68</v>
      </c>
      <c r="L208" s="25"/>
    </row>
    <row r="209" spans="1:22" ht="14.25" x14ac:dyDescent="0.2">
      <c r="A209" s="20"/>
      <c r="B209" s="20"/>
      <c r="C209" s="21"/>
      <c r="D209" s="21" t="s">
        <v>509</v>
      </c>
      <c r="E209" s="22" t="s">
        <v>510</v>
      </c>
      <c r="F209" s="9">
        <f>Source!AQ81</f>
        <v>2.02</v>
      </c>
      <c r="G209" s="24"/>
      <c r="H209" s="23" t="str">
        <f>Source!DI81</f>
        <v/>
      </c>
      <c r="I209" s="9">
        <f>Source!AV81</f>
        <v>1</v>
      </c>
      <c r="J209" s="9"/>
      <c r="K209" s="25"/>
      <c r="L209" s="25">
        <f>Source!U81</f>
        <v>0.60599999999999998</v>
      </c>
    </row>
    <row r="210" spans="1:22" ht="15" x14ac:dyDescent="0.25">
      <c r="A210" s="29"/>
      <c r="B210" s="29"/>
      <c r="C210" s="29"/>
      <c r="D210" s="29"/>
      <c r="E210" s="29"/>
      <c r="F210" s="29"/>
      <c r="G210" s="29"/>
      <c r="H210" s="29"/>
      <c r="I210" s="29"/>
      <c r="J210" s="74">
        <f>K202+K203+K205+K206+K207+K208</f>
        <v>609.11</v>
      </c>
      <c r="K210" s="74"/>
      <c r="L210" s="30">
        <f>IF(Source!I81&lt;&gt;0, ROUND(J210/Source!I81, 2), 0)</f>
        <v>2030.37</v>
      </c>
      <c r="P210" s="27">
        <f>J210</f>
        <v>609.11</v>
      </c>
    </row>
    <row r="212" spans="1:22" ht="15" x14ac:dyDescent="0.25">
      <c r="A212" s="70" t="str">
        <f>CONCATENATE("Итого по разделу: ",IF(Source!G83&lt;&gt;"Новый раздел", Source!G83, ""))</f>
        <v>Итого по разделу: Замена тактильной плитки</v>
      </c>
      <c r="B212" s="70"/>
      <c r="C212" s="70"/>
      <c r="D212" s="70"/>
      <c r="E212" s="70"/>
      <c r="F212" s="70"/>
      <c r="G212" s="70"/>
      <c r="H212" s="70"/>
      <c r="I212" s="70"/>
      <c r="J212" s="68">
        <f>SUM(P184:P211)</f>
        <v>648.48</v>
      </c>
      <c r="K212" s="69"/>
      <c r="L212" s="33"/>
    </row>
    <row r="215" spans="1:22" ht="16.5" x14ac:dyDescent="0.25">
      <c r="A215" s="73" t="str">
        <f>CONCATENATE("Раздел: ",IF(Source!G113&lt;&gt;"Новый раздел", Source!G113, ""))</f>
        <v>Раздел: Ремонт полиуританового покрытия</v>
      </c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</row>
    <row r="216" spans="1:22" ht="57" x14ac:dyDescent="0.2">
      <c r="A216" s="20">
        <v>20</v>
      </c>
      <c r="B216" s="20" t="str">
        <f>Source!E117</f>
        <v>18</v>
      </c>
      <c r="C216" s="21" t="str">
        <f>Source!F117</f>
        <v>5.3-3104-1-1/1</v>
      </c>
      <c r="D216" s="21" t="str">
        <f>Source!G117</f>
        <v>Разборка полиуретанового покрытия игровых площадок, спортивных дорожек и площадок - на асфальтобетонном основании</v>
      </c>
      <c r="E216" s="22" t="str">
        <f>Source!H117</f>
        <v>100 м2</v>
      </c>
      <c r="F216" s="9">
        <f>Source!I117</f>
        <v>0.26</v>
      </c>
      <c r="G216" s="24"/>
      <c r="H216" s="23"/>
      <c r="I216" s="9"/>
      <c r="J216" s="9"/>
      <c r="K216" s="25"/>
      <c r="L216" s="25"/>
      <c r="Q216">
        <f>ROUND((Source!BZ117/100)*ROUND((Source!AF117*Source!AV117)*Source!I117, 2), 2)</f>
        <v>110.46</v>
      </c>
      <c r="R216">
        <f>Source!X117</f>
        <v>110.46</v>
      </c>
      <c r="S216">
        <f>ROUND((Source!CA117/100)*ROUND((Source!AF117*Source!AV117)*Source!I117, 2), 2)</f>
        <v>15.78</v>
      </c>
      <c r="T216">
        <f>Source!Y117</f>
        <v>15.78</v>
      </c>
      <c r="U216">
        <f>ROUND((175/100)*ROUND((Source!AE117*Source!AV117)*Source!I117, 2), 2)</f>
        <v>0</v>
      </c>
      <c r="V216">
        <f>ROUND((108/100)*ROUND(Source!CS117*Source!I117, 2), 2)</f>
        <v>0</v>
      </c>
    </row>
    <row r="217" spans="1:22" x14ac:dyDescent="0.2">
      <c r="D217" s="31" t="str">
        <f>"Объем: "&amp;Source!I117&amp;"=42/"&amp;"100"</f>
        <v>Объем: 0,26=42/100</v>
      </c>
    </row>
    <row r="218" spans="1:22" ht="14.25" x14ac:dyDescent="0.2">
      <c r="A218" s="20"/>
      <c r="B218" s="20"/>
      <c r="C218" s="21"/>
      <c r="D218" s="21" t="s">
        <v>501</v>
      </c>
      <c r="E218" s="22"/>
      <c r="F218" s="9"/>
      <c r="G218" s="24">
        <f>Source!AO117</f>
        <v>606.94000000000005</v>
      </c>
      <c r="H218" s="23" t="str">
        <f>Source!DG117</f>
        <v/>
      </c>
      <c r="I218" s="9">
        <f>Source!AV117</f>
        <v>1</v>
      </c>
      <c r="J218" s="9">
        <f>IF(Source!BA117&lt;&gt; 0, Source!BA117, 1)</f>
        <v>1</v>
      </c>
      <c r="K218" s="25">
        <f>Source!S117</f>
        <v>157.80000000000001</v>
      </c>
      <c r="L218" s="25"/>
    </row>
    <row r="219" spans="1:22" ht="14.25" x14ac:dyDescent="0.2">
      <c r="A219" s="20"/>
      <c r="B219" s="20"/>
      <c r="C219" s="21"/>
      <c r="D219" s="21" t="s">
        <v>505</v>
      </c>
      <c r="E219" s="22" t="s">
        <v>506</v>
      </c>
      <c r="F219" s="9">
        <f>Source!AT117</f>
        <v>70</v>
      </c>
      <c r="G219" s="24"/>
      <c r="H219" s="23"/>
      <c r="I219" s="9"/>
      <c r="J219" s="9"/>
      <c r="K219" s="25">
        <f>SUM(R216:R218)</f>
        <v>110.46</v>
      </c>
      <c r="L219" s="25"/>
    </row>
    <row r="220" spans="1:22" ht="14.25" x14ac:dyDescent="0.2">
      <c r="A220" s="20"/>
      <c r="B220" s="20"/>
      <c r="C220" s="21"/>
      <c r="D220" s="21" t="s">
        <v>507</v>
      </c>
      <c r="E220" s="22" t="s">
        <v>506</v>
      </c>
      <c r="F220" s="9">
        <f>Source!AU117</f>
        <v>10</v>
      </c>
      <c r="G220" s="24"/>
      <c r="H220" s="23"/>
      <c r="I220" s="9"/>
      <c r="J220" s="9"/>
      <c r="K220" s="25">
        <f>SUM(T216:T219)</f>
        <v>15.78</v>
      </c>
      <c r="L220" s="25"/>
    </row>
    <row r="221" spans="1:22" ht="14.25" x14ac:dyDescent="0.2">
      <c r="A221" s="20"/>
      <c r="B221" s="20"/>
      <c r="C221" s="21"/>
      <c r="D221" s="21" t="s">
        <v>509</v>
      </c>
      <c r="E221" s="22" t="s">
        <v>510</v>
      </c>
      <c r="F221" s="9">
        <f>Source!AQ117</f>
        <v>3.3</v>
      </c>
      <c r="G221" s="24"/>
      <c r="H221" s="23" t="str">
        <f>Source!DI117</f>
        <v/>
      </c>
      <c r="I221" s="9">
        <f>Source!AV117</f>
        <v>1</v>
      </c>
      <c r="J221" s="9"/>
      <c r="K221" s="25"/>
      <c r="L221" s="25">
        <f>Source!U117</f>
        <v>0.85799999999999998</v>
      </c>
    </row>
    <row r="222" spans="1:22" ht="15" x14ac:dyDescent="0.25">
      <c r="A222" s="29"/>
      <c r="B222" s="29"/>
      <c r="C222" s="29"/>
      <c r="D222" s="29"/>
      <c r="E222" s="29"/>
      <c r="F222" s="29"/>
      <c r="G222" s="29"/>
      <c r="H222" s="29"/>
      <c r="I222" s="29"/>
      <c r="J222" s="74">
        <f>K218+K219+K220</f>
        <v>284.03999999999996</v>
      </c>
      <c r="K222" s="74"/>
      <c r="L222" s="30">
        <f>IF(Source!I117&lt;&gt;0, ROUND(J222/Source!I117, 2), 0)</f>
        <v>1092.46</v>
      </c>
      <c r="P222" s="27">
        <f>J222</f>
        <v>284.03999999999996</v>
      </c>
    </row>
    <row r="223" spans="1:22" ht="57" x14ac:dyDescent="0.2">
      <c r="A223" s="20">
        <v>21</v>
      </c>
      <c r="B223" s="20" t="str">
        <f>Source!E118</f>
        <v>19</v>
      </c>
      <c r="C223" s="21" t="str">
        <f>Source!F118</f>
        <v>5.3-3103-11-1/1</v>
      </c>
      <c r="D223" s="21" t="str">
        <f>Source!G118</f>
        <v>Устройство наливного полиуретанового покрытия спортивных площадок и беговых дорожек толщиной 10 мм</v>
      </c>
      <c r="E223" s="22" t="str">
        <f>Source!H118</f>
        <v>100 м2</v>
      </c>
      <c r="F223" s="9">
        <f>Source!I118</f>
        <v>0.26</v>
      </c>
      <c r="G223" s="24"/>
      <c r="H223" s="23"/>
      <c r="I223" s="9"/>
      <c r="J223" s="9"/>
      <c r="K223" s="25"/>
      <c r="L223" s="25"/>
      <c r="Q223">
        <f>ROUND((Source!BZ118/100)*ROUND((Source!AF118*Source!AV118)*Source!I118, 2), 2)</f>
        <v>741.94</v>
      </c>
      <c r="R223">
        <f>Source!X118</f>
        <v>741.94</v>
      </c>
      <c r="S223">
        <f>ROUND((Source!CA118/100)*ROUND((Source!AF118*Source!AV118)*Source!I118, 2), 2)</f>
        <v>105.99</v>
      </c>
      <c r="T223">
        <f>Source!Y118</f>
        <v>105.99</v>
      </c>
      <c r="U223">
        <f>ROUND((175/100)*ROUND((Source!AE118*Source!AV118)*Source!I118, 2), 2)</f>
        <v>938.88</v>
      </c>
      <c r="V223">
        <f>ROUND((108/100)*ROUND(Source!CS118*Source!I118, 2), 2)</f>
        <v>579.41999999999996</v>
      </c>
    </row>
    <row r="224" spans="1:22" x14ac:dyDescent="0.2">
      <c r="D224" s="31" t="str">
        <f>"Объем: "&amp;Source!I118&amp;"=42/"&amp;"100"</f>
        <v>Объем: 0,26=42/100</v>
      </c>
    </row>
    <row r="225" spans="1:22" ht="14.25" x14ac:dyDescent="0.2">
      <c r="A225" s="20"/>
      <c r="B225" s="20"/>
      <c r="C225" s="21"/>
      <c r="D225" s="21" t="s">
        <v>501</v>
      </c>
      <c r="E225" s="22"/>
      <c r="F225" s="9"/>
      <c r="G225" s="24">
        <f>Source!AO118</f>
        <v>4076.63</v>
      </c>
      <c r="H225" s="23" t="str">
        <f>Source!DG118</f>
        <v/>
      </c>
      <c r="I225" s="9">
        <f>Source!AV118</f>
        <v>1</v>
      </c>
      <c r="J225" s="9">
        <f>IF(Source!BA118&lt;&gt; 0, Source!BA118, 1)</f>
        <v>1</v>
      </c>
      <c r="K225" s="25">
        <f>Source!S118</f>
        <v>1059.92</v>
      </c>
      <c r="L225" s="25"/>
    </row>
    <row r="226" spans="1:22" ht="14.25" x14ac:dyDescent="0.2">
      <c r="A226" s="20"/>
      <c r="B226" s="20"/>
      <c r="C226" s="21"/>
      <c r="D226" s="21" t="s">
        <v>502</v>
      </c>
      <c r="E226" s="22"/>
      <c r="F226" s="9"/>
      <c r="G226" s="24">
        <f>Source!AM118</f>
        <v>2617.25</v>
      </c>
      <c r="H226" s="23" t="str">
        <f>Source!DE118</f>
        <v/>
      </c>
      <c r="I226" s="9">
        <f>Source!AV118</f>
        <v>1</v>
      </c>
      <c r="J226" s="9">
        <f>IF(Source!BB118&lt;&gt; 0, Source!BB118, 1)</f>
        <v>1</v>
      </c>
      <c r="K226" s="25">
        <f>Source!Q118</f>
        <v>680.49</v>
      </c>
      <c r="L226" s="25"/>
    </row>
    <row r="227" spans="1:22" ht="14.25" x14ac:dyDescent="0.2">
      <c r="A227" s="20"/>
      <c r="B227" s="20"/>
      <c r="C227" s="21"/>
      <c r="D227" s="21" t="s">
        <v>503</v>
      </c>
      <c r="E227" s="22"/>
      <c r="F227" s="9"/>
      <c r="G227" s="24">
        <f>Source!AN118</f>
        <v>2063.46</v>
      </c>
      <c r="H227" s="23" t="str">
        <f>Source!DF118</f>
        <v/>
      </c>
      <c r="I227" s="9">
        <f>Source!AV118</f>
        <v>1</v>
      </c>
      <c r="J227" s="9">
        <f>IF(Source!BS118&lt;&gt; 0, Source!BS118, 1)</f>
        <v>1</v>
      </c>
      <c r="K227" s="26">
        <f>Source!R118</f>
        <v>536.5</v>
      </c>
      <c r="L227" s="25"/>
    </row>
    <row r="228" spans="1:22" ht="14.25" x14ac:dyDescent="0.2">
      <c r="A228" s="20"/>
      <c r="B228" s="20"/>
      <c r="C228" s="21"/>
      <c r="D228" s="21" t="s">
        <v>504</v>
      </c>
      <c r="E228" s="22"/>
      <c r="F228" s="9"/>
      <c r="G228" s="24">
        <f>Source!AL118</f>
        <v>102359.62</v>
      </c>
      <c r="H228" s="23" t="str">
        <f>Source!DD118</f>
        <v/>
      </c>
      <c r="I228" s="9">
        <f>Source!AW118</f>
        <v>1</v>
      </c>
      <c r="J228" s="9">
        <f>IF(Source!BC118&lt;&gt; 0, Source!BC118, 1)</f>
        <v>1</v>
      </c>
      <c r="K228" s="25">
        <f>Source!P118</f>
        <v>26613.5</v>
      </c>
      <c r="L228" s="25"/>
    </row>
    <row r="229" spans="1:22" ht="14.25" x14ac:dyDescent="0.2">
      <c r="A229" s="20"/>
      <c r="B229" s="20"/>
      <c r="C229" s="21"/>
      <c r="D229" s="21" t="s">
        <v>505</v>
      </c>
      <c r="E229" s="22" t="s">
        <v>506</v>
      </c>
      <c r="F229" s="9">
        <f>Source!AT118</f>
        <v>70</v>
      </c>
      <c r="G229" s="24"/>
      <c r="H229" s="23"/>
      <c r="I229" s="9"/>
      <c r="J229" s="9"/>
      <c r="K229" s="25">
        <f>SUM(R223:R228)</f>
        <v>741.94</v>
      </c>
      <c r="L229" s="25"/>
    </row>
    <row r="230" spans="1:22" ht="14.25" x14ac:dyDescent="0.2">
      <c r="A230" s="20"/>
      <c r="B230" s="20"/>
      <c r="C230" s="21"/>
      <c r="D230" s="21" t="s">
        <v>507</v>
      </c>
      <c r="E230" s="22" t="s">
        <v>506</v>
      </c>
      <c r="F230" s="9">
        <f>Source!AU118</f>
        <v>10</v>
      </c>
      <c r="G230" s="24"/>
      <c r="H230" s="23"/>
      <c r="I230" s="9"/>
      <c r="J230" s="9"/>
      <c r="K230" s="25">
        <f>SUM(T223:T229)</f>
        <v>105.99</v>
      </c>
      <c r="L230" s="25"/>
    </row>
    <row r="231" spans="1:22" ht="14.25" x14ac:dyDescent="0.2">
      <c r="A231" s="20"/>
      <c r="B231" s="20"/>
      <c r="C231" s="21"/>
      <c r="D231" s="21" t="s">
        <v>508</v>
      </c>
      <c r="E231" s="22" t="s">
        <v>506</v>
      </c>
      <c r="F231" s="9">
        <f>108</f>
        <v>108</v>
      </c>
      <c r="G231" s="24"/>
      <c r="H231" s="23"/>
      <c r="I231" s="9"/>
      <c r="J231" s="9"/>
      <c r="K231" s="25">
        <f>SUM(V223:V230)</f>
        <v>579.41999999999996</v>
      </c>
      <c r="L231" s="25"/>
    </row>
    <row r="232" spans="1:22" ht="14.25" x14ac:dyDescent="0.2">
      <c r="A232" s="20"/>
      <c r="B232" s="20"/>
      <c r="C232" s="21"/>
      <c r="D232" s="21" t="s">
        <v>509</v>
      </c>
      <c r="E232" s="22" t="s">
        <v>510</v>
      </c>
      <c r="F232" s="9">
        <f>Source!AQ118</f>
        <v>18.440000000000001</v>
      </c>
      <c r="G232" s="24"/>
      <c r="H232" s="23" t="str">
        <f>Source!DI118</f>
        <v/>
      </c>
      <c r="I232" s="9">
        <f>Source!AV118</f>
        <v>1</v>
      </c>
      <c r="J232" s="9"/>
      <c r="K232" s="25"/>
      <c r="L232" s="25">
        <f>Source!U118</f>
        <v>4.7944000000000004</v>
      </c>
    </row>
    <row r="233" spans="1:22" ht="15" x14ac:dyDescent="0.25">
      <c r="A233" s="29"/>
      <c r="B233" s="29"/>
      <c r="C233" s="29"/>
      <c r="D233" s="29"/>
      <c r="E233" s="29"/>
      <c r="F233" s="29"/>
      <c r="G233" s="29"/>
      <c r="H233" s="29"/>
      <c r="I233" s="29"/>
      <c r="J233" s="74">
        <f>K225+K226+K228+K229+K230+K231</f>
        <v>29781.26</v>
      </c>
      <c r="K233" s="74"/>
      <c r="L233" s="30">
        <f>IF(Source!I118&lt;&gt;0, ROUND(J233/Source!I118, 2), 0)</f>
        <v>114543.31</v>
      </c>
      <c r="P233" s="27">
        <f>J233</f>
        <v>29781.26</v>
      </c>
    </row>
    <row r="234" spans="1:22" ht="42.75" x14ac:dyDescent="0.2">
      <c r="A234" s="20">
        <v>22</v>
      </c>
      <c r="B234" s="20" t="str">
        <f>Source!E119</f>
        <v>20</v>
      </c>
      <c r="C234" s="21" t="str">
        <f>Source!F119</f>
        <v>2.1-3203-10-1/1</v>
      </c>
      <c r="D234" s="21" t="str">
        <f>Source!G119</f>
        <v>Нанесение линии дорожной разметки краской, линия продольная, сплошная, краска белая</v>
      </c>
      <c r="E234" s="22" t="str">
        <f>Source!H119</f>
        <v>м2</v>
      </c>
      <c r="F234" s="9">
        <f>Source!I119</f>
        <v>0</v>
      </c>
      <c r="G234" s="24"/>
      <c r="H234" s="23"/>
      <c r="I234" s="9"/>
      <c r="J234" s="9"/>
      <c r="K234" s="25"/>
      <c r="L234" s="25"/>
      <c r="Q234">
        <f>ROUND((Source!BZ119/100)*ROUND((Source!AF119*Source!AV119)*Source!I119, 2), 2)</f>
        <v>0</v>
      </c>
      <c r="R234">
        <f>Source!X119</f>
        <v>0</v>
      </c>
      <c r="S234">
        <f>ROUND((Source!CA119/100)*ROUND((Source!AF119*Source!AV119)*Source!I119, 2), 2)</f>
        <v>0</v>
      </c>
      <c r="T234">
        <f>Source!Y119</f>
        <v>0</v>
      </c>
      <c r="U234">
        <f>ROUND((175/100)*ROUND((Source!AE119*Source!AV119)*Source!I119, 2), 2)</f>
        <v>0</v>
      </c>
      <c r="V234">
        <f>ROUND((108/100)*ROUND(Source!CS119*Source!I119, 2), 2)</f>
        <v>0</v>
      </c>
    </row>
    <row r="235" spans="1:22" ht="14.25" x14ac:dyDescent="0.2">
      <c r="A235" s="20"/>
      <c r="B235" s="20"/>
      <c r="C235" s="21"/>
      <c r="D235" s="21" t="s">
        <v>501</v>
      </c>
      <c r="E235" s="22"/>
      <c r="F235" s="9"/>
      <c r="G235" s="24">
        <f>Source!AO119</f>
        <v>12.57</v>
      </c>
      <c r="H235" s="23" t="str">
        <f>Source!DG119</f>
        <v/>
      </c>
      <c r="I235" s="9">
        <f>Source!AV119</f>
        <v>1</v>
      </c>
      <c r="J235" s="9">
        <f>IF(Source!BA119&lt;&gt; 0, Source!BA119, 1)</f>
        <v>1</v>
      </c>
      <c r="K235" s="25">
        <f>Source!S119</f>
        <v>0</v>
      </c>
      <c r="L235" s="25"/>
    </row>
    <row r="236" spans="1:22" ht="14.25" x14ac:dyDescent="0.2">
      <c r="A236" s="20"/>
      <c r="B236" s="20"/>
      <c r="C236" s="21"/>
      <c r="D236" s="21" t="s">
        <v>502</v>
      </c>
      <c r="E236" s="22"/>
      <c r="F236" s="9"/>
      <c r="G236" s="24">
        <f>Source!AM119</f>
        <v>18.760000000000002</v>
      </c>
      <c r="H236" s="23" t="str">
        <f>Source!DE119</f>
        <v/>
      </c>
      <c r="I236" s="9">
        <f>Source!AV119</f>
        <v>1</v>
      </c>
      <c r="J236" s="9">
        <f>IF(Source!BB119&lt;&gt; 0, Source!BB119, 1)</f>
        <v>1</v>
      </c>
      <c r="K236" s="25">
        <f>Source!Q119</f>
        <v>0</v>
      </c>
      <c r="L236" s="25"/>
    </row>
    <row r="237" spans="1:22" ht="14.25" x14ac:dyDescent="0.2">
      <c r="A237" s="20"/>
      <c r="B237" s="20"/>
      <c r="C237" s="21"/>
      <c r="D237" s="21" t="s">
        <v>503</v>
      </c>
      <c r="E237" s="22"/>
      <c r="F237" s="9"/>
      <c r="G237" s="24">
        <f>Source!AN119</f>
        <v>4.1100000000000003</v>
      </c>
      <c r="H237" s="23" t="str">
        <f>Source!DF119</f>
        <v/>
      </c>
      <c r="I237" s="9">
        <f>Source!AV119</f>
        <v>1</v>
      </c>
      <c r="J237" s="9">
        <f>IF(Source!BS119&lt;&gt; 0, Source!BS119, 1)</f>
        <v>1</v>
      </c>
      <c r="K237" s="26">
        <f>Source!R119</f>
        <v>0</v>
      </c>
      <c r="L237" s="25"/>
    </row>
    <row r="238" spans="1:22" ht="14.25" x14ac:dyDescent="0.2">
      <c r="A238" s="20"/>
      <c r="B238" s="20"/>
      <c r="C238" s="21"/>
      <c r="D238" s="21" t="s">
        <v>504</v>
      </c>
      <c r="E238" s="22"/>
      <c r="F238" s="9"/>
      <c r="G238" s="24">
        <f>Source!AL119</f>
        <v>42.8</v>
      </c>
      <c r="H238" s="23" t="str">
        <f>Source!DD119</f>
        <v/>
      </c>
      <c r="I238" s="9">
        <f>Source!AW119</f>
        <v>1</v>
      </c>
      <c r="J238" s="9">
        <f>IF(Source!BC119&lt;&gt; 0, Source!BC119, 1)</f>
        <v>1</v>
      </c>
      <c r="K238" s="25">
        <f>Source!P119</f>
        <v>0</v>
      </c>
      <c r="L238" s="25"/>
    </row>
    <row r="239" spans="1:22" ht="14.25" x14ac:dyDescent="0.2">
      <c r="A239" s="20"/>
      <c r="B239" s="20"/>
      <c r="C239" s="21"/>
      <c r="D239" s="21" t="s">
        <v>505</v>
      </c>
      <c r="E239" s="22" t="s">
        <v>506</v>
      </c>
      <c r="F239" s="9">
        <f>Source!AT119</f>
        <v>80</v>
      </c>
      <c r="G239" s="24"/>
      <c r="H239" s="23"/>
      <c r="I239" s="9"/>
      <c r="J239" s="9"/>
      <c r="K239" s="25">
        <f>SUM(R234:R238)</f>
        <v>0</v>
      </c>
      <c r="L239" s="25"/>
    </row>
    <row r="240" spans="1:22" ht="14.25" x14ac:dyDescent="0.2">
      <c r="A240" s="20"/>
      <c r="B240" s="20"/>
      <c r="C240" s="21"/>
      <c r="D240" s="21" t="s">
        <v>507</v>
      </c>
      <c r="E240" s="22" t="s">
        <v>506</v>
      </c>
      <c r="F240" s="9">
        <f>Source!AU119</f>
        <v>10</v>
      </c>
      <c r="G240" s="24"/>
      <c r="H240" s="23"/>
      <c r="I240" s="9"/>
      <c r="J240" s="9"/>
      <c r="K240" s="25">
        <f>SUM(T234:T239)</f>
        <v>0</v>
      </c>
      <c r="L240" s="25"/>
    </row>
    <row r="241" spans="1:22" ht="14.25" x14ac:dyDescent="0.2">
      <c r="A241" s="20"/>
      <c r="B241" s="20"/>
      <c r="C241" s="21"/>
      <c r="D241" s="21" t="s">
        <v>508</v>
      </c>
      <c r="E241" s="22" t="s">
        <v>506</v>
      </c>
      <c r="F241" s="9">
        <f>108</f>
        <v>108</v>
      </c>
      <c r="G241" s="24"/>
      <c r="H241" s="23"/>
      <c r="I241" s="9"/>
      <c r="J241" s="9"/>
      <c r="K241" s="25">
        <f>SUM(V234:V240)</f>
        <v>0</v>
      </c>
      <c r="L241" s="25"/>
    </row>
    <row r="242" spans="1:22" ht="14.25" x14ac:dyDescent="0.2">
      <c r="A242" s="20"/>
      <c r="B242" s="20"/>
      <c r="C242" s="21"/>
      <c r="D242" s="21" t="s">
        <v>509</v>
      </c>
      <c r="E242" s="22" t="s">
        <v>510</v>
      </c>
      <c r="F242" s="9">
        <f>Source!AQ119</f>
        <v>0.06</v>
      </c>
      <c r="G242" s="24"/>
      <c r="H242" s="23" t="str">
        <f>Source!DI119</f>
        <v/>
      </c>
      <c r="I242" s="9">
        <f>Source!AV119</f>
        <v>1</v>
      </c>
      <c r="J242" s="9"/>
      <c r="K242" s="25"/>
      <c r="L242" s="25">
        <f>Source!U119</f>
        <v>0</v>
      </c>
    </row>
    <row r="243" spans="1:22" ht="15" x14ac:dyDescent="0.25">
      <c r="A243" s="29"/>
      <c r="B243" s="29"/>
      <c r="C243" s="29"/>
      <c r="D243" s="29"/>
      <c r="E243" s="29"/>
      <c r="F243" s="29"/>
      <c r="G243" s="29"/>
      <c r="H243" s="29"/>
      <c r="I243" s="29"/>
      <c r="J243" s="74">
        <f>K235+K236+K238+K239+K240+K241</f>
        <v>0</v>
      </c>
      <c r="K243" s="74"/>
      <c r="L243" s="30">
        <f>IF(Source!I119&lt;&gt;0, ROUND(J243/Source!I119, 2), 0)</f>
        <v>0</v>
      </c>
      <c r="P243" s="27">
        <f>J243</f>
        <v>0</v>
      </c>
    </row>
    <row r="244" spans="1:22" ht="42.75" x14ac:dyDescent="0.2">
      <c r="A244" s="20">
        <v>23</v>
      </c>
      <c r="B244" s="20" t="str">
        <f>Source!E120</f>
        <v>21</v>
      </c>
      <c r="C244" s="21" t="str">
        <f>Source!F120</f>
        <v>2.49-3201-14-1/1</v>
      </c>
      <c r="D244" s="21" t="str">
        <f>Source!G120</f>
        <v>Разработка грунта вручную в траншеях глубиной до 2 м без креплений с откосами, группа грунтов 1-3</v>
      </c>
      <c r="E244" s="22" t="str">
        <f>Source!H120</f>
        <v>100 м3</v>
      </c>
      <c r="F244" s="9">
        <f>Source!I120</f>
        <v>0</v>
      </c>
      <c r="G244" s="24"/>
      <c r="H244" s="23"/>
      <c r="I244" s="9"/>
      <c r="J244" s="9"/>
      <c r="K244" s="25"/>
      <c r="L244" s="25"/>
      <c r="Q244">
        <f>ROUND((Source!BZ120/100)*ROUND((Source!AF120*Source!AV120)*Source!I120, 2), 2)</f>
        <v>0</v>
      </c>
      <c r="R244">
        <f>Source!X120</f>
        <v>0</v>
      </c>
      <c r="S244">
        <f>ROUND((Source!CA120/100)*ROUND((Source!AF120*Source!AV120)*Source!I120, 2), 2)</f>
        <v>0</v>
      </c>
      <c r="T244">
        <f>Source!Y120</f>
        <v>0</v>
      </c>
      <c r="U244">
        <f>ROUND((175/100)*ROUND((Source!AE120*Source!AV120)*Source!I120, 2), 2)</f>
        <v>0</v>
      </c>
      <c r="V244">
        <f>ROUND((108/100)*ROUND(Source!CS120*Source!I120, 2), 2)</f>
        <v>0</v>
      </c>
    </row>
    <row r="245" spans="1:22" x14ac:dyDescent="0.2">
      <c r="D245" s="31" t="str">
        <f>"Объем: "&amp;Source!I120&amp;"=4,5/"&amp;"100"</f>
        <v>Объем: 0=4,5/100</v>
      </c>
    </row>
    <row r="246" spans="1:22" ht="14.25" x14ac:dyDescent="0.2">
      <c r="A246" s="20"/>
      <c r="B246" s="20"/>
      <c r="C246" s="21"/>
      <c r="D246" s="21" t="s">
        <v>501</v>
      </c>
      <c r="E246" s="22"/>
      <c r="F246" s="9"/>
      <c r="G246" s="24">
        <f>Source!AO120</f>
        <v>41951.1</v>
      </c>
      <c r="H246" s="23" t="str">
        <f>Source!DG120</f>
        <v/>
      </c>
      <c r="I246" s="9">
        <f>Source!AV120</f>
        <v>1</v>
      </c>
      <c r="J246" s="9">
        <f>IF(Source!BA120&lt;&gt; 0, Source!BA120, 1)</f>
        <v>1</v>
      </c>
      <c r="K246" s="25">
        <f>Source!S120</f>
        <v>0</v>
      </c>
      <c r="L246" s="25"/>
    </row>
    <row r="247" spans="1:22" ht="14.25" x14ac:dyDescent="0.2">
      <c r="A247" s="20"/>
      <c r="B247" s="20"/>
      <c r="C247" s="21"/>
      <c r="D247" s="21" t="s">
        <v>505</v>
      </c>
      <c r="E247" s="22" t="s">
        <v>506</v>
      </c>
      <c r="F247" s="9">
        <f>Source!AT120</f>
        <v>70</v>
      </c>
      <c r="G247" s="24"/>
      <c r="H247" s="23"/>
      <c r="I247" s="9"/>
      <c r="J247" s="9"/>
      <c r="K247" s="25">
        <f>SUM(R244:R246)</f>
        <v>0</v>
      </c>
      <c r="L247" s="25"/>
    </row>
    <row r="248" spans="1:22" ht="14.25" x14ac:dyDescent="0.2">
      <c r="A248" s="20"/>
      <c r="B248" s="20"/>
      <c r="C248" s="21"/>
      <c r="D248" s="21" t="s">
        <v>507</v>
      </c>
      <c r="E248" s="22" t="s">
        <v>506</v>
      </c>
      <c r="F248" s="9">
        <f>Source!AU120</f>
        <v>10</v>
      </c>
      <c r="G248" s="24"/>
      <c r="H248" s="23"/>
      <c r="I248" s="9"/>
      <c r="J248" s="9"/>
      <c r="K248" s="25">
        <f>SUM(T244:T247)</f>
        <v>0</v>
      </c>
      <c r="L248" s="25"/>
    </row>
    <row r="249" spans="1:22" ht="14.25" x14ac:dyDescent="0.2">
      <c r="A249" s="20"/>
      <c r="B249" s="20"/>
      <c r="C249" s="21"/>
      <c r="D249" s="21" t="s">
        <v>509</v>
      </c>
      <c r="E249" s="22" t="s">
        <v>510</v>
      </c>
      <c r="F249" s="9">
        <f>Source!AQ120</f>
        <v>221.6</v>
      </c>
      <c r="G249" s="24"/>
      <c r="H249" s="23" t="str">
        <f>Source!DI120</f>
        <v/>
      </c>
      <c r="I249" s="9">
        <f>Source!AV120</f>
        <v>1</v>
      </c>
      <c r="J249" s="9"/>
      <c r="K249" s="25"/>
      <c r="L249" s="25">
        <f>Source!U120</f>
        <v>0</v>
      </c>
    </row>
    <row r="250" spans="1:22" ht="15" x14ac:dyDescent="0.25">
      <c r="A250" s="29"/>
      <c r="B250" s="29"/>
      <c r="C250" s="29"/>
      <c r="D250" s="29"/>
      <c r="E250" s="29"/>
      <c r="F250" s="29"/>
      <c r="G250" s="29"/>
      <c r="H250" s="29"/>
      <c r="I250" s="29"/>
      <c r="J250" s="74">
        <f>K246+K247+K248</f>
        <v>0</v>
      </c>
      <c r="K250" s="74"/>
      <c r="L250" s="30">
        <f>IF(Source!I120&lt;&gt;0, ROUND(J250/Source!I120, 2), 0)</f>
        <v>0</v>
      </c>
      <c r="P250" s="27">
        <f>J250</f>
        <v>0</v>
      </c>
    </row>
    <row r="251" spans="1:22" ht="57" x14ac:dyDescent="0.2">
      <c r="A251" s="20">
        <v>24</v>
      </c>
      <c r="B251" s="20" t="str">
        <f>Source!E121</f>
        <v>22</v>
      </c>
      <c r="C251" s="21" t="str">
        <f>Source!F121</f>
        <v>2.1-3203-1-6/1</v>
      </c>
      <c r="D251" s="21" t="str">
        <f>Source!G121</f>
        <v>Установка бортовых камней бетонных газонных и садовых марка 2ГБ 60.8.20, цвет серый, при других видах покрытий</v>
      </c>
      <c r="E251" s="22" t="str">
        <f>Source!H121</f>
        <v>100 м</v>
      </c>
      <c r="F251" s="9">
        <f>Source!I121</f>
        <v>0</v>
      </c>
      <c r="G251" s="24"/>
      <c r="H251" s="23"/>
      <c r="I251" s="9"/>
      <c r="J251" s="9"/>
      <c r="K251" s="25"/>
      <c r="L251" s="25"/>
      <c r="Q251">
        <f>ROUND((Source!BZ121/100)*ROUND((Source!AF121*Source!AV121)*Source!I121, 2), 2)</f>
        <v>0</v>
      </c>
      <c r="R251">
        <f>Source!X121</f>
        <v>0</v>
      </c>
      <c r="S251">
        <f>ROUND((Source!CA121/100)*ROUND((Source!AF121*Source!AV121)*Source!I121, 2), 2)</f>
        <v>0</v>
      </c>
      <c r="T251">
        <f>Source!Y121</f>
        <v>0</v>
      </c>
      <c r="U251">
        <f>ROUND((175/100)*ROUND((Source!AE121*Source!AV121)*Source!I121, 2), 2)</f>
        <v>0</v>
      </c>
      <c r="V251">
        <f>ROUND((108/100)*ROUND(Source!CS121*Source!I121, 2), 2)</f>
        <v>0</v>
      </c>
    </row>
    <row r="252" spans="1:22" x14ac:dyDescent="0.2">
      <c r="D252" s="31" t="str">
        <f>"Объем: "&amp;Source!I121&amp;"=23/"&amp;"100"</f>
        <v>Объем: 0=23/100</v>
      </c>
    </row>
    <row r="253" spans="1:22" ht="14.25" x14ac:dyDescent="0.2">
      <c r="A253" s="20"/>
      <c r="B253" s="20"/>
      <c r="C253" s="21"/>
      <c r="D253" s="21" t="s">
        <v>501</v>
      </c>
      <c r="E253" s="22"/>
      <c r="F253" s="9"/>
      <c r="G253" s="24">
        <f>Source!AO121</f>
        <v>14784.61</v>
      </c>
      <c r="H253" s="23" t="str">
        <f>Source!DG121</f>
        <v/>
      </c>
      <c r="I253" s="9">
        <f>Source!AV121</f>
        <v>1</v>
      </c>
      <c r="J253" s="9">
        <f>IF(Source!BA121&lt;&gt; 0, Source!BA121, 1)</f>
        <v>1</v>
      </c>
      <c r="K253" s="25">
        <f>Source!S121</f>
        <v>0</v>
      </c>
      <c r="L253" s="25"/>
    </row>
    <row r="254" spans="1:22" ht="14.25" x14ac:dyDescent="0.2">
      <c r="A254" s="20"/>
      <c r="B254" s="20"/>
      <c r="C254" s="21"/>
      <c r="D254" s="21" t="s">
        <v>502</v>
      </c>
      <c r="E254" s="22"/>
      <c r="F254" s="9"/>
      <c r="G254" s="24">
        <f>Source!AM121</f>
        <v>191.49</v>
      </c>
      <c r="H254" s="23" t="str">
        <f>Source!DE121</f>
        <v/>
      </c>
      <c r="I254" s="9">
        <f>Source!AV121</f>
        <v>1</v>
      </c>
      <c r="J254" s="9">
        <f>IF(Source!BB121&lt;&gt; 0, Source!BB121, 1)</f>
        <v>1</v>
      </c>
      <c r="K254" s="25">
        <f>Source!Q121</f>
        <v>0</v>
      </c>
      <c r="L254" s="25"/>
    </row>
    <row r="255" spans="1:22" ht="14.25" x14ac:dyDescent="0.2">
      <c r="A255" s="20"/>
      <c r="B255" s="20"/>
      <c r="C255" s="21"/>
      <c r="D255" s="21" t="s">
        <v>503</v>
      </c>
      <c r="E255" s="22"/>
      <c r="F255" s="9"/>
      <c r="G255" s="24">
        <f>Source!AN121</f>
        <v>103.96</v>
      </c>
      <c r="H255" s="23" t="str">
        <f>Source!DF121</f>
        <v/>
      </c>
      <c r="I255" s="9">
        <f>Source!AV121</f>
        <v>1</v>
      </c>
      <c r="J255" s="9">
        <f>IF(Source!BS121&lt;&gt; 0, Source!BS121, 1)</f>
        <v>1</v>
      </c>
      <c r="K255" s="26">
        <f>Source!R121</f>
        <v>0</v>
      </c>
      <c r="L255" s="25"/>
    </row>
    <row r="256" spans="1:22" ht="14.25" x14ac:dyDescent="0.2">
      <c r="A256" s="20"/>
      <c r="B256" s="20"/>
      <c r="C256" s="21"/>
      <c r="D256" s="21" t="s">
        <v>504</v>
      </c>
      <c r="E256" s="22"/>
      <c r="F256" s="9"/>
      <c r="G256" s="24">
        <f>Source!AL121</f>
        <v>36405.07</v>
      </c>
      <c r="H256" s="23" t="str">
        <f>Source!DD121</f>
        <v/>
      </c>
      <c r="I256" s="9">
        <f>Source!AW121</f>
        <v>1</v>
      </c>
      <c r="J256" s="9">
        <f>IF(Source!BC121&lt;&gt; 0, Source!BC121, 1)</f>
        <v>1</v>
      </c>
      <c r="K256" s="25">
        <f>Source!P121</f>
        <v>0</v>
      </c>
      <c r="L256" s="25"/>
    </row>
    <row r="257" spans="1:22" ht="14.25" x14ac:dyDescent="0.2">
      <c r="A257" s="20"/>
      <c r="B257" s="20"/>
      <c r="C257" s="21"/>
      <c r="D257" s="21" t="s">
        <v>505</v>
      </c>
      <c r="E257" s="22" t="s">
        <v>506</v>
      </c>
      <c r="F257" s="9">
        <f>Source!AT121</f>
        <v>70</v>
      </c>
      <c r="G257" s="24"/>
      <c r="H257" s="23"/>
      <c r="I257" s="9"/>
      <c r="J257" s="9"/>
      <c r="K257" s="25">
        <f>SUM(R251:R256)</f>
        <v>0</v>
      </c>
      <c r="L257" s="25"/>
    </row>
    <row r="258" spans="1:22" ht="14.25" x14ac:dyDescent="0.2">
      <c r="A258" s="20"/>
      <c r="B258" s="20"/>
      <c r="C258" s="21"/>
      <c r="D258" s="21" t="s">
        <v>507</v>
      </c>
      <c r="E258" s="22" t="s">
        <v>506</v>
      </c>
      <c r="F258" s="9">
        <f>Source!AU121</f>
        <v>10</v>
      </c>
      <c r="G258" s="24"/>
      <c r="H258" s="23"/>
      <c r="I258" s="9"/>
      <c r="J258" s="9"/>
      <c r="K258" s="25">
        <f>SUM(T251:T257)</f>
        <v>0</v>
      </c>
      <c r="L258" s="25"/>
    </row>
    <row r="259" spans="1:22" ht="14.25" x14ac:dyDescent="0.2">
      <c r="A259" s="20"/>
      <c r="B259" s="20"/>
      <c r="C259" s="21"/>
      <c r="D259" s="21" t="s">
        <v>508</v>
      </c>
      <c r="E259" s="22" t="s">
        <v>506</v>
      </c>
      <c r="F259" s="9">
        <f>108</f>
        <v>108</v>
      </c>
      <c r="G259" s="24"/>
      <c r="H259" s="23"/>
      <c r="I259" s="9"/>
      <c r="J259" s="9"/>
      <c r="K259" s="25">
        <f>SUM(V251:V258)</f>
        <v>0</v>
      </c>
      <c r="L259" s="25"/>
    </row>
    <row r="260" spans="1:22" ht="14.25" x14ac:dyDescent="0.2">
      <c r="A260" s="20"/>
      <c r="B260" s="20"/>
      <c r="C260" s="21"/>
      <c r="D260" s="21" t="s">
        <v>509</v>
      </c>
      <c r="E260" s="22" t="s">
        <v>510</v>
      </c>
      <c r="F260" s="9">
        <f>Source!AQ121</f>
        <v>72.959999999999994</v>
      </c>
      <c r="G260" s="24"/>
      <c r="H260" s="23" t="str">
        <f>Source!DI121</f>
        <v/>
      </c>
      <c r="I260" s="9">
        <f>Source!AV121</f>
        <v>1</v>
      </c>
      <c r="J260" s="9"/>
      <c r="K260" s="25"/>
      <c r="L260" s="25">
        <f>Source!U121</f>
        <v>0</v>
      </c>
    </row>
    <row r="261" spans="1:22" ht="15" x14ac:dyDescent="0.25">
      <c r="A261" s="29"/>
      <c r="B261" s="29"/>
      <c r="C261" s="29"/>
      <c r="D261" s="29"/>
      <c r="E261" s="29"/>
      <c r="F261" s="29"/>
      <c r="G261" s="29"/>
      <c r="H261" s="29"/>
      <c r="I261" s="29"/>
      <c r="J261" s="74">
        <f>K253+K254+K256+K257+K258+K259</f>
        <v>0</v>
      </c>
      <c r="K261" s="74"/>
      <c r="L261" s="30">
        <f>IF(Source!I121&lt;&gt;0, ROUND(J261/Source!I121, 2), 0)</f>
        <v>0</v>
      </c>
      <c r="P261" s="27">
        <f>J261</f>
        <v>0</v>
      </c>
    </row>
    <row r="262" spans="1:22" ht="57" x14ac:dyDescent="0.2">
      <c r="A262" s="20">
        <v>25</v>
      </c>
      <c r="B262" s="20" t="str">
        <f>Source!E122</f>
        <v>23</v>
      </c>
      <c r="C262" s="21" t="str">
        <f>Source!F122</f>
        <v>2.1-3305-7-1/1</v>
      </c>
      <c r="D262" s="21" t="str">
        <f>Source!G122</f>
        <v>Устройство прослойки из нетканого синтетического материала (НСМ) в земляном полотне сплошной (без стоимости иглопробивного полотна)</v>
      </c>
      <c r="E262" s="22" t="str">
        <f>Source!H122</f>
        <v>1000 м2</v>
      </c>
      <c r="F262" s="9">
        <f>Source!I122</f>
        <v>0</v>
      </c>
      <c r="G262" s="24"/>
      <c r="H262" s="23"/>
      <c r="I262" s="9"/>
      <c r="J262" s="9"/>
      <c r="K262" s="25"/>
      <c r="L262" s="25"/>
      <c r="Q262">
        <f>ROUND((Source!BZ122/100)*ROUND((Source!AF122*Source!AV122)*Source!I122, 2), 2)</f>
        <v>0</v>
      </c>
      <c r="R262">
        <f>Source!X122</f>
        <v>0</v>
      </c>
      <c r="S262">
        <f>ROUND((Source!CA122/100)*ROUND((Source!AF122*Source!AV122)*Source!I122, 2), 2)</f>
        <v>0</v>
      </c>
      <c r="T262">
        <f>Source!Y122</f>
        <v>0</v>
      </c>
      <c r="U262">
        <f>ROUND((175/100)*ROUND((Source!AE122*Source!AV122)*Source!I122, 2), 2)</f>
        <v>0</v>
      </c>
      <c r="V262">
        <f>ROUND((108/100)*ROUND(Source!CS122*Source!I122, 2), 2)</f>
        <v>0</v>
      </c>
    </row>
    <row r="263" spans="1:22" x14ac:dyDescent="0.2">
      <c r="D263" s="31" t="str">
        <f>"Объем: "&amp;Source!I122&amp;"=15/"&amp;"1000"</f>
        <v>Объем: 0=15/1000</v>
      </c>
    </row>
    <row r="264" spans="1:22" ht="14.25" x14ac:dyDescent="0.2">
      <c r="A264" s="20"/>
      <c r="B264" s="20"/>
      <c r="C264" s="21"/>
      <c r="D264" s="21" t="s">
        <v>501</v>
      </c>
      <c r="E264" s="22"/>
      <c r="F264" s="9"/>
      <c r="G264" s="24">
        <f>Source!AO122</f>
        <v>5826.56</v>
      </c>
      <c r="H264" s="23" t="str">
        <f>Source!DG122</f>
        <v/>
      </c>
      <c r="I264" s="9">
        <f>Source!AV122</f>
        <v>1</v>
      </c>
      <c r="J264" s="9">
        <f>IF(Source!BA122&lt;&gt; 0, Source!BA122, 1)</f>
        <v>1</v>
      </c>
      <c r="K264" s="25">
        <f>Source!S122</f>
        <v>0</v>
      </c>
      <c r="L264" s="25"/>
    </row>
    <row r="265" spans="1:22" ht="14.25" x14ac:dyDescent="0.2">
      <c r="A265" s="20"/>
      <c r="B265" s="20"/>
      <c r="C265" s="21"/>
      <c r="D265" s="21" t="s">
        <v>502</v>
      </c>
      <c r="E265" s="22"/>
      <c r="F265" s="9"/>
      <c r="G265" s="24">
        <f>Source!AM122</f>
        <v>4930.6000000000004</v>
      </c>
      <c r="H265" s="23" t="str">
        <f>Source!DE122</f>
        <v/>
      </c>
      <c r="I265" s="9">
        <f>Source!AV122</f>
        <v>1</v>
      </c>
      <c r="J265" s="9">
        <f>IF(Source!BB122&lt;&gt; 0, Source!BB122, 1)</f>
        <v>1</v>
      </c>
      <c r="K265" s="25">
        <f>Source!Q122</f>
        <v>0</v>
      </c>
      <c r="L265" s="25"/>
    </row>
    <row r="266" spans="1:22" ht="14.25" x14ac:dyDescent="0.2">
      <c r="A266" s="20"/>
      <c r="B266" s="20"/>
      <c r="C266" s="21"/>
      <c r="D266" s="21" t="s">
        <v>503</v>
      </c>
      <c r="E266" s="22"/>
      <c r="F266" s="9"/>
      <c r="G266" s="24">
        <f>Source!AN122</f>
        <v>2130.35</v>
      </c>
      <c r="H266" s="23" t="str">
        <f>Source!DF122</f>
        <v/>
      </c>
      <c r="I266" s="9">
        <f>Source!AV122</f>
        <v>1</v>
      </c>
      <c r="J266" s="9">
        <f>IF(Source!BS122&lt;&gt; 0, Source!BS122, 1)</f>
        <v>1</v>
      </c>
      <c r="K266" s="26">
        <f>Source!R122</f>
        <v>0</v>
      </c>
      <c r="L266" s="25"/>
    </row>
    <row r="267" spans="1:22" ht="14.25" x14ac:dyDescent="0.2">
      <c r="A267" s="20"/>
      <c r="B267" s="20"/>
      <c r="C267" s="21"/>
      <c r="D267" s="21" t="s">
        <v>504</v>
      </c>
      <c r="E267" s="22"/>
      <c r="F267" s="9"/>
      <c r="G267" s="24">
        <f>Source!AL122</f>
        <v>5.81</v>
      </c>
      <c r="H267" s="23" t="str">
        <f>Source!DD122</f>
        <v/>
      </c>
      <c r="I267" s="9">
        <f>Source!AW122</f>
        <v>1</v>
      </c>
      <c r="J267" s="9">
        <f>IF(Source!BC122&lt;&gt; 0, Source!BC122, 1)</f>
        <v>1</v>
      </c>
      <c r="K267" s="25">
        <f>Source!P122</f>
        <v>0</v>
      </c>
      <c r="L267" s="25"/>
    </row>
    <row r="268" spans="1:22" ht="14.25" x14ac:dyDescent="0.2">
      <c r="A268" s="20">
        <v>26</v>
      </c>
      <c r="B268" s="20" t="str">
        <f>Source!E123</f>
        <v>23,1</v>
      </c>
      <c r="C268" s="21" t="str">
        <f>Source!F123</f>
        <v>21.1-25-19</v>
      </c>
      <c r="D268" s="21" t="str">
        <f>Source!G123</f>
        <v>Геотекстиль, марка КМ 2</v>
      </c>
      <c r="E268" s="22" t="str">
        <f>Source!H123</f>
        <v>м2</v>
      </c>
      <c r="F268" s="9">
        <f>Source!I123</f>
        <v>0</v>
      </c>
      <c r="G268" s="24">
        <f>Source!AK123</f>
        <v>32.15</v>
      </c>
      <c r="H268" s="32" t="s">
        <v>3</v>
      </c>
      <c r="I268" s="9">
        <f>Source!AW123</f>
        <v>1</v>
      </c>
      <c r="J268" s="9">
        <f>IF(Source!BC123&lt;&gt; 0, Source!BC123, 1)</f>
        <v>1</v>
      </c>
      <c r="K268" s="25">
        <f>Source!O123</f>
        <v>0</v>
      </c>
      <c r="L268" s="25"/>
      <c r="Q268">
        <f>ROUND((Source!BZ123/100)*ROUND((Source!AF123*Source!AV123)*Source!I123, 2), 2)</f>
        <v>0</v>
      </c>
      <c r="R268">
        <f>Source!X123</f>
        <v>0</v>
      </c>
      <c r="S268">
        <f>ROUND((Source!CA123/100)*ROUND((Source!AF123*Source!AV123)*Source!I123, 2), 2)</f>
        <v>0</v>
      </c>
      <c r="T268">
        <f>Source!Y123</f>
        <v>0</v>
      </c>
      <c r="U268">
        <f>ROUND((175/100)*ROUND((Source!AE123*Source!AV123)*Source!I123, 2), 2)</f>
        <v>0</v>
      </c>
      <c r="V268">
        <f>ROUND((108/100)*ROUND(Source!CS123*Source!I123, 2), 2)</f>
        <v>0</v>
      </c>
    </row>
    <row r="269" spans="1:22" ht="14.25" x14ac:dyDescent="0.2">
      <c r="A269" s="20"/>
      <c r="B269" s="20"/>
      <c r="C269" s="21"/>
      <c r="D269" s="21" t="s">
        <v>505</v>
      </c>
      <c r="E269" s="22" t="s">
        <v>506</v>
      </c>
      <c r="F269" s="9">
        <f>Source!AT122</f>
        <v>70</v>
      </c>
      <c r="G269" s="24"/>
      <c r="H269" s="23"/>
      <c r="I269" s="9"/>
      <c r="J269" s="9"/>
      <c r="K269" s="25">
        <f>SUM(R262:R268)</f>
        <v>0</v>
      </c>
      <c r="L269" s="25"/>
    </row>
    <row r="270" spans="1:22" ht="14.25" x14ac:dyDescent="0.2">
      <c r="A270" s="20"/>
      <c r="B270" s="20"/>
      <c r="C270" s="21"/>
      <c r="D270" s="21" t="s">
        <v>507</v>
      </c>
      <c r="E270" s="22" t="s">
        <v>506</v>
      </c>
      <c r="F270" s="9">
        <f>Source!AU122</f>
        <v>10</v>
      </c>
      <c r="G270" s="24"/>
      <c r="H270" s="23"/>
      <c r="I270" s="9"/>
      <c r="J270" s="9"/>
      <c r="K270" s="25">
        <f>SUM(T262:T269)</f>
        <v>0</v>
      </c>
      <c r="L270" s="25"/>
    </row>
    <row r="271" spans="1:22" ht="14.25" x14ac:dyDescent="0.2">
      <c r="A271" s="20"/>
      <c r="B271" s="20"/>
      <c r="C271" s="21"/>
      <c r="D271" s="21" t="s">
        <v>508</v>
      </c>
      <c r="E271" s="22" t="s">
        <v>506</v>
      </c>
      <c r="F271" s="9">
        <f>108</f>
        <v>108</v>
      </c>
      <c r="G271" s="24"/>
      <c r="H271" s="23"/>
      <c r="I271" s="9"/>
      <c r="J271" s="9"/>
      <c r="K271" s="25">
        <f>SUM(V262:V270)</f>
        <v>0</v>
      </c>
      <c r="L271" s="25"/>
    </row>
    <row r="272" spans="1:22" ht="14.25" x14ac:dyDescent="0.2">
      <c r="A272" s="20"/>
      <c r="B272" s="20"/>
      <c r="C272" s="21"/>
      <c r="D272" s="21" t="s">
        <v>509</v>
      </c>
      <c r="E272" s="22" t="s">
        <v>510</v>
      </c>
      <c r="F272" s="9">
        <f>Source!AQ122</f>
        <v>31.86</v>
      </c>
      <c r="G272" s="24"/>
      <c r="H272" s="23" t="str">
        <f>Source!DI122</f>
        <v/>
      </c>
      <c r="I272" s="9">
        <f>Source!AV122</f>
        <v>1</v>
      </c>
      <c r="J272" s="9"/>
      <c r="K272" s="25"/>
      <c r="L272" s="25">
        <f>Source!U122</f>
        <v>0</v>
      </c>
    </row>
    <row r="273" spans="1:22" ht="15" x14ac:dyDescent="0.25">
      <c r="A273" s="29"/>
      <c r="B273" s="29"/>
      <c r="C273" s="29"/>
      <c r="D273" s="29"/>
      <c r="E273" s="29"/>
      <c r="F273" s="29"/>
      <c r="G273" s="29"/>
      <c r="H273" s="29"/>
      <c r="I273" s="29"/>
      <c r="J273" s="74">
        <f>K264+K265+K267+K269+K270+K271+SUM(K268:K268)</f>
        <v>0</v>
      </c>
      <c r="K273" s="74"/>
      <c r="L273" s="30">
        <f>IF(Source!I122&lt;&gt;0, ROUND(J273/Source!I122, 2), 0)</f>
        <v>0</v>
      </c>
      <c r="P273" s="27">
        <f>J273</f>
        <v>0</v>
      </c>
    </row>
    <row r="274" spans="1:22" ht="42.75" x14ac:dyDescent="0.2">
      <c r="A274" s="20">
        <v>27</v>
      </c>
      <c r="B274" s="20" t="str">
        <f>Source!E124</f>
        <v>24</v>
      </c>
      <c r="C274" s="21" t="str">
        <f>Source!F124</f>
        <v>2.1-3303-1-1/1</v>
      </c>
      <c r="D274" s="21" t="str">
        <f>Source!G124</f>
        <v>Устройство подстилающих и выравнивающих слоев оснований из песка</v>
      </c>
      <c r="E274" s="22" t="str">
        <f>Source!H124</f>
        <v>100 м3</v>
      </c>
      <c r="F274" s="9">
        <f>Source!I124</f>
        <v>0</v>
      </c>
      <c r="G274" s="24"/>
      <c r="H274" s="23"/>
      <c r="I274" s="9"/>
      <c r="J274" s="9"/>
      <c r="K274" s="25"/>
      <c r="L274" s="25"/>
      <c r="Q274">
        <f>ROUND((Source!BZ124/100)*ROUND((Source!AF124*Source!AV124)*Source!I124, 2), 2)</f>
        <v>0</v>
      </c>
      <c r="R274">
        <f>Source!X124</f>
        <v>0</v>
      </c>
      <c r="S274">
        <f>ROUND((Source!CA124/100)*ROUND((Source!AF124*Source!AV124)*Source!I124, 2), 2)</f>
        <v>0</v>
      </c>
      <c r="T274">
        <f>Source!Y124</f>
        <v>0</v>
      </c>
      <c r="U274">
        <f>ROUND((175/100)*ROUND((Source!AE124*Source!AV124)*Source!I124, 2), 2)</f>
        <v>0</v>
      </c>
      <c r="V274">
        <f>ROUND((108/100)*ROUND(Source!CS124*Source!I124, 2), 2)</f>
        <v>0</v>
      </c>
    </row>
    <row r="275" spans="1:22" x14ac:dyDescent="0.2">
      <c r="D275" s="31" t="str">
        <f>"Объем: "&amp;Source!I124&amp;"=15/"&amp;"100"</f>
        <v>Объем: 0=15/100</v>
      </c>
    </row>
    <row r="276" spans="1:22" ht="14.25" x14ac:dyDescent="0.2">
      <c r="A276" s="20"/>
      <c r="B276" s="20"/>
      <c r="C276" s="21"/>
      <c r="D276" s="21" t="s">
        <v>501</v>
      </c>
      <c r="E276" s="22"/>
      <c r="F276" s="9"/>
      <c r="G276" s="24">
        <f>Source!AO124</f>
        <v>3099.54</v>
      </c>
      <c r="H276" s="23" t="str">
        <f>Source!DG124</f>
        <v/>
      </c>
      <c r="I276" s="9">
        <f>Source!AV124</f>
        <v>1</v>
      </c>
      <c r="J276" s="9">
        <f>IF(Source!BA124&lt;&gt; 0, Source!BA124, 1)</f>
        <v>1</v>
      </c>
      <c r="K276" s="25">
        <f>Source!S124</f>
        <v>0</v>
      </c>
      <c r="L276" s="25"/>
    </row>
    <row r="277" spans="1:22" ht="14.25" x14ac:dyDescent="0.2">
      <c r="A277" s="20"/>
      <c r="B277" s="20"/>
      <c r="C277" s="21"/>
      <c r="D277" s="21" t="s">
        <v>502</v>
      </c>
      <c r="E277" s="22"/>
      <c r="F277" s="9"/>
      <c r="G277" s="24">
        <f>Source!AM124</f>
        <v>7602.23</v>
      </c>
      <c r="H277" s="23" t="str">
        <f>Source!DE124</f>
        <v/>
      </c>
      <c r="I277" s="9">
        <f>Source!AV124</f>
        <v>1</v>
      </c>
      <c r="J277" s="9">
        <f>IF(Source!BB124&lt;&gt; 0, Source!BB124, 1)</f>
        <v>1</v>
      </c>
      <c r="K277" s="25">
        <f>Source!Q124</f>
        <v>0</v>
      </c>
      <c r="L277" s="25"/>
    </row>
    <row r="278" spans="1:22" ht="14.25" x14ac:dyDescent="0.2">
      <c r="A278" s="20"/>
      <c r="B278" s="20"/>
      <c r="C278" s="21"/>
      <c r="D278" s="21" t="s">
        <v>503</v>
      </c>
      <c r="E278" s="22"/>
      <c r="F278" s="9"/>
      <c r="G278" s="24">
        <f>Source!AN124</f>
        <v>3222.98</v>
      </c>
      <c r="H278" s="23" t="str">
        <f>Source!DF124</f>
        <v/>
      </c>
      <c r="I278" s="9">
        <f>Source!AV124</f>
        <v>1</v>
      </c>
      <c r="J278" s="9">
        <f>IF(Source!BS124&lt;&gt; 0, Source!BS124, 1)</f>
        <v>1</v>
      </c>
      <c r="K278" s="26">
        <f>Source!R124</f>
        <v>0</v>
      </c>
      <c r="L278" s="25"/>
    </row>
    <row r="279" spans="1:22" ht="14.25" x14ac:dyDescent="0.2">
      <c r="A279" s="20"/>
      <c r="B279" s="20"/>
      <c r="C279" s="21"/>
      <c r="D279" s="21" t="s">
        <v>504</v>
      </c>
      <c r="E279" s="22"/>
      <c r="F279" s="9"/>
      <c r="G279" s="24">
        <f>Source!AL124</f>
        <v>65162.05</v>
      </c>
      <c r="H279" s="23" t="str">
        <f>Source!DD124</f>
        <v/>
      </c>
      <c r="I279" s="9">
        <f>Source!AW124</f>
        <v>1</v>
      </c>
      <c r="J279" s="9">
        <f>IF(Source!BC124&lt;&gt; 0, Source!BC124, 1)</f>
        <v>1</v>
      </c>
      <c r="K279" s="25">
        <f>Source!P124</f>
        <v>0</v>
      </c>
      <c r="L279" s="25"/>
    </row>
    <row r="280" spans="1:22" ht="14.25" x14ac:dyDescent="0.2">
      <c r="A280" s="20"/>
      <c r="B280" s="20"/>
      <c r="C280" s="21"/>
      <c r="D280" s="21" t="s">
        <v>505</v>
      </c>
      <c r="E280" s="22" t="s">
        <v>506</v>
      </c>
      <c r="F280" s="9">
        <f>Source!AT124</f>
        <v>70</v>
      </c>
      <c r="G280" s="24"/>
      <c r="H280" s="23"/>
      <c r="I280" s="9"/>
      <c r="J280" s="9"/>
      <c r="K280" s="25">
        <f>SUM(R274:R279)</f>
        <v>0</v>
      </c>
      <c r="L280" s="25"/>
    </row>
    <row r="281" spans="1:22" ht="14.25" x14ac:dyDescent="0.2">
      <c r="A281" s="20"/>
      <c r="B281" s="20"/>
      <c r="C281" s="21"/>
      <c r="D281" s="21" t="s">
        <v>507</v>
      </c>
      <c r="E281" s="22" t="s">
        <v>506</v>
      </c>
      <c r="F281" s="9">
        <f>Source!AU124</f>
        <v>10</v>
      </c>
      <c r="G281" s="24"/>
      <c r="H281" s="23"/>
      <c r="I281" s="9"/>
      <c r="J281" s="9"/>
      <c r="K281" s="25">
        <f>SUM(T274:T280)</f>
        <v>0</v>
      </c>
      <c r="L281" s="25"/>
    </row>
    <row r="282" spans="1:22" ht="14.25" x14ac:dyDescent="0.2">
      <c r="A282" s="20"/>
      <c r="B282" s="20"/>
      <c r="C282" s="21"/>
      <c r="D282" s="21" t="s">
        <v>508</v>
      </c>
      <c r="E282" s="22" t="s">
        <v>506</v>
      </c>
      <c r="F282" s="9">
        <f>108</f>
        <v>108</v>
      </c>
      <c r="G282" s="24"/>
      <c r="H282" s="23"/>
      <c r="I282" s="9"/>
      <c r="J282" s="9"/>
      <c r="K282" s="25">
        <f>SUM(V274:V281)</f>
        <v>0</v>
      </c>
      <c r="L282" s="25"/>
    </row>
    <row r="283" spans="1:22" ht="14.25" x14ac:dyDescent="0.2">
      <c r="A283" s="20"/>
      <c r="B283" s="20"/>
      <c r="C283" s="21"/>
      <c r="D283" s="21" t="s">
        <v>509</v>
      </c>
      <c r="E283" s="22" t="s">
        <v>510</v>
      </c>
      <c r="F283" s="9">
        <f>Source!AQ124</f>
        <v>16.559999999999999</v>
      </c>
      <c r="G283" s="24"/>
      <c r="H283" s="23" t="str">
        <f>Source!DI124</f>
        <v/>
      </c>
      <c r="I283" s="9">
        <f>Source!AV124</f>
        <v>1</v>
      </c>
      <c r="J283" s="9"/>
      <c r="K283" s="25"/>
      <c r="L283" s="25">
        <f>Source!U124</f>
        <v>0</v>
      </c>
    </row>
    <row r="284" spans="1:22" ht="15" x14ac:dyDescent="0.25">
      <c r="A284" s="29"/>
      <c r="B284" s="29"/>
      <c r="C284" s="29"/>
      <c r="D284" s="29"/>
      <c r="E284" s="29"/>
      <c r="F284" s="29"/>
      <c r="G284" s="29"/>
      <c r="H284" s="29"/>
      <c r="I284" s="29"/>
      <c r="J284" s="74">
        <f>K276+K277+K279+K280+K281+K282</f>
        <v>0</v>
      </c>
      <c r="K284" s="74"/>
      <c r="L284" s="30">
        <f>IF(Source!I124&lt;&gt;0, ROUND(J284/Source!I124, 2), 0)</f>
        <v>0</v>
      </c>
      <c r="P284" s="27">
        <f>J284</f>
        <v>0</v>
      </c>
    </row>
    <row r="285" spans="1:22" ht="42.75" x14ac:dyDescent="0.2">
      <c r="A285" s="20">
        <v>28</v>
      </c>
      <c r="B285" s="20" t="str">
        <f>Source!E125</f>
        <v>25</v>
      </c>
      <c r="C285" s="21" t="str">
        <f>Source!F125</f>
        <v>2.1-3303-1-2/1</v>
      </c>
      <c r="D285" s="21" t="str">
        <f>Source!G125</f>
        <v>Устройство подстилающих и выравнивающих слоев оснований из щебня</v>
      </c>
      <c r="E285" s="22" t="str">
        <f>Source!H125</f>
        <v>100 м3</v>
      </c>
      <c r="F285" s="9">
        <f>Source!I125</f>
        <v>0</v>
      </c>
      <c r="G285" s="24"/>
      <c r="H285" s="23"/>
      <c r="I285" s="9"/>
      <c r="J285" s="9"/>
      <c r="K285" s="25"/>
      <c r="L285" s="25"/>
      <c r="Q285">
        <f>ROUND((Source!BZ125/100)*ROUND((Source!AF125*Source!AV125)*Source!I125, 2), 2)</f>
        <v>0</v>
      </c>
      <c r="R285">
        <f>Source!X125</f>
        <v>0</v>
      </c>
      <c r="S285">
        <f>ROUND((Source!CA125/100)*ROUND((Source!AF125*Source!AV125)*Source!I125, 2), 2)</f>
        <v>0</v>
      </c>
      <c r="T285">
        <f>Source!Y125</f>
        <v>0</v>
      </c>
      <c r="U285">
        <f>ROUND((175/100)*ROUND((Source!AE125*Source!AV125)*Source!I125, 2), 2)</f>
        <v>0</v>
      </c>
      <c r="V285">
        <f>ROUND((108/100)*ROUND(Source!CS125*Source!I125, 2), 2)</f>
        <v>0</v>
      </c>
    </row>
    <row r="286" spans="1:22" x14ac:dyDescent="0.2">
      <c r="D286" s="31" t="str">
        <f>"Объем: "&amp;Source!I125&amp;"=2,25/"&amp;"100"</f>
        <v>Объем: 0=2,25/100</v>
      </c>
    </row>
    <row r="287" spans="1:22" ht="14.25" x14ac:dyDescent="0.2">
      <c r="A287" s="20"/>
      <c r="B287" s="20"/>
      <c r="C287" s="21"/>
      <c r="D287" s="21" t="s">
        <v>501</v>
      </c>
      <c r="E287" s="22"/>
      <c r="F287" s="9"/>
      <c r="G287" s="24">
        <f>Source!AO125</f>
        <v>4649.3</v>
      </c>
      <c r="H287" s="23" t="str">
        <f>Source!DG125</f>
        <v/>
      </c>
      <c r="I287" s="9">
        <f>Source!AV125</f>
        <v>1</v>
      </c>
      <c r="J287" s="9">
        <f>IF(Source!BA125&lt;&gt; 0, Source!BA125, 1)</f>
        <v>1</v>
      </c>
      <c r="K287" s="25">
        <f>Source!S125</f>
        <v>0</v>
      </c>
      <c r="L287" s="25"/>
    </row>
    <row r="288" spans="1:22" ht="14.25" x14ac:dyDescent="0.2">
      <c r="A288" s="20"/>
      <c r="B288" s="20"/>
      <c r="C288" s="21"/>
      <c r="D288" s="21" t="s">
        <v>502</v>
      </c>
      <c r="E288" s="22"/>
      <c r="F288" s="9"/>
      <c r="G288" s="24">
        <f>Source!AM125</f>
        <v>53736.02</v>
      </c>
      <c r="H288" s="23" t="str">
        <f>Source!DE125</f>
        <v/>
      </c>
      <c r="I288" s="9">
        <f>Source!AV125</f>
        <v>1</v>
      </c>
      <c r="J288" s="9">
        <f>IF(Source!BB125&lt;&gt; 0, Source!BB125, 1)</f>
        <v>1</v>
      </c>
      <c r="K288" s="25">
        <f>Source!Q125</f>
        <v>0</v>
      </c>
      <c r="L288" s="25"/>
    </row>
    <row r="289" spans="1:22" ht="14.25" x14ac:dyDescent="0.2">
      <c r="A289" s="20"/>
      <c r="B289" s="20"/>
      <c r="C289" s="21"/>
      <c r="D289" s="21" t="s">
        <v>503</v>
      </c>
      <c r="E289" s="22"/>
      <c r="F289" s="9"/>
      <c r="G289" s="24">
        <f>Source!AN125</f>
        <v>21215.13</v>
      </c>
      <c r="H289" s="23" t="str">
        <f>Source!DF125</f>
        <v/>
      </c>
      <c r="I289" s="9">
        <f>Source!AV125</f>
        <v>1</v>
      </c>
      <c r="J289" s="9">
        <f>IF(Source!BS125&lt;&gt; 0, Source!BS125, 1)</f>
        <v>1</v>
      </c>
      <c r="K289" s="26">
        <f>Source!R125</f>
        <v>0</v>
      </c>
      <c r="L289" s="25"/>
    </row>
    <row r="290" spans="1:22" ht="14.25" x14ac:dyDescent="0.2">
      <c r="A290" s="20"/>
      <c r="B290" s="20"/>
      <c r="C290" s="21"/>
      <c r="D290" s="21" t="s">
        <v>504</v>
      </c>
      <c r="E290" s="22"/>
      <c r="F290" s="9"/>
      <c r="G290" s="24">
        <f>Source!AL125</f>
        <v>222479.25</v>
      </c>
      <c r="H290" s="23" t="str">
        <f>Source!DD125</f>
        <v/>
      </c>
      <c r="I290" s="9">
        <f>Source!AW125</f>
        <v>1</v>
      </c>
      <c r="J290" s="9">
        <f>IF(Source!BC125&lt;&gt; 0, Source!BC125, 1)</f>
        <v>1</v>
      </c>
      <c r="K290" s="25">
        <f>Source!P125</f>
        <v>0</v>
      </c>
      <c r="L290" s="25"/>
    </row>
    <row r="291" spans="1:22" ht="14.25" x14ac:dyDescent="0.2">
      <c r="A291" s="20"/>
      <c r="B291" s="20"/>
      <c r="C291" s="21"/>
      <c r="D291" s="21" t="s">
        <v>505</v>
      </c>
      <c r="E291" s="22" t="s">
        <v>506</v>
      </c>
      <c r="F291" s="9">
        <f>Source!AT125</f>
        <v>70</v>
      </c>
      <c r="G291" s="24"/>
      <c r="H291" s="23"/>
      <c r="I291" s="9"/>
      <c r="J291" s="9"/>
      <c r="K291" s="25">
        <f>SUM(R285:R290)</f>
        <v>0</v>
      </c>
      <c r="L291" s="25"/>
    </row>
    <row r="292" spans="1:22" ht="14.25" x14ac:dyDescent="0.2">
      <c r="A292" s="20"/>
      <c r="B292" s="20"/>
      <c r="C292" s="21"/>
      <c r="D292" s="21" t="s">
        <v>507</v>
      </c>
      <c r="E292" s="22" t="s">
        <v>506</v>
      </c>
      <c r="F292" s="9">
        <f>Source!AU125</f>
        <v>10</v>
      </c>
      <c r="G292" s="24"/>
      <c r="H292" s="23"/>
      <c r="I292" s="9"/>
      <c r="J292" s="9"/>
      <c r="K292" s="25">
        <f>SUM(T285:T291)</f>
        <v>0</v>
      </c>
      <c r="L292" s="25"/>
    </row>
    <row r="293" spans="1:22" ht="14.25" x14ac:dyDescent="0.2">
      <c r="A293" s="20"/>
      <c r="B293" s="20"/>
      <c r="C293" s="21"/>
      <c r="D293" s="21" t="s">
        <v>508</v>
      </c>
      <c r="E293" s="22" t="s">
        <v>506</v>
      </c>
      <c r="F293" s="9">
        <f>108</f>
        <v>108</v>
      </c>
      <c r="G293" s="24"/>
      <c r="H293" s="23"/>
      <c r="I293" s="9"/>
      <c r="J293" s="9"/>
      <c r="K293" s="25">
        <f>SUM(V285:V292)</f>
        <v>0</v>
      </c>
      <c r="L293" s="25"/>
    </row>
    <row r="294" spans="1:22" ht="14.25" x14ac:dyDescent="0.2">
      <c r="A294" s="20"/>
      <c r="B294" s="20"/>
      <c r="C294" s="21"/>
      <c r="D294" s="21" t="s">
        <v>509</v>
      </c>
      <c r="E294" s="22" t="s">
        <v>510</v>
      </c>
      <c r="F294" s="9">
        <f>Source!AQ125</f>
        <v>24.84</v>
      </c>
      <c r="G294" s="24"/>
      <c r="H294" s="23" t="str">
        <f>Source!DI125</f>
        <v/>
      </c>
      <c r="I294" s="9">
        <f>Source!AV125</f>
        <v>1</v>
      </c>
      <c r="J294" s="9"/>
      <c r="K294" s="25"/>
      <c r="L294" s="25">
        <f>Source!U125</f>
        <v>0</v>
      </c>
    </row>
    <row r="295" spans="1:22" ht="15" x14ac:dyDescent="0.25">
      <c r="A295" s="29"/>
      <c r="B295" s="29"/>
      <c r="C295" s="29"/>
      <c r="D295" s="29"/>
      <c r="E295" s="29"/>
      <c r="F295" s="29"/>
      <c r="G295" s="29"/>
      <c r="H295" s="29"/>
      <c r="I295" s="29"/>
      <c r="J295" s="74">
        <f>K287+K288+K290+K291+K292+K293</f>
        <v>0</v>
      </c>
      <c r="K295" s="74"/>
      <c r="L295" s="30">
        <f>IF(Source!I125&lt;&gt;0, ROUND(J295/Source!I125, 2), 0)</f>
        <v>0</v>
      </c>
      <c r="P295" s="27">
        <f>J295</f>
        <v>0</v>
      </c>
    </row>
    <row r="296" spans="1:22" ht="42.75" x14ac:dyDescent="0.2">
      <c r="A296" s="20">
        <v>29</v>
      </c>
      <c r="B296" s="20" t="str">
        <f>Source!E126</f>
        <v>26</v>
      </c>
      <c r="C296" s="21" t="str">
        <f>Source!F126</f>
        <v>2.1-3103-18-1/1</v>
      </c>
      <c r="D296" s="21" t="str">
        <f>Source!G126</f>
        <v>Устройство покрытий из асфальтобетонных смесей вручную, толщина 4 см</v>
      </c>
      <c r="E296" s="22" t="str">
        <f>Source!H126</f>
        <v>100 м2</v>
      </c>
      <c r="F296" s="9">
        <f>Source!I126</f>
        <v>0</v>
      </c>
      <c r="G296" s="24"/>
      <c r="H296" s="23"/>
      <c r="I296" s="9"/>
      <c r="J296" s="9"/>
      <c r="K296" s="25"/>
      <c r="L296" s="25"/>
      <c r="Q296">
        <f>ROUND((Source!BZ126/100)*ROUND((Source!AF126*Source!AV126)*Source!I126, 2), 2)</f>
        <v>0</v>
      </c>
      <c r="R296">
        <f>Source!X126</f>
        <v>0</v>
      </c>
      <c r="S296">
        <f>ROUND((Source!CA126/100)*ROUND((Source!AF126*Source!AV126)*Source!I126, 2), 2)</f>
        <v>0</v>
      </c>
      <c r="T296">
        <f>Source!Y126</f>
        <v>0</v>
      </c>
      <c r="U296">
        <f>ROUND((175/100)*ROUND((Source!AE126*Source!AV126)*Source!I126, 2), 2)</f>
        <v>0</v>
      </c>
      <c r="V296">
        <f>ROUND((108/100)*ROUND(Source!CS126*Source!I126, 2), 2)</f>
        <v>0</v>
      </c>
    </row>
    <row r="297" spans="1:22" x14ac:dyDescent="0.2">
      <c r="D297" s="31" t="str">
        <f>"Объем: "&amp;Source!I126&amp;"=15/"&amp;"100"</f>
        <v>Объем: 0=15/100</v>
      </c>
    </row>
    <row r="298" spans="1:22" ht="14.25" x14ac:dyDescent="0.2">
      <c r="A298" s="20"/>
      <c r="B298" s="20"/>
      <c r="C298" s="21"/>
      <c r="D298" s="21" t="s">
        <v>501</v>
      </c>
      <c r="E298" s="22"/>
      <c r="F298" s="9"/>
      <c r="G298" s="24">
        <f>Source!AO126</f>
        <v>3102.64</v>
      </c>
      <c r="H298" s="23" t="str">
        <f>Source!DG126</f>
        <v/>
      </c>
      <c r="I298" s="9">
        <f>Source!AV126</f>
        <v>1</v>
      </c>
      <c r="J298" s="9">
        <f>IF(Source!BA126&lt;&gt; 0, Source!BA126, 1)</f>
        <v>1</v>
      </c>
      <c r="K298" s="25">
        <f>Source!S126</f>
        <v>0</v>
      </c>
      <c r="L298" s="25"/>
    </row>
    <row r="299" spans="1:22" ht="14.25" x14ac:dyDescent="0.2">
      <c r="A299" s="20"/>
      <c r="B299" s="20"/>
      <c r="C299" s="21"/>
      <c r="D299" s="21" t="s">
        <v>502</v>
      </c>
      <c r="E299" s="22"/>
      <c r="F299" s="9"/>
      <c r="G299" s="24">
        <f>Source!AM126</f>
        <v>1632.78</v>
      </c>
      <c r="H299" s="23" t="str">
        <f>Source!DE126</f>
        <v/>
      </c>
      <c r="I299" s="9">
        <f>Source!AV126</f>
        <v>1</v>
      </c>
      <c r="J299" s="9">
        <f>IF(Source!BB126&lt;&gt; 0, Source!BB126, 1)</f>
        <v>1</v>
      </c>
      <c r="K299" s="25">
        <f>Source!Q126</f>
        <v>0</v>
      </c>
      <c r="L299" s="25"/>
    </row>
    <row r="300" spans="1:22" ht="14.25" x14ac:dyDescent="0.2">
      <c r="A300" s="20"/>
      <c r="B300" s="20"/>
      <c r="C300" s="21"/>
      <c r="D300" s="21" t="s">
        <v>503</v>
      </c>
      <c r="E300" s="22"/>
      <c r="F300" s="9"/>
      <c r="G300" s="24">
        <f>Source!AN126</f>
        <v>924.79</v>
      </c>
      <c r="H300" s="23" t="str">
        <f>Source!DF126</f>
        <v/>
      </c>
      <c r="I300" s="9">
        <f>Source!AV126</f>
        <v>1</v>
      </c>
      <c r="J300" s="9">
        <f>IF(Source!BS126&lt;&gt; 0, Source!BS126, 1)</f>
        <v>1</v>
      </c>
      <c r="K300" s="26">
        <f>Source!R126</f>
        <v>0</v>
      </c>
      <c r="L300" s="25"/>
    </row>
    <row r="301" spans="1:22" ht="14.25" x14ac:dyDescent="0.2">
      <c r="A301" s="20"/>
      <c r="B301" s="20"/>
      <c r="C301" s="21"/>
      <c r="D301" s="21" t="s">
        <v>504</v>
      </c>
      <c r="E301" s="22"/>
      <c r="F301" s="9"/>
      <c r="G301" s="24">
        <f>Source!AL126</f>
        <v>25772.98</v>
      </c>
      <c r="H301" s="23" t="str">
        <f>Source!DD126</f>
        <v/>
      </c>
      <c r="I301" s="9">
        <f>Source!AW126</f>
        <v>1</v>
      </c>
      <c r="J301" s="9">
        <f>IF(Source!BC126&lt;&gt; 0, Source!BC126, 1)</f>
        <v>1</v>
      </c>
      <c r="K301" s="25">
        <f>Source!P126</f>
        <v>0</v>
      </c>
      <c r="L301" s="25"/>
    </row>
    <row r="302" spans="1:22" ht="14.25" x14ac:dyDescent="0.2">
      <c r="A302" s="20"/>
      <c r="B302" s="20"/>
      <c r="C302" s="21"/>
      <c r="D302" s="21" t="s">
        <v>505</v>
      </c>
      <c r="E302" s="22" t="s">
        <v>506</v>
      </c>
      <c r="F302" s="9">
        <f>Source!AT126</f>
        <v>70</v>
      </c>
      <c r="G302" s="24"/>
      <c r="H302" s="23"/>
      <c r="I302" s="9"/>
      <c r="J302" s="9"/>
      <c r="K302" s="25">
        <f>SUM(R296:R301)</f>
        <v>0</v>
      </c>
      <c r="L302" s="25"/>
    </row>
    <row r="303" spans="1:22" ht="14.25" x14ac:dyDescent="0.2">
      <c r="A303" s="20"/>
      <c r="B303" s="20"/>
      <c r="C303" s="21"/>
      <c r="D303" s="21" t="s">
        <v>507</v>
      </c>
      <c r="E303" s="22" t="s">
        <v>506</v>
      </c>
      <c r="F303" s="9">
        <f>Source!AU126</f>
        <v>10</v>
      </c>
      <c r="G303" s="24"/>
      <c r="H303" s="23"/>
      <c r="I303" s="9"/>
      <c r="J303" s="9"/>
      <c r="K303" s="25">
        <f>SUM(T296:T302)</f>
        <v>0</v>
      </c>
      <c r="L303" s="25"/>
    </row>
    <row r="304" spans="1:22" ht="14.25" x14ac:dyDescent="0.2">
      <c r="A304" s="20"/>
      <c r="B304" s="20"/>
      <c r="C304" s="21"/>
      <c r="D304" s="21" t="s">
        <v>508</v>
      </c>
      <c r="E304" s="22" t="s">
        <v>506</v>
      </c>
      <c r="F304" s="9">
        <f>108</f>
        <v>108</v>
      </c>
      <c r="G304" s="24"/>
      <c r="H304" s="23"/>
      <c r="I304" s="9"/>
      <c r="J304" s="9"/>
      <c r="K304" s="25">
        <f>SUM(V296:V303)</f>
        <v>0</v>
      </c>
      <c r="L304" s="25"/>
    </row>
    <row r="305" spans="1:22" ht="14.25" x14ac:dyDescent="0.2">
      <c r="A305" s="20"/>
      <c r="B305" s="20"/>
      <c r="C305" s="21"/>
      <c r="D305" s="21" t="s">
        <v>509</v>
      </c>
      <c r="E305" s="22" t="s">
        <v>510</v>
      </c>
      <c r="F305" s="9">
        <f>Source!AQ126</f>
        <v>13.57</v>
      </c>
      <c r="G305" s="24"/>
      <c r="H305" s="23" t="str">
        <f>Source!DI126</f>
        <v/>
      </c>
      <c r="I305" s="9">
        <f>Source!AV126</f>
        <v>1</v>
      </c>
      <c r="J305" s="9"/>
      <c r="K305" s="25"/>
      <c r="L305" s="25">
        <f>Source!U126</f>
        <v>0</v>
      </c>
    </row>
    <row r="306" spans="1:22" ht="15" x14ac:dyDescent="0.25">
      <c r="A306" s="29"/>
      <c r="B306" s="29"/>
      <c r="C306" s="29"/>
      <c r="D306" s="29"/>
      <c r="E306" s="29"/>
      <c r="F306" s="29"/>
      <c r="G306" s="29"/>
      <c r="H306" s="29"/>
      <c r="I306" s="29"/>
      <c r="J306" s="74">
        <f>K298+K299+K301+K302+K303+K304</f>
        <v>0</v>
      </c>
      <c r="K306" s="74"/>
      <c r="L306" s="30">
        <f>IF(Source!I126&lt;&gt;0, ROUND(J306/Source!I126, 2), 0)</f>
        <v>0</v>
      </c>
      <c r="P306" s="27">
        <f>J306</f>
        <v>0</v>
      </c>
    </row>
    <row r="307" spans="1:22" ht="71.25" x14ac:dyDescent="0.2">
      <c r="A307" s="20">
        <v>30</v>
      </c>
      <c r="B307" s="20" t="str">
        <f>Source!E127</f>
        <v>27</v>
      </c>
      <c r="C307" s="21" t="str">
        <f>Source!F127</f>
        <v>2.1-3101-12-2/1</v>
      </c>
      <c r="D307" s="21" t="str">
        <f>Source!G127</f>
        <v>Ремонт асфальтобетонных покрытий дворовых территорий с укладкой горячей смеси толщиной 5 см вручную, с разборкой покрытий отбойным молотком, размер карты от 3 до 25 м2</v>
      </c>
      <c r="E307" s="22" t="str">
        <f>Source!H127</f>
        <v>м2</v>
      </c>
      <c r="F307" s="9">
        <f>Source!I127</f>
        <v>0</v>
      </c>
      <c r="G307" s="24"/>
      <c r="H307" s="23"/>
      <c r="I307" s="9"/>
      <c r="J307" s="9"/>
      <c r="K307" s="25"/>
      <c r="L307" s="25"/>
      <c r="Q307">
        <f>ROUND((Source!BZ127/100)*ROUND((Source!AF127*Source!AV127)*Source!I127, 2), 2)</f>
        <v>0</v>
      </c>
      <c r="R307">
        <f>Source!X127</f>
        <v>0</v>
      </c>
      <c r="S307">
        <f>ROUND((Source!CA127/100)*ROUND((Source!AF127*Source!AV127)*Source!I127, 2), 2)</f>
        <v>0</v>
      </c>
      <c r="T307">
        <f>Source!Y127</f>
        <v>0</v>
      </c>
      <c r="U307">
        <f>ROUND((175/100)*ROUND((Source!AE127*Source!AV127)*Source!I127, 2), 2)</f>
        <v>0</v>
      </c>
      <c r="V307">
        <f>ROUND((108/100)*ROUND(Source!CS127*Source!I127, 2), 2)</f>
        <v>0</v>
      </c>
    </row>
    <row r="308" spans="1:22" ht="14.25" x14ac:dyDescent="0.2">
      <c r="A308" s="20"/>
      <c r="B308" s="20"/>
      <c r="C308" s="21"/>
      <c r="D308" s="21" t="s">
        <v>501</v>
      </c>
      <c r="E308" s="22"/>
      <c r="F308" s="9"/>
      <c r="G308" s="24">
        <f>Source!AO127</f>
        <v>44.94</v>
      </c>
      <c r="H308" s="23" t="str">
        <f>Source!DG127</f>
        <v/>
      </c>
      <c r="I308" s="9">
        <f>Source!AV127</f>
        <v>1</v>
      </c>
      <c r="J308" s="9">
        <f>IF(Source!BA127&lt;&gt; 0, Source!BA127, 1)</f>
        <v>1</v>
      </c>
      <c r="K308" s="25">
        <f>Source!S127</f>
        <v>0</v>
      </c>
      <c r="L308" s="25"/>
    </row>
    <row r="309" spans="1:22" ht="14.25" x14ac:dyDescent="0.2">
      <c r="A309" s="20"/>
      <c r="B309" s="20"/>
      <c r="C309" s="21"/>
      <c r="D309" s="21" t="s">
        <v>502</v>
      </c>
      <c r="E309" s="22"/>
      <c r="F309" s="9"/>
      <c r="G309" s="24">
        <f>Source!AM127</f>
        <v>85.79</v>
      </c>
      <c r="H309" s="23" t="str">
        <f>Source!DE127</f>
        <v/>
      </c>
      <c r="I309" s="9">
        <f>Source!AV127</f>
        <v>1</v>
      </c>
      <c r="J309" s="9">
        <f>IF(Source!BB127&lt;&gt; 0, Source!BB127, 1)</f>
        <v>1</v>
      </c>
      <c r="K309" s="25">
        <f>Source!Q127</f>
        <v>0</v>
      </c>
      <c r="L309" s="25"/>
    </row>
    <row r="310" spans="1:22" ht="14.25" x14ac:dyDescent="0.2">
      <c r="A310" s="20"/>
      <c r="B310" s="20"/>
      <c r="C310" s="21"/>
      <c r="D310" s="21" t="s">
        <v>503</v>
      </c>
      <c r="E310" s="22"/>
      <c r="F310" s="9"/>
      <c r="G310" s="24">
        <f>Source!AN127</f>
        <v>42.38</v>
      </c>
      <c r="H310" s="23" t="str">
        <f>Source!DF127</f>
        <v/>
      </c>
      <c r="I310" s="9">
        <f>Source!AV127</f>
        <v>1</v>
      </c>
      <c r="J310" s="9">
        <f>IF(Source!BS127&lt;&gt; 0, Source!BS127, 1)</f>
        <v>1</v>
      </c>
      <c r="K310" s="26">
        <f>Source!R127</f>
        <v>0</v>
      </c>
      <c r="L310" s="25"/>
    </row>
    <row r="311" spans="1:22" ht="14.25" x14ac:dyDescent="0.2">
      <c r="A311" s="20"/>
      <c r="B311" s="20"/>
      <c r="C311" s="21"/>
      <c r="D311" s="21" t="s">
        <v>504</v>
      </c>
      <c r="E311" s="22"/>
      <c r="F311" s="9"/>
      <c r="G311" s="24">
        <f>Source!AL127</f>
        <v>303.19</v>
      </c>
      <c r="H311" s="23" t="str">
        <f>Source!DD127</f>
        <v/>
      </c>
      <c r="I311" s="9">
        <f>Source!AW127</f>
        <v>1</v>
      </c>
      <c r="J311" s="9">
        <f>IF(Source!BC127&lt;&gt; 0, Source!BC127, 1)</f>
        <v>1</v>
      </c>
      <c r="K311" s="25">
        <f>Source!P127</f>
        <v>0</v>
      </c>
      <c r="L311" s="25"/>
    </row>
    <row r="312" spans="1:22" ht="14.25" x14ac:dyDescent="0.2">
      <c r="A312" s="20"/>
      <c r="B312" s="20"/>
      <c r="C312" s="21"/>
      <c r="D312" s="21" t="s">
        <v>505</v>
      </c>
      <c r="E312" s="22" t="s">
        <v>506</v>
      </c>
      <c r="F312" s="9">
        <f>Source!AT127</f>
        <v>70</v>
      </c>
      <c r="G312" s="24"/>
      <c r="H312" s="23"/>
      <c r="I312" s="9"/>
      <c r="J312" s="9"/>
      <c r="K312" s="25">
        <f>SUM(R307:R311)</f>
        <v>0</v>
      </c>
      <c r="L312" s="25"/>
    </row>
    <row r="313" spans="1:22" ht="14.25" x14ac:dyDescent="0.2">
      <c r="A313" s="20"/>
      <c r="B313" s="20"/>
      <c r="C313" s="21"/>
      <c r="D313" s="21" t="s">
        <v>507</v>
      </c>
      <c r="E313" s="22" t="s">
        <v>506</v>
      </c>
      <c r="F313" s="9">
        <f>Source!AU127</f>
        <v>10</v>
      </c>
      <c r="G313" s="24"/>
      <c r="H313" s="23"/>
      <c r="I313" s="9"/>
      <c r="J313" s="9"/>
      <c r="K313" s="25">
        <f>SUM(T307:T312)</f>
        <v>0</v>
      </c>
      <c r="L313" s="25"/>
    </row>
    <row r="314" spans="1:22" ht="14.25" x14ac:dyDescent="0.2">
      <c r="A314" s="20"/>
      <c r="B314" s="20"/>
      <c r="C314" s="21"/>
      <c r="D314" s="21" t="s">
        <v>508</v>
      </c>
      <c r="E314" s="22" t="s">
        <v>506</v>
      </c>
      <c r="F314" s="9">
        <f>108</f>
        <v>108</v>
      </c>
      <c r="G314" s="24"/>
      <c r="H314" s="23"/>
      <c r="I314" s="9"/>
      <c r="J314" s="9"/>
      <c r="K314" s="25">
        <f>SUM(V307:V313)</f>
        <v>0</v>
      </c>
      <c r="L314" s="25"/>
    </row>
    <row r="315" spans="1:22" ht="14.25" x14ac:dyDescent="0.2">
      <c r="A315" s="20"/>
      <c r="B315" s="20"/>
      <c r="C315" s="21"/>
      <c r="D315" s="21" t="s">
        <v>509</v>
      </c>
      <c r="E315" s="22" t="s">
        <v>510</v>
      </c>
      <c r="F315" s="9">
        <f>Source!AQ127</f>
        <v>0.22</v>
      </c>
      <c r="G315" s="24"/>
      <c r="H315" s="23" t="str">
        <f>Source!DI127</f>
        <v/>
      </c>
      <c r="I315" s="9">
        <f>Source!AV127</f>
        <v>1</v>
      </c>
      <c r="J315" s="9"/>
      <c r="K315" s="25"/>
      <c r="L315" s="25">
        <f>Source!U127</f>
        <v>0</v>
      </c>
    </row>
    <row r="316" spans="1:22" ht="15" x14ac:dyDescent="0.25">
      <c r="A316" s="29"/>
      <c r="B316" s="29"/>
      <c r="C316" s="29"/>
      <c r="D316" s="29"/>
      <c r="E316" s="29"/>
      <c r="F316" s="29"/>
      <c r="G316" s="29"/>
      <c r="H316" s="29"/>
      <c r="I316" s="29"/>
      <c r="J316" s="74">
        <f>K308+K309+K311+K312+K313+K314</f>
        <v>0</v>
      </c>
      <c r="K316" s="74"/>
      <c r="L316" s="30">
        <f>IF(Source!I127&lt;&gt;0, ROUND(J316/Source!I127, 2), 0)</f>
        <v>0</v>
      </c>
      <c r="P316" s="27">
        <f>J316</f>
        <v>0</v>
      </c>
    </row>
    <row r="317" spans="1:22" ht="42.75" x14ac:dyDescent="0.2">
      <c r="A317" s="20">
        <v>31</v>
      </c>
      <c r="B317" s="20" t="str">
        <f>Source!E128</f>
        <v>28</v>
      </c>
      <c r="C317" s="21" t="str">
        <f>Source!F128</f>
        <v>2.1-3101-14-2/1</v>
      </c>
      <c r="D317" s="21" t="str">
        <f>Source!G128</f>
        <v>Ремонт трещин в асфальтобетонных покрытиях при средней ширине трещины 3 см и глубине 4 см</v>
      </c>
      <c r="E317" s="22" t="str">
        <f>Source!H128</f>
        <v>100 м</v>
      </c>
      <c r="F317" s="9">
        <f>Source!I128</f>
        <v>0</v>
      </c>
      <c r="G317" s="24"/>
      <c r="H317" s="23"/>
      <c r="I317" s="9"/>
      <c r="J317" s="9"/>
      <c r="K317" s="25"/>
      <c r="L317" s="25"/>
      <c r="Q317">
        <f>ROUND((Source!BZ128/100)*ROUND((Source!AF128*Source!AV128)*Source!I128, 2), 2)</f>
        <v>0</v>
      </c>
      <c r="R317">
        <f>Source!X128</f>
        <v>0</v>
      </c>
      <c r="S317">
        <f>ROUND((Source!CA128/100)*ROUND((Source!AF128*Source!AV128)*Source!I128, 2), 2)</f>
        <v>0</v>
      </c>
      <c r="T317">
        <f>Source!Y128</f>
        <v>0</v>
      </c>
      <c r="U317">
        <f>ROUND((175/100)*ROUND((Source!AE128*Source!AV128)*Source!I128, 2), 2)</f>
        <v>0</v>
      </c>
      <c r="V317">
        <f>ROUND((108/100)*ROUND(Source!CS128*Source!I128, 2), 2)</f>
        <v>0</v>
      </c>
    </row>
    <row r="318" spans="1:22" x14ac:dyDescent="0.2">
      <c r="D318" s="31" t="str">
        <f>"Объем: "&amp;Source!I128&amp;"=146/"&amp;"100"</f>
        <v>Объем: 0=146/100</v>
      </c>
    </row>
    <row r="319" spans="1:22" ht="14.25" x14ac:dyDescent="0.2">
      <c r="A319" s="20"/>
      <c r="B319" s="20"/>
      <c r="C319" s="21"/>
      <c r="D319" s="21" t="s">
        <v>501</v>
      </c>
      <c r="E319" s="22"/>
      <c r="F319" s="9"/>
      <c r="G319" s="24">
        <f>Source!AO128</f>
        <v>1081.56</v>
      </c>
      <c r="H319" s="23" t="str">
        <f>Source!DG128</f>
        <v/>
      </c>
      <c r="I319" s="9">
        <f>Source!AV128</f>
        <v>1</v>
      </c>
      <c r="J319" s="9">
        <f>IF(Source!BA128&lt;&gt; 0, Source!BA128, 1)</f>
        <v>1</v>
      </c>
      <c r="K319" s="25">
        <f>Source!S128</f>
        <v>0</v>
      </c>
      <c r="L319" s="25"/>
    </row>
    <row r="320" spans="1:22" ht="14.25" x14ac:dyDescent="0.2">
      <c r="A320" s="20"/>
      <c r="B320" s="20"/>
      <c r="C320" s="21"/>
      <c r="D320" s="21" t="s">
        <v>502</v>
      </c>
      <c r="E320" s="22"/>
      <c r="F320" s="9"/>
      <c r="G320" s="24">
        <f>Source!AM128</f>
        <v>1708.7</v>
      </c>
      <c r="H320" s="23" t="str">
        <f>Source!DE128</f>
        <v/>
      </c>
      <c r="I320" s="9">
        <f>Source!AV128</f>
        <v>1</v>
      </c>
      <c r="J320" s="9">
        <f>IF(Source!BB128&lt;&gt; 0, Source!BB128, 1)</f>
        <v>1</v>
      </c>
      <c r="K320" s="25">
        <f>Source!Q128</f>
        <v>0</v>
      </c>
      <c r="L320" s="25"/>
    </row>
    <row r="321" spans="1:22" ht="14.25" x14ac:dyDescent="0.2">
      <c r="A321" s="20"/>
      <c r="B321" s="20"/>
      <c r="C321" s="21"/>
      <c r="D321" s="21" t="s">
        <v>503</v>
      </c>
      <c r="E321" s="22"/>
      <c r="F321" s="9"/>
      <c r="G321" s="24">
        <f>Source!AN128</f>
        <v>422.92</v>
      </c>
      <c r="H321" s="23" t="str">
        <f>Source!DF128</f>
        <v/>
      </c>
      <c r="I321" s="9">
        <f>Source!AV128</f>
        <v>1</v>
      </c>
      <c r="J321" s="9">
        <f>IF(Source!BS128&lt;&gt; 0, Source!BS128, 1)</f>
        <v>1</v>
      </c>
      <c r="K321" s="26">
        <f>Source!R128</f>
        <v>0</v>
      </c>
      <c r="L321" s="25"/>
    </row>
    <row r="322" spans="1:22" ht="14.25" x14ac:dyDescent="0.2">
      <c r="A322" s="20"/>
      <c r="B322" s="20"/>
      <c r="C322" s="21"/>
      <c r="D322" s="21" t="s">
        <v>504</v>
      </c>
      <c r="E322" s="22"/>
      <c r="F322" s="9"/>
      <c r="G322" s="24">
        <f>Source!AL128</f>
        <v>4186.97</v>
      </c>
      <c r="H322" s="23" t="str">
        <f>Source!DD128</f>
        <v/>
      </c>
      <c r="I322" s="9">
        <f>Source!AW128</f>
        <v>1</v>
      </c>
      <c r="J322" s="9">
        <f>IF(Source!BC128&lt;&gt; 0, Source!BC128, 1)</f>
        <v>1</v>
      </c>
      <c r="K322" s="25">
        <f>Source!P128</f>
        <v>0</v>
      </c>
      <c r="L322" s="25"/>
    </row>
    <row r="323" spans="1:22" ht="14.25" x14ac:dyDescent="0.2">
      <c r="A323" s="20"/>
      <c r="B323" s="20"/>
      <c r="C323" s="21"/>
      <c r="D323" s="21" t="s">
        <v>505</v>
      </c>
      <c r="E323" s="22" t="s">
        <v>506</v>
      </c>
      <c r="F323" s="9">
        <f>Source!AT128</f>
        <v>70</v>
      </c>
      <c r="G323" s="24"/>
      <c r="H323" s="23"/>
      <c r="I323" s="9"/>
      <c r="J323" s="9"/>
      <c r="K323" s="25">
        <f>SUM(R317:R322)</f>
        <v>0</v>
      </c>
      <c r="L323" s="25"/>
    </row>
    <row r="324" spans="1:22" ht="14.25" x14ac:dyDescent="0.2">
      <c r="A324" s="20"/>
      <c r="B324" s="20"/>
      <c r="C324" s="21"/>
      <c r="D324" s="21" t="s">
        <v>507</v>
      </c>
      <c r="E324" s="22" t="s">
        <v>506</v>
      </c>
      <c r="F324" s="9">
        <f>Source!AU128</f>
        <v>10</v>
      </c>
      <c r="G324" s="24"/>
      <c r="H324" s="23"/>
      <c r="I324" s="9"/>
      <c r="J324" s="9"/>
      <c r="K324" s="25">
        <f>SUM(T317:T323)</f>
        <v>0</v>
      </c>
      <c r="L324" s="25"/>
    </row>
    <row r="325" spans="1:22" ht="14.25" x14ac:dyDescent="0.2">
      <c r="A325" s="20"/>
      <c r="B325" s="20"/>
      <c r="C325" s="21"/>
      <c r="D325" s="21" t="s">
        <v>508</v>
      </c>
      <c r="E325" s="22" t="s">
        <v>506</v>
      </c>
      <c r="F325" s="9">
        <f>108</f>
        <v>108</v>
      </c>
      <c r="G325" s="24"/>
      <c r="H325" s="23"/>
      <c r="I325" s="9"/>
      <c r="J325" s="9"/>
      <c r="K325" s="25">
        <f>SUM(V317:V324)</f>
        <v>0</v>
      </c>
      <c r="L325" s="25"/>
    </row>
    <row r="326" spans="1:22" ht="14.25" x14ac:dyDescent="0.2">
      <c r="A326" s="20"/>
      <c r="B326" s="20"/>
      <c r="C326" s="21"/>
      <c r="D326" s="21" t="s">
        <v>509</v>
      </c>
      <c r="E326" s="22" t="s">
        <v>510</v>
      </c>
      <c r="F326" s="9">
        <f>Source!AQ128</f>
        <v>5.35</v>
      </c>
      <c r="G326" s="24"/>
      <c r="H326" s="23" t="str">
        <f>Source!DI128</f>
        <v/>
      </c>
      <c r="I326" s="9">
        <f>Source!AV128</f>
        <v>1</v>
      </c>
      <c r="J326" s="9"/>
      <c r="K326" s="25"/>
      <c r="L326" s="25">
        <f>Source!U128</f>
        <v>0</v>
      </c>
    </row>
    <row r="327" spans="1:22" ht="15" x14ac:dyDescent="0.25">
      <c r="A327" s="29"/>
      <c r="B327" s="29"/>
      <c r="C327" s="29"/>
      <c r="D327" s="29"/>
      <c r="E327" s="29"/>
      <c r="F327" s="29"/>
      <c r="G327" s="29"/>
      <c r="H327" s="29"/>
      <c r="I327" s="29"/>
      <c r="J327" s="74">
        <f>K319+K320+K322+K323+K324+K325</f>
        <v>0</v>
      </c>
      <c r="K327" s="74"/>
      <c r="L327" s="30">
        <f>IF(Source!I128&lt;&gt;0, ROUND(J327/Source!I128, 2), 0)</f>
        <v>0</v>
      </c>
      <c r="P327" s="27">
        <f>J327</f>
        <v>0</v>
      </c>
    </row>
    <row r="328" spans="1:22" ht="28.5" x14ac:dyDescent="0.2">
      <c r="A328" s="20">
        <v>32</v>
      </c>
      <c r="B328" s="20" t="str">
        <f>Source!E129</f>
        <v>29</v>
      </c>
      <c r="C328" s="21" t="str">
        <f>Source!F129</f>
        <v>5.3-3101-2-2/1</v>
      </c>
      <c r="D328" s="21" t="str">
        <f>Source!G129</f>
        <v>Средний ремонт металлических ограждений</v>
      </c>
      <c r="E328" s="22" t="str">
        <f>Source!H129</f>
        <v>м2</v>
      </c>
      <c r="F328" s="9">
        <f>Source!I129</f>
        <v>0</v>
      </c>
      <c r="G328" s="24"/>
      <c r="H328" s="23"/>
      <c r="I328" s="9"/>
      <c r="J328" s="9"/>
      <c r="K328" s="25"/>
      <c r="L328" s="25"/>
      <c r="Q328">
        <f>ROUND((Source!BZ129/100)*ROUND((Source!AF129*Source!AV129)*Source!I129, 2), 2)</f>
        <v>0</v>
      </c>
      <c r="R328">
        <f>Source!X129</f>
        <v>0</v>
      </c>
      <c r="S328">
        <f>ROUND((Source!CA129/100)*ROUND((Source!AF129*Source!AV129)*Source!I129, 2), 2)</f>
        <v>0</v>
      </c>
      <c r="T328">
        <f>Source!Y129</f>
        <v>0</v>
      </c>
      <c r="U328">
        <f>ROUND((175/100)*ROUND((Source!AE129*Source!AV129)*Source!I129, 2), 2)</f>
        <v>0</v>
      </c>
      <c r="V328">
        <f>ROUND((108/100)*ROUND(Source!CS129*Source!I129, 2), 2)</f>
        <v>0</v>
      </c>
    </row>
    <row r="329" spans="1:22" ht="14.25" x14ac:dyDescent="0.2">
      <c r="A329" s="20"/>
      <c r="B329" s="20"/>
      <c r="C329" s="21"/>
      <c r="D329" s="21" t="s">
        <v>501</v>
      </c>
      <c r="E329" s="22"/>
      <c r="F329" s="9"/>
      <c r="G329" s="24">
        <f>Source!AO129</f>
        <v>2069.9899999999998</v>
      </c>
      <c r="H329" s="23" t="str">
        <f>Source!DG129</f>
        <v/>
      </c>
      <c r="I329" s="9">
        <f>Source!AV129</f>
        <v>1</v>
      </c>
      <c r="J329" s="9">
        <f>IF(Source!BA129&lt;&gt; 0, Source!BA129, 1)</f>
        <v>1</v>
      </c>
      <c r="K329" s="25">
        <f>Source!S129</f>
        <v>0</v>
      </c>
      <c r="L329" s="25"/>
    </row>
    <row r="330" spans="1:22" ht="14.25" x14ac:dyDescent="0.2">
      <c r="A330" s="20"/>
      <c r="B330" s="20"/>
      <c r="C330" s="21"/>
      <c r="D330" s="21" t="s">
        <v>502</v>
      </c>
      <c r="E330" s="22"/>
      <c r="F330" s="9"/>
      <c r="G330" s="24">
        <f>Source!AM129</f>
        <v>21.22</v>
      </c>
      <c r="H330" s="23" t="str">
        <f>Source!DE129</f>
        <v/>
      </c>
      <c r="I330" s="9">
        <f>Source!AV129</f>
        <v>1</v>
      </c>
      <c r="J330" s="9">
        <f>IF(Source!BB129&lt;&gt; 0, Source!BB129, 1)</f>
        <v>1</v>
      </c>
      <c r="K330" s="25">
        <f>Source!Q129</f>
        <v>0</v>
      </c>
      <c r="L330" s="25"/>
    </row>
    <row r="331" spans="1:22" ht="14.25" x14ac:dyDescent="0.2">
      <c r="A331" s="20"/>
      <c r="B331" s="20"/>
      <c r="C331" s="21"/>
      <c r="D331" s="21" t="s">
        <v>503</v>
      </c>
      <c r="E331" s="22"/>
      <c r="F331" s="9"/>
      <c r="G331" s="24">
        <f>Source!AN129</f>
        <v>0.1</v>
      </c>
      <c r="H331" s="23" t="str">
        <f>Source!DF129</f>
        <v/>
      </c>
      <c r="I331" s="9">
        <f>Source!AV129</f>
        <v>1</v>
      </c>
      <c r="J331" s="9">
        <f>IF(Source!BS129&lt;&gt; 0, Source!BS129, 1)</f>
        <v>1</v>
      </c>
      <c r="K331" s="26">
        <f>Source!R129</f>
        <v>0</v>
      </c>
      <c r="L331" s="25"/>
    </row>
    <row r="332" spans="1:22" ht="14.25" x14ac:dyDescent="0.2">
      <c r="A332" s="20"/>
      <c r="B332" s="20"/>
      <c r="C332" s="21"/>
      <c r="D332" s="21" t="s">
        <v>504</v>
      </c>
      <c r="E332" s="22"/>
      <c r="F332" s="9"/>
      <c r="G332" s="24">
        <f>Source!AL129</f>
        <v>3805.91</v>
      </c>
      <c r="H332" s="23" t="str">
        <f>Source!DD129</f>
        <v/>
      </c>
      <c r="I332" s="9">
        <f>Source!AW129</f>
        <v>1</v>
      </c>
      <c r="J332" s="9">
        <f>IF(Source!BC129&lt;&gt; 0, Source!BC129, 1)</f>
        <v>1</v>
      </c>
      <c r="K332" s="25">
        <f>Source!P129</f>
        <v>0</v>
      </c>
      <c r="L332" s="25"/>
    </row>
    <row r="333" spans="1:22" ht="14.25" x14ac:dyDescent="0.2">
      <c r="A333" s="20"/>
      <c r="B333" s="20"/>
      <c r="C333" s="21"/>
      <c r="D333" s="21" t="s">
        <v>505</v>
      </c>
      <c r="E333" s="22" t="s">
        <v>506</v>
      </c>
      <c r="F333" s="9">
        <f>Source!AT129</f>
        <v>70</v>
      </c>
      <c r="G333" s="24"/>
      <c r="H333" s="23"/>
      <c r="I333" s="9"/>
      <c r="J333" s="9"/>
      <c r="K333" s="25">
        <f>SUM(R328:R332)</f>
        <v>0</v>
      </c>
      <c r="L333" s="25"/>
    </row>
    <row r="334" spans="1:22" ht="14.25" x14ac:dyDescent="0.2">
      <c r="A334" s="20"/>
      <c r="B334" s="20"/>
      <c r="C334" s="21"/>
      <c r="D334" s="21" t="s">
        <v>507</v>
      </c>
      <c r="E334" s="22" t="s">
        <v>506</v>
      </c>
      <c r="F334" s="9">
        <f>Source!AU129</f>
        <v>10</v>
      </c>
      <c r="G334" s="24"/>
      <c r="H334" s="23"/>
      <c r="I334" s="9"/>
      <c r="J334" s="9"/>
      <c r="K334" s="25">
        <f>SUM(T328:T333)</f>
        <v>0</v>
      </c>
      <c r="L334" s="25"/>
    </row>
    <row r="335" spans="1:22" ht="14.25" x14ac:dyDescent="0.2">
      <c r="A335" s="20"/>
      <c r="B335" s="20"/>
      <c r="C335" s="21"/>
      <c r="D335" s="21" t="s">
        <v>508</v>
      </c>
      <c r="E335" s="22" t="s">
        <v>506</v>
      </c>
      <c r="F335" s="9">
        <f>108</f>
        <v>108</v>
      </c>
      <c r="G335" s="24"/>
      <c r="H335" s="23"/>
      <c r="I335" s="9"/>
      <c r="J335" s="9"/>
      <c r="K335" s="25">
        <f>SUM(V328:V334)</f>
        <v>0</v>
      </c>
      <c r="L335" s="25"/>
    </row>
    <row r="336" spans="1:22" ht="14.25" x14ac:dyDescent="0.2">
      <c r="A336" s="20"/>
      <c r="B336" s="20"/>
      <c r="C336" s="21"/>
      <c r="D336" s="21" t="s">
        <v>509</v>
      </c>
      <c r="E336" s="22" t="s">
        <v>510</v>
      </c>
      <c r="F336" s="9">
        <f>Source!AQ129</f>
        <v>9.61</v>
      </c>
      <c r="G336" s="24"/>
      <c r="H336" s="23" t="str">
        <f>Source!DI129</f>
        <v/>
      </c>
      <c r="I336" s="9">
        <f>Source!AV129</f>
        <v>1</v>
      </c>
      <c r="J336" s="9"/>
      <c r="K336" s="25"/>
      <c r="L336" s="25">
        <f>Source!U129</f>
        <v>0</v>
      </c>
    </row>
    <row r="337" spans="1:22" ht="15" x14ac:dyDescent="0.25">
      <c r="A337" s="29"/>
      <c r="B337" s="29"/>
      <c r="C337" s="29"/>
      <c r="D337" s="29"/>
      <c r="E337" s="29"/>
      <c r="F337" s="29"/>
      <c r="G337" s="29"/>
      <c r="H337" s="29"/>
      <c r="I337" s="29"/>
      <c r="J337" s="74">
        <f>K329+K330+K332+K333+K334+K335</f>
        <v>0</v>
      </c>
      <c r="K337" s="74"/>
      <c r="L337" s="30">
        <f>IF(Source!I129&lt;&gt;0, ROUND(J337/Source!I129, 2), 0)</f>
        <v>0</v>
      </c>
      <c r="P337" s="27">
        <f>J337</f>
        <v>0</v>
      </c>
    </row>
    <row r="338" spans="1:22" ht="42.75" x14ac:dyDescent="0.2">
      <c r="A338" s="20">
        <v>33</v>
      </c>
      <c r="B338" s="20" t="str">
        <f>Source!E130</f>
        <v>30</v>
      </c>
      <c r="C338" s="21" t="str">
        <f>Source!F130</f>
        <v>5.3-3203-3-1/1</v>
      </c>
      <c r="D338" s="21" t="str">
        <f>Source!G130</f>
        <v>Изготовление и установка металлических стоек ограждения, масса стойки до 50 кг</v>
      </c>
      <c r="E338" s="22" t="str">
        <f>Source!H130</f>
        <v>шт.</v>
      </c>
      <c r="F338" s="9">
        <f>Source!I130</f>
        <v>0</v>
      </c>
      <c r="G338" s="24"/>
      <c r="H338" s="23"/>
      <c r="I338" s="9"/>
      <c r="J338" s="9"/>
      <c r="K338" s="25"/>
      <c r="L338" s="25"/>
      <c r="Q338">
        <f>ROUND((Source!BZ130/100)*ROUND((Source!AF130*Source!AV130)*Source!I130, 2), 2)</f>
        <v>0</v>
      </c>
      <c r="R338">
        <f>Source!X130</f>
        <v>0</v>
      </c>
      <c r="S338">
        <f>ROUND((Source!CA130/100)*ROUND((Source!AF130*Source!AV130)*Source!I130, 2), 2)</f>
        <v>0</v>
      </c>
      <c r="T338">
        <f>Source!Y130</f>
        <v>0</v>
      </c>
      <c r="U338">
        <f>ROUND((175/100)*ROUND((Source!AE130*Source!AV130)*Source!I130, 2), 2)</f>
        <v>0</v>
      </c>
      <c r="V338">
        <f>ROUND((108/100)*ROUND(Source!CS130*Source!I130, 2), 2)</f>
        <v>0</v>
      </c>
    </row>
    <row r="339" spans="1:22" ht="14.25" x14ac:dyDescent="0.2">
      <c r="A339" s="20"/>
      <c r="B339" s="20"/>
      <c r="C339" s="21"/>
      <c r="D339" s="21" t="s">
        <v>501</v>
      </c>
      <c r="E339" s="22"/>
      <c r="F339" s="9"/>
      <c r="G339" s="24">
        <f>Source!AO130</f>
        <v>517.36</v>
      </c>
      <c r="H339" s="23" t="str">
        <f>Source!DG130</f>
        <v/>
      </c>
      <c r="I339" s="9">
        <f>Source!AV130</f>
        <v>1</v>
      </c>
      <c r="J339" s="9">
        <f>IF(Source!BA130&lt;&gt; 0, Source!BA130, 1)</f>
        <v>1</v>
      </c>
      <c r="K339" s="25">
        <f>Source!S130</f>
        <v>0</v>
      </c>
      <c r="L339" s="25"/>
    </row>
    <row r="340" spans="1:22" ht="14.25" x14ac:dyDescent="0.2">
      <c r="A340" s="20"/>
      <c r="B340" s="20"/>
      <c r="C340" s="21"/>
      <c r="D340" s="21" t="s">
        <v>502</v>
      </c>
      <c r="E340" s="22"/>
      <c r="F340" s="9"/>
      <c r="G340" s="24">
        <f>Source!AM130</f>
        <v>262.64</v>
      </c>
      <c r="H340" s="23" t="str">
        <f>Source!DE130</f>
        <v/>
      </c>
      <c r="I340" s="9">
        <f>Source!AV130</f>
        <v>1</v>
      </c>
      <c r="J340" s="9">
        <f>IF(Source!BB130&lt;&gt; 0, Source!BB130, 1)</f>
        <v>1</v>
      </c>
      <c r="K340" s="25">
        <f>Source!Q130</f>
        <v>0</v>
      </c>
      <c r="L340" s="25"/>
    </row>
    <row r="341" spans="1:22" ht="14.25" x14ac:dyDescent="0.2">
      <c r="A341" s="20"/>
      <c r="B341" s="20"/>
      <c r="C341" s="21"/>
      <c r="D341" s="21" t="s">
        <v>503</v>
      </c>
      <c r="E341" s="22"/>
      <c r="F341" s="9"/>
      <c r="G341" s="24">
        <f>Source!AN130</f>
        <v>146.63</v>
      </c>
      <c r="H341" s="23" t="str">
        <f>Source!DF130</f>
        <v/>
      </c>
      <c r="I341" s="9">
        <f>Source!AV130</f>
        <v>1</v>
      </c>
      <c r="J341" s="9">
        <f>IF(Source!BS130&lt;&gt; 0, Source!BS130, 1)</f>
        <v>1</v>
      </c>
      <c r="K341" s="26">
        <f>Source!R130</f>
        <v>0</v>
      </c>
      <c r="L341" s="25"/>
    </row>
    <row r="342" spans="1:22" ht="14.25" x14ac:dyDescent="0.2">
      <c r="A342" s="20"/>
      <c r="B342" s="20"/>
      <c r="C342" s="21"/>
      <c r="D342" s="21" t="s">
        <v>504</v>
      </c>
      <c r="E342" s="22"/>
      <c r="F342" s="9"/>
      <c r="G342" s="24">
        <f>Source!AL130</f>
        <v>3717.69</v>
      </c>
      <c r="H342" s="23" t="str">
        <f>Source!DD130</f>
        <v/>
      </c>
      <c r="I342" s="9">
        <f>Source!AW130</f>
        <v>1</v>
      </c>
      <c r="J342" s="9">
        <f>IF(Source!BC130&lt;&gt; 0, Source!BC130, 1)</f>
        <v>1</v>
      </c>
      <c r="K342" s="25">
        <f>Source!P130</f>
        <v>0</v>
      </c>
      <c r="L342" s="25"/>
    </row>
    <row r="343" spans="1:22" ht="14.25" x14ac:dyDescent="0.2">
      <c r="A343" s="20"/>
      <c r="B343" s="20"/>
      <c r="C343" s="21"/>
      <c r="D343" s="21" t="s">
        <v>505</v>
      </c>
      <c r="E343" s="22" t="s">
        <v>506</v>
      </c>
      <c r="F343" s="9">
        <f>Source!AT130</f>
        <v>70</v>
      </c>
      <c r="G343" s="24"/>
      <c r="H343" s="23"/>
      <c r="I343" s="9"/>
      <c r="J343" s="9"/>
      <c r="K343" s="25">
        <f>SUM(R338:R342)</f>
        <v>0</v>
      </c>
      <c r="L343" s="25"/>
    </row>
    <row r="344" spans="1:22" ht="14.25" x14ac:dyDescent="0.2">
      <c r="A344" s="20"/>
      <c r="B344" s="20"/>
      <c r="C344" s="21"/>
      <c r="D344" s="21" t="s">
        <v>507</v>
      </c>
      <c r="E344" s="22" t="s">
        <v>506</v>
      </c>
      <c r="F344" s="9">
        <f>Source!AU130</f>
        <v>10</v>
      </c>
      <c r="G344" s="24"/>
      <c r="H344" s="23"/>
      <c r="I344" s="9"/>
      <c r="J344" s="9"/>
      <c r="K344" s="25">
        <f>SUM(T338:T343)</f>
        <v>0</v>
      </c>
      <c r="L344" s="25"/>
    </row>
    <row r="345" spans="1:22" ht="14.25" x14ac:dyDescent="0.2">
      <c r="A345" s="20"/>
      <c r="B345" s="20"/>
      <c r="C345" s="21"/>
      <c r="D345" s="21" t="s">
        <v>508</v>
      </c>
      <c r="E345" s="22" t="s">
        <v>506</v>
      </c>
      <c r="F345" s="9">
        <f>108</f>
        <v>108</v>
      </c>
      <c r="G345" s="24"/>
      <c r="H345" s="23"/>
      <c r="I345" s="9"/>
      <c r="J345" s="9"/>
      <c r="K345" s="25">
        <f>SUM(V338:V344)</f>
        <v>0</v>
      </c>
      <c r="L345" s="25"/>
    </row>
    <row r="346" spans="1:22" ht="14.25" x14ac:dyDescent="0.2">
      <c r="A346" s="20"/>
      <c r="B346" s="20"/>
      <c r="C346" s="21"/>
      <c r="D346" s="21" t="s">
        <v>509</v>
      </c>
      <c r="E346" s="22" t="s">
        <v>510</v>
      </c>
      <c r="F346" s="9">
        <f>Source!AQ130</f>
        <v>2.38</v>
      </c>
      <c r="G346" s="24"/>
      <c r="H346" s="23" t="str">
        <f>Source!DI130</f>
        <v/>
      </c>
      <c r="I346" s="9">
        <f>Source!AV130</f>
        <v>1</v>
      </c>
      <c r="J346" s="9"/>
      <c r="K346" s="25"/>
      <c r="L346" s="25">
        <f>Source!U130</f>
        <v>0</v>
      </c>
    </row>
    <row r="347" spans="1:22" ht="15" x14ac:dyDescent="0.25">
      <c r="A347" s="29"/>
      <c r="B347" s="29"/>
      <c r="C347" s="29"/>
      <c r="D347" s="29"/>
      <c r="E347" s="29"/>
      <c r="F347" s="29"/>
      <c r="G347" s="29"/>
      <c r="H347" s="29"/>
      <c r="I347" s="29"/>
      <c r="J347" s="74">
        <f>K339+K340+K342+K343+K344+K345</f>
        <v>0</v>
      </c>
      <c r="K347" s="74"/>
      <c r="L347" s="30">
        <f>IF(Source!I130&lt;&gt;0, ROUND(J347/Source!I130, 2), 0)</f>
        <v>0</v>
      </c>
      <c r="P347" s="27">
        <f>J347</f>
        <v>0</v>
      </c>
    </row>
    <row r="348" spans="1:22" ht="57" x14ac:dyDescent="0.2">
      <c r="A348" s="20">
        <v>34</v>
      </c>
      <c r="B348" s="20" t="str">
        <f>Source!E131</f>
        <v>31</v>
      </c>
      <c r="C348" s="21" t="str">
        <f>Source!F131</f>
        <v>5.3-3203-2-1/1</v>
      </c>
      <c r="D348" s="21" t="str">
        <f>Source!G131</f>
        <v>Изготовление и установка секций металлического ограждения, калиток, ворот из профилированной трубы, масса секции до 150 кг</v>
      </c>
      <c r="E348" s="22" t="str">
        <f>Source!H131</f>
        <v>м2</v>
      </c>
      <c r="F348" s="9">
        <f>Source!I131</f>
        <v>0</v>
      </c>
      <c r="G348" s="24"/>
      <c r="H348" s="23"/>
      <c r="I348" s="9"/>
      <c r="J348" s="9"/>
      <c r="K348" s="25"/>
      <c r="L348" s="25"/>
      <c r="Q348">
        <f>ROUND((Source!BZ131/100)*ROUND((Source!AF131*Source!AV131)*Source!I131, 2), 2)</f>
        <v>0</v>
      </c>
      <c r="R348">
        <f>Source!X131</f>
        <v>0</v>
      </c>
      <c r="S348">
        <f>ROUND((Source!CA131/100)*ROUND((Source!AF131*Source!AV131)*Source!I131, 2), 2)</f>
        <v>0</v>
      </c>
      <c r="T348">
        <f>Source!Y131</f>
        <v>0</v>
      </c>
      <c r="U348">
        <f>ROUND((175/100)*ROUND((Source!AE131*Source!AV131)*Source!I131, 2), 2)</f>
        <v>0</v>
      </c>
      <c r="V348">
        <f>ROUND((108/100)*ROUND(Source!CS131*Source!I131, 2), 2)</f>
        <v>0</v>
      </c>
    </row>
    <row r="349" spans="1:22" ht="14.25" x14ac:dyDescent="0.2">
      <c r="A349" s="20"/>
      <c r="B349" s="20"/>
      <c r="C349" s="21"/>
      <c r="D349" s="21" t="s">
        <v>501</v>
      </c>
      <c r="E349" s="22"/>
      <c r="F349" s="9"/>
      <c r="G349" s="24">
        <f>Source!AO131</f>
        <v>795.1</v>
      </c>
      <c r="H349" s="23" t="str">
        <f>Source!DG131</f>
        <v/>
      </c>
      <c r="I349" s="9">
        <f>Source!AV131</f>
        <v>1</v>
      </c>
      <c r="J349" s="9">
        <f>IF(Source!BA131&lt;&gt; 0, Source!BA131, 1)</f>
        <v>1</v>
      </c>
      <c r="K349" s="25">
        <f>Source!S131</f>
        <v>0</v>
      </c>
      <c r="L349" s="25"/>
    </row>
    <row r="350" spans="1:22" ht="14.25" x14ac:dyDescent="0.2">
      <c r="A350" s="20"/>
      <c r="B350" s="20"/>
      <c r="C350" s="21"/>
      <c r="D350" s="21" t="s">
        <v>502</v>
      </c>
      <c r="E350" s="22"/>
      <c r="F350" s="9"/>
      <c r="G350" s="24">
        <f>Source!AM131</f>
        <v>464.27</v>
      </c>
      <c r="H350" s="23" t="str">
        <f>Source!DE131</f>
        <v/>
      </c>
      <c r="I350" s="9">
        <f>Source!AV131</f>
        <v>1</v>
      </c>
      <c r="J350" s="9">
        <f>IF(Source!BB131&lt;&gt; 0, Source!BB131, 1)</f>
        <v>1</v>
      </c>
      <c r="K350" s="25">
        <f>Source!Q131</f>
        <v>0</v>
      </c>
      <c r="L350" s="25"/>
    </row>
    <row r="351" spans="1:22" ht="14.25" x14ac:dyDescent="0.2">
      <c r="A351" s="20"/>
      <c r="B351" s="20"/>
      <c r="C351" s="21"/>
      <c r="D351" s="21" t="s">
        <v>503</v>
      </c>
      <c r="E351" s="22"/>
      <c r="F351" s="9"/>
      <c r="G351" s="24">
        <f>Source!AN131</f>
        <v>295.98</v>
      </c>
      <c r="H351" s="23" t="str">
        <f>Source!DF131</f>
        <v/>
      </c>
      <c r="I351" s="9">
        <f>Source!AV131</f>
        <v>1</v>
      </c>
      <c r="J351" s="9">
        <f>IF(Source!BS131&lt;&gt; 0, Source!BS131, 1)</f>
        <v>1</v>
      </c>
      <c r="K351" s="26">
        <f>Source!R131</f>
        <v>0</v>
      </c>
      <c r="L351" s="25"/>
    </row>
    <row r="352" spans="1:22" ht="14.25" x14ac:dyDescent="0.2">
      <c r="A352" s="20"/>
      <c r="B352" s="20"/>
      <c r="C352" s="21"/>
      <c r="D352" s="21" t="s">
        <v>504</v>
      </c>
      <c r="E352" s="22"/>
      <c r="F352" s="9"/>
      <c r="G352" s="24">
        <f>Source!AL131</f>
        <v>5687.37</v>
      </c>
      <c r="H352" s="23" t="str">
        <f>Source!DD131</f>
        <v/>
      </c>
      <c r="I352" s="9">
        <f>Source!AW131</f>
        <v>1</v>
      </c>
      <c r="J352" s="9">
        <f>IF(Source!BC131&lt;&gt; 0, Source!BC131, 1)</f>
        <v>1</v>
      </c>
      <c r="K352" s="25">
        <f>Source!P131</f>
        <v>0</v>
      </c>
      <c r="L352" s="25"/>
    </row>
    <row r="353" spans="1:22" ht="14.25" x14ac:dyDescent="0.2">
      <c r="A353" s="20"/>
      <c r="B353" s="20"/>
      <c r="C353" s="21"/>
      <c r="D353" s="21" t="s">
        <v>505</v>
      </c>
      <c r="E353" s="22" t="s">
        <v>506</v>
      </c>
      <c r="F353" s="9">
        <f>Source!AT131</f>
        <v>70</v>
      </c>
      <c r="G353" s="24"/>
      <c r="H353" s="23"/>
      <c r="I353" s="9"/>
      <c r="J353" s="9"/>
      <c r="K353" s="25">
        <f>SUM(R348:R352)</f>
        <v>0</v>
      </c>
      <c r="L353" s="25"/>
    </row>
    <row r="354" spans="1:22" ht="14.25" x14ac:dyDescent="0.2">
      <c r="A354" s="20"/>
      <c r="B354" s="20"/>
      <c r="C354" s="21"/>
      <c r="D354" s="21" t="s">
        <v>507</v>
      </c>
      <c r="E354" s="22" t="s">
        <v>506</v>
      </c>
      <c r="F354" s="9">
        <f>Source!AU131</f>
        <v>10</v>
      </c>
      <c r="G354" s="24"/>
      <c r="H354" s="23"/>
      <c r="I354" s="9"/>
      <c r="J354" s="9"/>
      <c r="K354" s="25">
        <f>SUM(T348:T353)</f>
        <v>0</v>
      </c>
      <c r="L354" s="25"/>
    </row>
    <row r="355" spans="1:22" ht="14.25" x14ac:dyDescent="0.2">
      <c r="A355" s="20"/>
      <c r="B355" s="20"/>
      <c r="C355" s="21"/>
      <c r="D355" s="21" t="s">
        <v>508</v>
      </c>
      <c r="E355" s="22" t="s">
        <v>506</v>
      </c>
      <c r="F355" s="9">
        <f>108</f>
        <v>108</v>
      </c>
      <c r="G355" s="24"/>
      <c r="H355" s="23"/>
      <c r="I355" s="9"/>
      <c r="J355" s="9"/>
      <c r="K355" s="25">
        <f>SUM(V348:V354)</f>
        <v>0</v>
      </c>
      <c r="L355" s="25"/>
    </row>
    <row r="356" spans="1:22" ht="14.25" x14ac:dyDescent="0.2">
      <c r="A356" s="20"/>
      <c r="B356" s="20"/>
      <c r="C356" s="21"/>
      <c r="D356" s="21" t="s">
        <v>509</v>
      </c>
      <c r="E356" s="22" t="s">
        <v>510</v>
      </c>
      <c r="F356" s="9">
        <f>Source!AQ131</f>
        <v>2.97</v>
      </c>
      <c r="G356" s="24"/>
      <c r="H356" s="23" t="str">
        <f>Source!DI131</f>
        <v/>
      </c>
      <c r="I356" s="9">
        <f>Source!AV131</f>
        <v>1</v>
      </c>
      <c r="J356" s="9"/>
      <c r="K356" s="25"/>
      <c r="L356" s="25">
        <f>Source!U131</f>
        <v>0</v>
      </c>
    </row>
    <row r="357" spans="1:22" ht="15" x14ac:dyDescent="0.25">
      <c r="A357" s="29"/>
      <c r="B357" s="29"/>
      <c r="C357" s="29"/>
      <c r="D357" s="29"/>
      <c r="E357" s="29"/>
      <c r="F357" s="29"/>
      <c r="G357" s="29"/>
      <c r="H357" s="29"/>
      <c r="I357" s="29"/>
      <c r="J357" s="74">
        <f>K349+K350+K352+K353+K354+K355</f>
        <v>0</v>
      </c>
      <c r="K357" s="74"/>
      <c r="L357" s="30">
        <f>IF(Source!I131&lt;&gt;0, ROUND(J357/Source!I131, 2), 0)</f>
        <v>0</v>
      </c>
      <c r="P357" s="27">
        <f>J357</f>
        <v>0</v>
      </c>
    </row>
    <row r="359" spans="1:22" ht="15" x14ac:dyDescent="0.25">
      <c r="A359" s="70" t="str">
        <f>CONCATENATE("Итого по разделу: ",IF(Source!G133&lt;&gt;"Новый раздел", Source!G133, ""))</f>
        <v>Итого по разделу: Ремонт полиуританового покрытия</v>
      </c>
      <c r="B359" s="70"/>
      <c r="C359" s="70"/>
      <c r="D359" s="70"/>
      <c r="E359" s="70"/>
      <c r="F359" s="70"/>
      <c r="G359" s="70"/>
      <c r="H359" s="70"/>
      <c r="I359" s="70"/>
      <c r="J359" s="68">
        <f>SUM(P215:P358)</f>
        <v>30065.3</v>
      </c>
      <c r="K359" s="69"/>
      <c r="L359" s="33"/>
    </row>
    <row r="362" spans="1:22" ht="16.5" x14ac:dyDescent="0.25">
      <c r="A362" s="73" t="str">
        <f>CONCATENATE("Раздел: ",IF(Source!G163&lt;&gt;"Новый раздел", Source!G163, ""))</f>
        <v>Раздел: Восстановление газона</v>
      </c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</row>
    <row r="363" spans="1:22" ht="57" x14ac:dyDescent="0.2">
      <c r="A363" s="20">
        <v>35</v>
      </c>
      <c r="B363" s="20" t="str">
        <f>Source!E167</f>
        <v>32</v>
      </c>
      <c r="C363" s="21" t="str">
        <f>Source!F167</f>
        <v>5.4-3203-3-4/1</v>
      </c>
      <c r="D363" s="21" t="str">
        <f>Source!G167</f>
        <v>Подготовка почвы для устройства партерного и обыкновенного газонов с внесением растительной земли слоем 15 см вручную</v>
      </c>
      <c r="E363" s="22" t="str">
        <f>Source!H167</f>
        <v>100 м2</v>
      </c>
      <c r="F363" s="9">
        <f>Source!I167</f>
        <v>0</v>
      </c>
      <c r="G363" s="24"/>
      <c r="H363" s="23"/>
      <c r="I363" s="9"/>
      <c r="J363" s="9"/>
      <c r="K363" s="25"/>
      <c r="L363" s="25"/>
      <c r="Q363">
        <f>ROUND((Source!BZ167/100)*ROUND((Source!AF167*Source!AV167)*Source!I167, 2), 2)</f>
        <v>0</v>
      </c>
      <c r="R363">
        <f>Source!X167</f>
        <v>0</v>
      </c>
      <c r="S363">
        <f>ROUND((Source!CA167/100)*ROUND((Source!AF167*Source!AV167)*Source!I167, 2), 2)</f>
        <v>0</v>
      </c>
      <c r="T363">
        <f>Source!Y167</f>
        <v>0</v>
      </c>
      <c r="U363">
        <f>ROUND((175/100)*ROUND((Source!AE167*Source!AV167)*Source!I167, 2), 2)</f>
        <v>0</v>
      </c>
      <c r="V363">
        <f>ROUND((108/100)*ROUND(Source!CS167*Source!I167, 2), 2)</f>
        <v>0</v>
      </c>
    </row>
    <row r="364" spans="1:22" x14ac:dyDescent="0.2">
      <c r="D364" s="31" t="str">
        <f>"Объем: "&amp;Source!I167&amp;"=80/"&amp;"100"</f>
        <v>Объем: 0=80/100</v>
      </c>
    </row>
    <row r="365" spans="1:22" ht="14.25" x14ac:dyDescent="0.2">
      <c r="A365" s="20"/>
      <c r="B365" s="20"/>
      <c r="C365" s="21"/>
      <c r="D365" s="21" t="s">
        <v>501</v>
      </c>
      <c r="E365" s="22"/>
      <c r="F365" s="9"/>
      <c r="G365" s="24">
        <f>Source!AO167</f>
        <v>8510.92</v>
      </c>
      <c r="H365" s="23" t="str">
        <f>Source!DG167</f>
        <v/>
      </c>
      <c r="I365" s="9">
        <f>Source!AV167</f>
        <v>1</v>
      </c>
      <c r="J365" s="9">
        <f>IF(Source!BA167&lt;&gt; 0, Source!BA167, 1)</f>
        <v>1</v>
      </c>
      <c r="K365" s="25">
        <f>Source!S167</f>
        <v>0</v>
      </c>
      <c r="L365" s="25"/>
    </row>
    <row r="366" spans="1:22" ht="14.25" x14ac:dyDescent="0.2">
      <c r="A366" s="20"/>
      <c r="B366" s="20"/>
      <c r="C366" s="21"/>
      <c r="D366" s="21" t="s">
        <v>504</v>
      </c>
      <c r="E366" s="22"/>
      <c r="F366" s="9"/>
      <c r="G366" s="24">
        <f>Source!AL167</f>
        <v>11305.05</v>
      </c>
      <c r="H366" s="23" t="str">
        <f>Source!DD167</f>
        <v/>
      </c>
      <c r="I366" s="9">
        <f>Source!AW167</f>
        <v>1</v>
      </c>
      <c r="J366" s="9">
        <f>IF(Source!BC167&lt;&gt; 0, Source!BC167, 1)</f>
        <v>1</v>
      </c>
      <c r="K366" s="25">
        <f>Source!P167</f>
        <v>0</v>
      </c>
      <c r="L366" s="25"/>
    </row>
    <row r="367" spans="1:22" ht="14.25" x14ac:dyDescent="0.2">
      <c r="A367" s="20"/>
      <c r="B367" s="20"/>
      <c r="C367" s="21"/>
      <c r="D367" s="21" t="s">
        <v>505</v>
      </c>
      <c r="E367" s="22" t="s">
        <v>506</v>
      </c>
      <c r="F367" s="9">
        <f>Source!AT167</f>
        <v>70</v>
      </c>
      <c r="G367" s="24"/>
      <c r="H367" s="23"/>
      <c r="I367" s="9"/>
      <c r="J367" s="9"/>
      <c r="K367" s="25">
        <f>SUM(R363:R366)</f>
        <v>0</v>
      </c>
      <c r="L367" s="25"/>
    </row>
    <row r="368" spans="1:22" ht="14.25" x14ac:dyDescent="0.2">
      <c r="A368" s="20"/>
      <c r="B368" s="20"/>
      <c r="C368" s="21"/>
      <c r="D368" s="21" t="s">
        <v>507</v>
      </c>
      <c r="E368" s="22" t="s">
        <v>506</v>
      </c>
      <c r="F368" s="9">
        <f>Source!AU167</f>
        <v>10</v>
      </c>
      <c r="G368" s="24"/>
      <c r="H368" s="23"/>
      <c r="I368" s="9"/>
      <c r="J368" s="9"/>
      <c r="K368" s="25">
        <f>SUM(T363:T367)</f>
        <v>0</v>
      </c>
      <c r="L368" s="25"/>
    </row>
    <row r="369" spans="1:22" ht="14.25" x14ac:dyDescent="0.2">
      <c r="A369" s="20"/>
      <c r="B369" s="20"/>
      <c r="C369" s="21"/>
      <c r="D369" s="21" t="s">
        <v>509</v>
      </c>
      <c r="E369" s="22" t="s">
        <v>510</v>
      </c>
      <c r="F369" s="9">
        <f>Source!AQ167</f>
        <v>46</v>
      </c>
      <c r="G369" s="24"/>
      <c r="H369" s="23" t="str">
        <f>Source!DI167</f>
        <v/>
      </c>
      <c r="I369" s="9">
        <f>Source!AV167</f>
        <v>1</v>
      </c>
      <c r="J369" s="9"/>
      <c r="K369" s="25"/>
      <c r="L369" s="25">
        <f>Source!U167</f>
        <v>0</v>
      </c>
    </row>
    <row r="370" spans="1:22" ht="15" x14ac:dyDescent="0.25">
      <c r="A370" s="29"/>
      <c r="B370" s="29"/>
      <c r="C370" s="29"/>
      <c r="D370" s="29"/>
      <c r="E370" s="29"/>
      <c r="F370" s="29"/>
      <c r="G370" s="29"/>
      <c r="H370" s="29"/>
      <c r="I370" s="29"/>
      <c r="J370" s="74">
        <f>K365+K366+K367+K368</f>
        <v>0</v>
      </c>
      <c r="K370" s="74"/>
      <c r="L370" s="30">
        <f>IF(Source!I167&lt;&gt;0, ROUND(J370/Source!I167, 2), 0)</f>
        <v>0</v>
      </c>
      <c r="P370" s="27">
        <f>J370</f>
        <v>0</v>
      </c>
    </row>
    <row r="371" spans="1:22" ht="42.75" x14ac:dyDescent="0.2">
      <c r="A371" s="20">
        <v>36</v>
      </c>
      <c r="B371" s="20" t="str">
        <f>Source!E168</f>
        <v>33</v>
      </c>
      <c r="C371" s="21" t="str">
        <f>Source!F168</f>
        <v>5.4-3203-3-6/1</v>
      </c>
      <c r="D371" s="21" t="str">
        <f>Source!G168</f>
        <v>Посев газонов партерных, мавританских, и обыкновенных вручную</v>
      </c>
      <c r="E371" s="22" t="str">
        <f>Source!H168</f>
        <v>100 м2</v>
      </c>
      <c r="F371" s="9">
        <f>Source!I168</f>
        <v>0</v>
      </c>
      <c r="G371" s="24"/>
      <c r="H371" s="23"/>
      <c r="I371" s="9"/>
      <c r="J371" s="9"/>
      <c r="K371" s="25"/>
      <c r="L371" s="25"/>
      <c r="Q371">
        <f>ROUND((Source!BZ168/100)*ROUND((Source!AF168*Source!AV168)*Source!I168, 2), 2)</f>
        <v>0</v>
      </c>
      <c r="R371">
        <f>Source!X168</f>
        <v>0</v>
      </c>
      <c r="S371">
        <f>ROUND((Source!CA168/100)*ROUND((Source!AF168*Source!AV168)*Source!I168, 2), 2)</f>
        <v>0</v>
      </c>
      <c r="T371">
        <f>Source!Y168</f>
        <v>0</v>
      </c>
      <c r="U371">
        <f>ROUND((175/100)*ROUND((Source!AE168*Source!AV168)*Source!I168, 2), 2)</f>
        <v>0</v>
      </c>
      <c r="V371">
        <f>ROUND((108/100)*ROUND(Source!CS168*Source!I168, 2), 2)</f>
        <v>0</v>
      </c>
    </row>
    <row r="372" spans="1:22" x14ac:dyDescent="0.2">
      <c r="D372" s="31" t="str">
        <f>"Объем: "&amp;Source!I168&amp;"=80/"&amp;"100"</f>
        <v>Объем: 0=80/100</v>
      </c>
    </row>
    <row r="373" spans="1:22" ht="14.25" x14ac:dyDescent="0.2">
      <c r="A373" s="20"/>
      <c r="B373" s="20"/>
      <c r="C373" s="21"/>
      <c r="D373" s="21" t="s">
        <v>501</v>
      </c>
      <c r="E373" s="22"/>
      <c r="F373" s="9"/>
      <c r="G373" s="24">
        <f>Source!AO168</f>
        <v>1221.05</v>
      </c>
      <c r="H373" s="23" t="str">
        <f>Source!DG168</f>
        <v/>
      </c>
      <c r="I373" s="9">
        <f>Source!AV168</f>
        <v>1</v>
      </c>
      <c r="J373" s="9">
        <f>IF(Source!BA168&lt;&gt; 0, Source!BA168, 1)</f>
        <v>1</v>
      </c>
      <c r="K373" s="25">
        <f>Source!S168</f>
        <v>0</v>
      </c>
      <c r="L373" s="25"/>
    </row>
    <row r="374" spans="1:22" ht="14.25" x14ac:dyDescent="0.2">
      <c r="A374" s="20"/>
      <c r="B374" s="20"/>
      <c r="C374" s="21"/>
      <c r="D374" s="21" t="s">
        <v>504</v>
      </c>
      <c r="E374" s="22"/>
      <c r="F374" s="9"/>
      <c r="G374" s="24">
        <f>Source!AL168</f>
        <v>1564.86</v>
      </c>
      <c r="H374" s="23" t="str">
        <f>Source!DD168</f>
        <v/>
      </c>
      <c r="I374" s="9">
        <f>Source!AW168</f>
        <v>1</v>
      </c>
      <c r="J374" s="9">
        <f>IF(Source!BC168&lt;&gt; 0, Source!BC168, 1)</f>
        <v>1</v>
      </c>
      <c r="K374" s="25">
        <f>Source!P168</f>
        <v>0</v>
      </c>
      <c r="L374" s="25"/>
    </row>
    <row r="375" spans="1:22" ht="14.25" x14ac:dyDescent="0.2">
      <c r="A375" s="20"/>
      <c r="B375" s="20"/>
      <c r="C375" s="21"/>
      <c r="D375" s="21" t="s">
        <v>505</v>
      </c>
      <c r="E375" s="22" t="s">
        <v>506</v>
      </c>
      <c r="F375" s="9">
        <f>Source!AT168</f>
        <v>70</v>
      </c>
      <c r="G375" s="24"/>
      <c r="H375" s="23"/>
      <c r="I375" s="9"/>
      <c r="J375" s="9"/>
      <c r="K375" s="25">
        <f>SUM(R371:R374)</f>
        <v>0</v>
      </c>
      <c r="L375" s="25"/>
    </row>
    <row r="376" spans="1:22" ht="14.25" x14ac:dyDescent="0.2">
      <c r="A376" s="20"/>
      <c r="B376" s="20"/>
      <c r="C376" s="21"/>
      <c r="D376" s="21" t="s">
        <v>507</v>
      </c>
      <c r="E376" s="22" t="s">
        <v>506</v>
      </c>
      <c r="F376" s="9">
        <f>Source!AU168</f>
        <v>10</v>
      </c>
      <c r="G376" s="24"/>
      <c r="H376" s="23"/>
      <c r="I376" s="9"/>
      <c r="J376" s="9"/>
      <c r="K376" s="25">
        <f>SUM(T371:T375)</f>
        <v>0</v>
      </c>
      <c r="L376" s="25"/>
    </row>
    <row r="377" spans="1:22" ht="14.25" x14ac:dyDescent="0.2">
      <c r="A377" s="20"/>
      <c r="B377" s="20"/>
      <c r="C377" s="21"/>
      <c r="D377" s="21" t="s">
        <v>509</v>
      </c>
      <c r="E377" s="22" t="s">
        <v>510</v>
      </c>
      <c r="F377" s="9">
        <f>Source!AQ168</f>
        <v>6.04</v>
      </c>
      <c r="G377" s="24"/>
      <c r="H377" s="23" t="str">
        <f>Source!DI168</f>
        <v/>
      </c>
      <c r="I377" s="9">
        <f>Source!AV168</f>
        <v>1</v>
      </c>
      <c r="J377" s="9"/>
      <c r="K377" s="25"/>
      <c r="L377" s="25">
        <f>Source!U168</f>
        <v>0</v>
      </c>
    </row>
    <row r="378" spans="1:22" ht="15" x14ac:dyDescent="0.25">
      <c r="A378" s="29"/>
      <c r="B378" s="29"/>
      <c r="C378" s="29"/>
      <c r="D378" s="29"/>
      <c r="E378" s="29"/>
      <c r="F378" s="29"/>
      <c r="G378" s="29"/>
      <c r="H378" s="29"/>
      <c r="I378" s="29"/>
      <c r="J378" s="74">
        <f>K373+K374+K375+K376</f>
        <v>0</v>
      </c>
      <c r="K378" s="74"/>
      <c r="L378" s="30">
        <f>IF(Source!I168&lt;&gt;0, ROUND(J378/Source!I168, 2), 0)</f>
        <v>0</v>
      </c>
      <c r="P378" s="27">
        <f>J378</f>
        <v>0</v>
      </c>
    </row>
    <row r="380" spans="1:22" ht="15" x14ac:dyDescent="0.25">
      <c r="A380" s="70" t="str">
        <f>CONCATENATE("Итого по разделу: ",IF(Source!G170&lt;&gt;"Новый раздел", Source!G170, ""))</f>
        <v>Итого по разделу: Восстановление газона</v>
      </c>
      <c r="B380" s="70"/>
      <c r="C380" s="70"/>
      <c r="D380" s="70"/>
      <c r="E380" s="70"/>
      <c r="F380" s="70"/>
      <c r="G380" s="70"/>
      <c r="H380" s="70"/>
      <c r="I380" s="70"/>
      <c r="J380" s="68">
        <f>SUM(P362:P379)</f>
        <v>0</v>
      </c>
      <c r="K380" s="69"/>
      <c r="L380" s="33"/>
    </row>
    <row r="383" spans="1:22" ht="16.5" x14ac:dyDescent="0.25">
      <c r="A383" s="73" t="str">
        <f>CONCATENATE("Раздел: ",IF(Source!G200&lt;&gt;"Новый раздел", Source!G200, ""))</f>
        <v>Раздел: Вывоз мусора</v>
      </c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</row>
    <row r="384" spans="1:22" ht="42.75" x14ac:dyDescent="0.2">
      <c r="A384" s="20">
        <v>37</v>
      </c>
      <c r="B384" s="20" t="str">
        <f>Source!E204</f>
        <v>34</v>
      </c>
      <c r="C384" s="21" t="str">
        <f>Source!F204</f>
        <v>1.49-9101-7-1/1</v>
      </c>
      <c r="D384" s="21" t="str">
        <f>Source!G204</f>
        <v>Механизированная погрузка строительного мусора в автомобили-самосвалы</v>
      </c>
      <c r="E384" s="22" t="str">
        <f>Source!H204</f>
        <v>т</v>
      </c>
      <c r="F384" s="9">
        <f>Source!I204</f>
        <v>1.46</v>
      </c>
      <c r="G384" s="24"/>
      <c r="H384" s="23"/>
      <c r="I384" s="9"/>
      <c r="J384" s="9"/>
      <c r="K384" s="25"/>
      <c r="L384" s="25"/>
      <c r="Q384">
        <f>ROUND((Source!BZ204/100)*ROUND((Source!AF204*Source!AV204)*Source!I204, 2), 2)</f>
        <v>0</v>
      </c>
      <c r="R384">
        <f>Source!X204</f>
        <v>0</v>
      </c>
      <c r="S384">
        <f>ROUND((Source!CA204/100)*ROUND((Source!AF204*Source!AV204)*Source!I204, 2), 2)</f>
        <v>0</v>
      </c>
      <c r="T384">
        <f>Source!Y204</f>
        <v>0</v>
      </c>
      <c r="U384">
        <f>ROUND((175/100)*ROUND((Source!AE204*Source!AV204)*Source!I204, 2), 2)</f>
        <v>66.03</v>
      </c>
      <c r="V384">
        <f>ROUND((108/100)*ROUND(Source!CS204*Source!I204, 2), 2)</f>
        <v>40.75</v>
      </c>
    </row>
    <row r="385" spans="1:22" ht="14.25" x14ac:dyDescent="0.2">
      <c r="A385" s="20"/>
      <c r="B385" s="20"/>
      <c r="C385" s="21"/>
      <c r="D385" s="21" t="s">
        <v>502</v>
      </c>
      <c r="E385" s="22"/>
      <c r="F385" s="9"/>
      <c r="G385" s="24">
        <f>Source!AM204</f>
        <v>80.25</v>
      </c>
      <c r="H385" s="23" t="str">
        <f>Source!DE204</f>
        <v/>
      </c>
      <c r="I385" s="9">
        <f>Source!AV204</f>
        <v>1</v>
      </c>
      <c r="J385" s="9">
        <f>IF(Source!BB204&lt;&gt; 0, Source!BB204, 1)</f>
        <v>1</v>
      </c>
      <c r="K385" s="25">
        <f>Source!Q204</f>
        <v>117.17</v>
      </c>
      <c r="L385" s="25"/>
    </row>
    <row r="386" spans="1:22" ht="14.25" x14ac:dyDescent="0.2">
      <c r="A386" s="20"/>
      <c r="B386" s="20"/>
      <c r="C386" s="21"/>
      <c r="D386" s="21" t="s">
        <v>503</v>
      </c>
      <c r="E386" s="22"/>
      <c r="F386" s="9"/>
      <c r="G386" s="24">
        <f>Source!AN204</f>
        <v>25.84</v>
      </c>
      <c r="H386" s="23" t="str">
        <f>Source!DF204</f>
        <v/>
      </c>
      <c r="I386" s="9">
        <f>Source!AV204</f>
        <v>1</v>
      </c>
      <c r="J386" s="9">
        <f>IF(Source!BS204&lt;&gt; 0, Source!BS204, 1)</f>
        <v>1</v>
      </c>
      <c r="K386" s="26">
        <f>Source!R204</f>
        <v>37.729999999999997</v>
      </c>
      <c r="L386" s="25"/>
    </row>
    <row r="387" spans="1:22" ht="14.25" x14ac:dyDescent="0.2">
      <c r="A387" s="20"/>
      <c r="B387" s="20"/>
      <c r="C387" s="21"/>
      <c r="D387" s="21" t="s">
        <v>508</v>
      </c>
      <c r="E387" s="22" t="s">
        <v>506</v>
      </c>
      <c r="F387" s="9">
        <f>108</f>
        <v>108</v>
      </c>
      <c r="G387" s="24"/>
      <c r="H387" s="23"/>
      <c r="I387" s="9"/>
      <c r="J387" s="9"/>
      <c r="K387" s="25">
        <f>SUM(V384:V386)</f>
        <v>40.75</v>
      </c>
      <c r="L387" s="25"/>
    </row>
    <row r="388" spans="1:22" ht="15" x14ac:dyDescent="0.25">
      <c r="A388" s="29"/>
      <c r="B388" s="29"/>
      <c r="C388" s="29"/>
      <c r="D388" s="29"/>
      <c r="E388" s="29"/>
      <c r="F388" s="29"/>
      <c r="G388" s="29"/>
      <c r="H388" s="29"/>
      <c r="I388" s="29"/>
      <c r="J388" s="74">
        <f>K385+K387</f>
        <v>157.92000000000002</v>
      </c>
      <c r="K388" s="74"/>
      <c r="L388" s="30">
        <f>IF(Source!I204&lt;&gt;0, ROUND(J388/Source!I204, 2), 0)</f>
        <v>108.16</v>
      </c>
      <c r="P388" s="27">
        <f>J388</f>
        <v>157.92000000000002</v>
      </c>
    </row>
    <row r="389" spans="1:22" ht="57" x14ac:dyDescent="0.2">
      <c r="A389" s="20">
        <v>38</v>
      </c>
      <c r="B389" s="20" t="str">
        <f>Source!E205</f>
        <v>35</v>
      </c>
      <c r="C389" s="21" t="str">
        <f>Source!F205</f>
        <v>1.49-9201-1-2/1</v>
      </c>
      <c r="D389" s="21" t="str">
        <f>Source!G205</f>
        <v>Перевозка строительного мусора автосамосвалами грузоподъемностью до 10 т на расстояние 1 км - при механизированной погрузке</v>
      </c>
      <c r="E389" s="22" t="str">
        <f>Source!H205</f>
        <v>т</v>
      </c>
      <c r="F389" s="9">
        <f>Source!I205</f>
        <v>1.46</v>
      </c>
      <c r="G389" s="24"/>
      <c r="H389" s="23"/>
      <c r="I389" s="9"/>
      <c r="J389" s="9"/>
      <c r="K389" s="25"/>
      <c r="L389" s="25"/>
      <c r="Q389">
        <f>ROUND((Source!BZ205/100)*ROUND((Source!AF205*Source!AV205)*Source!I205, 2), 2)</f>
        <v>0</v>
      </c>
      <c r="R389">
        <f>Source!X205</f>
        <v>0</v>
      </c>
      <c r="S389">
        <f>ROUND((Source!CA205/100)*ROUND((Source!AF205*Source!AV205)*Source!I205, 2), 2)</f>
        <v>0</v>
      </c>
      <c r="T389">
        <f>Source!Y205</f>
        <v>0</v>
      </c>
      <c r="U389">
        <f>ROUND((175/100)*ROUND((Source!AE205*Source!AV205)*Source!I205, 2), 2)</f>
        <v>80.33</v>
      </c>
      <c r="V389">
        <f>ROUND((108/100)*ROUND(Source!CS205*Source!I205, 2), 2)</f>
        <v>49.57</v>
      </c>
    </row>
    <row r="390" spans="1:22" ht="14.25" x14ac:dyDescent="0.2">
      <c r="A390" s="20"/>
      <c r="B390" s="20"/>
      <c r="C390" s="21"/>
      <c r="D390" s="21" t="s">
        <v>502</v>
      </c>
      <c r="E390" s="22"/>
      <c r="F390" s="9"/>
      <c r="G390" s="24">
        <f>Source!AM205</f>
        <v>57.83</v>
      </c>
      <c r="H390" s="23" t="str">
        <f>Source!DE205</f>
        <v/>
      </c>
      <c r="I390" s="9">
        <f>Source!AV205</f>
        <v>1</v>
      </c>
      <c r="J390" s="9">
        <f>IF(Source!BB205&lt;&gt; 0, Source!BB205, 1)</f>
        <v>1</v>
      </c>
      <c r="K390" s="25">
        <f>Source!Q205</f>
        <v>84.43</v>
      </c>
      <c r="L390" s="25"/>
    </row>
    <row r="391" spans="1:22" ht="14.25" x14ac:dyDescent="0.2">
      <c r="A391" s="20"/>
      <c r="B391" s="20"/>
      <c r="C391" s="21"/>
      <c r="D391" s="21" t="s">
        <v>503</v>
      </c>
      <c r="E391" s="22"/>
      <c r="F391" s="9"/>
      <c r="G391" s="24">
        <f>Source!AN205</f>
        <v>31.44</v>
      </c>
      <c r="H391" s="23" t="str">
        <f>Source!DF205</f>
        <v/>
      </c>
      <c r="I391" s="9">
        <f>Source!AV205</f>
        <v>1</v>
      </c>
      <c r="J391" s="9">
        <f>IF(Source!BS205&lt;&gt; 0, Source!BS205, 1)</f>
        <v>1</v>
      </c>
      <c r="K391" s="26">
        <f>Source!R205</f>
        <v>45.9</v>
      </c>
      <c r="L391" s="25"/>
    </row>
    <row r="392" spans="1:22" ht="15" x14ac:dyDescent="0.25">
      <c r="A392" s="29"/>
      <c r="B392" s="29"/>
      <c r="C392" s="29"/>
      <c r="D392" s="29"/>
      <c r="E392" s="29"/>
      <c r="F392" s="29"/>
      <c r="G392" s="29"/>
      <c r="H392" s="29"/>
      <c r="I392" s="29"/>
      <c r="J392" s="74">
        <f>K390</f>
        <v>84.43</v>
      </c>
      <c r="K392" s="74"/>
      <c r="L392" s="30">
        <f>IF(Source!I205&lt;&gt;0, ROUND(J392/Source!I205, 2), 0)</f>
        <v>57.83</v>
      </c>
      <c r="P392" s="27">
        <f>J392</f>
        <v>84.43</v>
      </c>
    </row>
    <row r="393" spans="1:22" ht="57" x14ac:dyDescent="0.2">
      <c r="A393" s="20">
        <v>39</v>
      </c>
      <c r="B393" s="20" t="str">
        <f>Source!E206</f>
        <v>36</v>
      </c>
      <c r="C393" s="21" t="str">
        <f>Source!F206</f>
        <v>1.49-9201-1-3/1</v>
      </c>
      <c r="D393" s="21" t="str">
        <f>Source!G206</f>
        <v>Перевозка строительного мусора автосамосвалами грузоподъемностью до 10 т - добавляется на каждый последующий 1 км до 100 км</v>
      </c>
      <c r="E393" s="22" t="str">
        <f>Source!H206</f>
        <v>т</v>
      </c>
      <c r="F393" s="9">
        <f>Source!I206</f>
        <v>1.46</v>
      </c>
      <c r="G393" s="24"/>
      <c r="H393" s="23"/>
      <c r="I393" s="9"/>
      <c r="J393" s="9"/>
      <c r="K393" s="25"/>
      <c r="L393" s="25"/>
      <c r="Q393">
        <f>ROUND((Source!BZ206/100)*ROUND((Source!AF206*Source!AV206)*Source!I206, 2), 2)</f>
        <v>0</v>
      </c>
      <c r="R393">
        <f>Source!X206</f>
        <v>0</v>
      </c>
      <c r="S393">
        <f>ROUND((Source!CA206/100)*ROUND((Source!AF206*Source!AV206)*Source!I206, 2), 2)</f>
        <v>0</v>
      </c>
      <c r="T393">
        <f>Source!Y206</f>
        <v>0</v>
      </c>
      <c r="U393">
        <f>ROUND((175/100)*ROUND((Source!AE206*Source!AV206)*Source!I206, 2), 2)</f>
        <v>1940.24</v>
      </c>
      <c r="V393">
        <f>ROUND((108/100)*ROUND(Source!CS206*Source!I206, 2), 2)</f>
        <v>1197.4100000000001</v>
      </c>
    </row>
    <row r="394" spans="1:22" ht="14.25" x14ac:dyDescent="0.2">
      <c r="A394" s="20"/>
      <c r="B394" s="20"/>
      <c r="C394" s="21"/>
      <c r="D394" s="21" t="s">
        <v>502</v>
      </c>
      <c r="E394" s="22"/>
      <c r="F394" s="9"/>
      <c r="G394" s="24">
        <f>Source!AM206</f>
        <v>27.39</v>
      </c>
      <c r="H394" s="23" t="str">
        <f>Source!DE206</f>
        <v>)*51</v>
      </c>
      <c r="I394" s="9">
        <f>Source!AV206</f>
        <v>1</v>
      </c>
      <c r="J394" s="9">
        <f>IF(Source!BB206&lt;&gt; 0, Source!BB206, 1)</f>
        <v>1</v>
      </c>
      <c r="K394" s="25">
        <f>Source!Q206</f>
        <v>2039.46</v>
      </c>
      <c r="L394" s="25"/>
    </row>
    <row r="395" spans="1:22" ht="14.25" x14ac:dyDescent="0.2">
      <c r="A395" s="20"/>
      <c r="B395" s="20"/>
      <c r="C395" s="21"/>
      <c r="D395" s="21" t="s">
        <v>503</v>
      </c>
      <c r="E395" s="22"/>
      <c r="F395" s="9"/>
      <c r="G395" s="24">
        <f>Source!AN206</f>
        <v>14.89</v>
      </c>
      <c r="H395" s="23" t="str">
        <f>Source!DF206</f>
        <v>)*51</v>
      </c>
      <c r="I395" s="9">
        <f>Source!AV206</f>
        <v>1</v>
      </c>
      <c r="J395" s="9">
        <f>IF(Source!BS206&lt;&gt; 0, Source!BS206, 1)</f>
        <v>1</v>
      </c>
      <c r="K395" s="26">
        <f>Source!R206</f>
        <v>1108.71</v>
      </c>
      <c r="L395" s="25"/>
    </row>
    <row r="396" spans="1:22" ht="15" x14ac:dyDescent="0.25">
      <c r="A396" s="29"/>
      <c r="B396" s="29"/>
      <c r="C396" s="29"/>
      <c r="D396" s="29"/>
      <c r="E396" s="29"/>
      <c r="F396" s="29"/>
      <c r="G396" s="29"/>
      <c r="H396" s="29"/>
      <c r="I396" s="29"/>
      <c r="J396" s="74">
        <f>K394</f>
        <v>2039.46</v>
      </c>
      <c r="K396" s="74"/>
      <c r="L396" s="30">
        <f>IF(Source!I206&lt;&gt;0, ROUND(J396/Source!I206, 2), 0)</f>
        <v>1396.89</v>
      </c>
      <c r="P396" s="27">
        <f>J396</f>
        <v>2039.46</v>
      </c>
    </row>
    <row r="398" spans="1:22" ht="15" x14ac:dyDescent="0.25">
      <c r="A398" s="70" t="str">
        <f>CONCATENATE("Итого по разделу: ",IF(Source!G208&lt;&gt;"Новый раздел", Source!G208, ""))</f>
        <v>Итого по разделу: Вывоз мусора</v>
      </c>
      <c r="B398" s="70"/>
      <c r="C398" s="70"/>
      <c r="D398" s="70"/>
      <c r="E398" s="70"/>
      <c r="F398" s="70"/>
      <c r="G398" s="70"/>
      <c r="H398" s="70"/>
      <c r="I398" s="70"/>
      <c r="J398" s="68">
        <f>SUM(P383:P397)</f>
        <v>2281.81</v>
      </c>
      <c r="K398" s="69"/>
      <c r="L398" s="33"/>
    </row>
    <row r="401" spans="1:12" ht="15" x14ac:dyDescent="0.25">
      <c r="A401" s="70" t="str">
        <f>CONCATENATE("Итого по локальной смете: ",IF(Source!G238&lt;&gt;"Новая локальная смета", Source!G238, ""))</f>
        <v xml:space="preserve">Итого по локальной смете: </v>
      </c>
      <c r="B401" s="70"/>
      <c r="C401" s="70"/>
      <c r="D401" s="70"/>
      <c r="E401" s="70"/>
      <c r="F401" s="70"/>
      <c r="G401" s="70"/>
      <c r="H401" s="70"/>
      <c r="I401" s="70"/>
      <c r="J401" s="68">
        <f>SUM(P38:P400)</f>
        <v>98614.819999999978</v>
      </c>
      <c r="K401" s="69"/>
      <c r="L401" s="33"/>
    </row>
    <row r="403" spans="1:12" ht="14.25" x14ac:dyDescent="0.2">
      <c r="D403" s="71" t="str">
        <f>Source!H267</f>
        <v>НДС20%</v>
      </c>
      <c r="E403" s="71"/>
      <c r="F403" s="71"/>
      <c r="G403" s="71"/>
      <c r="H403" s="71"/>
      <c r="I403" s="71"/>
      <c r="J403" s="72">
        <f>IF(Source!F267=0, "", Source!F267)</f>
        <v>19722.96</v>
      </c>
      <c r="K403" s="72"/>
    </row>
    <row r="404" spans="1:12" ht="14.25" x14ac:dyDescent="0.2">
      <c r="D404" s="71" t="str">
        <f>Source!H268</f>
        <v>Итого</v>
      </c>
      <c r="E404" s="71"/>
      <c r="F404" s="71"/>
      <c r="G404" s="71"/>
      <c r="H404" s="71"/>
      <c r="I404" s="71"/>
      <c r="J404" s="72">
        <f>IF(Source!F268=0, "", Source!F268)</f>
        <v>118337.78</v>
      </c>
      <c r="K404" s="72"/>
    </row>
    <row r="408" spans="1:12" ht="14.25" x14ac:dyDescent="0.2">
      <c r="A408" s="10"/>
      <c r="B408" s="66" t="s">
        <v>546</v>
      </c>
      <c r="C408" s="66"/>
      <c r="D408" s="35" t="str">
        <f>IF(Source!AM12&lt;&gt;"", Source!AM12," ")</f>
        <v xml:space="preserve"> </v>
      </c>
      <c r="E408" s="35"/>
      <c r="F408" s="35"/>
      <c r="G408" s="35"/>
      <c r="H408" s="35"/>
      <c r="I408" s="10" t="str">
        <f>IF(Source!AL12&lt;&gt;"", Source!AL12," ")</f>
        <v xml:space="preserve"> </v>
      </c>
      <c r="J408" s="10"/>
      <c r="K408" s="10"/>
    </row>
    <row r="409" spans="1:12" ht="14.25" x14ac:dyDescent="0.2">
      <c r="A409" s="10"/>
      <c r="B409" s="10"/>
      <c r="C409" s="10"/>
      <c r="D409" s="67" t="s">
        <v>512</v>
      </c>
      <c r="E409" s="67"/>
      <c r="F409" s="67"/>
      <c r="G409" s="67"/>
      <c r="H409" s="67"/>
      <c r="I409" s="10"/>
      <c r="J409" s="10"/>
      <c r="K409" s="10"/>
    </row>
    <row r="410" spans="1:12" ht="14.2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1:12" ht="14.25" x14ac:dyDescent="0.2">
      <c r="A411" s="10"/>
      <c r="B411" s="66" t="s">
        <v>547</v>
      </c>
      <c r="C411" s="66"/>
      <c r="D411" s="35" t="str">
        <f>IF(Source!AI12&lt;&gt;"", Source!AI12," ")</f>
        <v xml:space="preserve"> </v>
      </c>
      <c r="E411" s="35"/>
      <c r="F411" s="35"/>
      <c r="G411" s="35"/>
      <c r="H411" s="35"/>
      <c r="I411" s="10" t="str">
        <f>IF(Source!AH12&lt;&gt;"", Source!AH12," ")</f>
        <v xml:space="preserve"> </v>
      </c>
      <c r="J411" s="10"/>
      <c r="K411" s="10"/>
    </row>
    <row r="412" spans="1:12" ht="14.25" x14ac:dyDescent="0.2">
      <c r="A412" s="10"/>
      <c r="B412" s="10"/>
      <c r="C412" s="10"/>
      <c r="D412" s="67" t="s">
        <v>512</v>
      </c>
      <c r="E412" s="67"/>
      <c r="F412" s="67"/>
      <c r="G412" s="67"/>
      <c r="H412" s="67"/>
      <c r="I412" s="10"/>
      <c r="J412" s="10"/>
      <c r="K412" s="10"/>
    </row>
  </sheetData>
  <mergeCells count="106">
    <mergeCell ref="I2:L2"/>
    <mergeCell ref="I3:L3"/>
    <mergeCell ref="I4:L4"/>
    <mergeCell ref="J6:L6"/>
    <mergeCell ref="J7:L7"/>
    <mergeCell ref="J8:L9"/>
    <mergeCell ref="C14:H14"/>
    <mergeCell ref="J14:L15"/>
    <mergeCell ref="C15:H15"/>
    <mergeCell ref="C16:H16"/>
    <mergeCell ref="J16:L17"/>
    <mergeCell ref="C17:H17"/>
    <mergeCell ref="C9:H9"/>
    <mergeCell ref="C10:H10"/>
    <mergeCell ref="J10:L11"/>
    <mergeCell ref="C11:H11"/>
    <mergeCell ref="C12:H12"/>
    <mergeCell ref="J12:L13"/>
    <mergeCell ref="C13:H13"/>
    <mergeCell ref="J22:L22"/>
    <mergeCell ref="G24:G25"/>
    <mergeCell ref="H24:H25"/>
    <mergeCell ref="I24:J24"/>
    <mergeCell ref="A28:L28"/>
    <mergeCell ref="A29:L29"/>
    <mergeCell ref="C18:H18"/>
    <mergeCell ref="G19:I19"/>
    <mergeCell ref="J19:L19"/>
    <mergeCell ref="G20:H20"/>
    <mergeCell ref="J20:L20"/>
    <mergeCell ref="J21:L21"/>
    <mergeCell ref="J33:J35"/>
    <mergeCell ref="K33:K35"/>
    <mergeCell ref="A34:A35"/>
    <mergeCell ref="B34:B35"/>
    <mergeCell ref="A38:L38"/>
    <mergeCell ref="A40:L40"/>
    <mergeCell ref="H31:I31"/>
    <mergeCell ref="A33:B33"/>
    <mergeCell ref="C33:C35"/>
    <mergeCell ref="D33:D35"/>
    <mergeCell ref="E33:E35"/>
    <mergeCell ref="F33:F35"/>
    <mergeCell ref="G33:G35"/>
    <mergeCell ref="H33:H35"/>
    <mergeCell ref="I33:I35"/>
    <mergeCell ref="J111:K111"/>
    <mergeCell ref="J123:K123"/>
    <mergeCell ref="J130:K130"/>
    <mergeCell ref="J137:K137"/>
    <mergeCell ref="J149:K149"/>
    <mergeCell ref="J160:K160"/>
    <mergeCell ref="J50:K50"/>
    <mergeCell ref="J60:K60"/>
    <mergeCell ref="J71:K71"/>
    <mergeCell ref="J82:K82"/>
    <mergeCell ref="J93:K93"/>
    <mergeCell ref="J100:K100"/>
    <mergeCell ref="J199:K199"/>
    <mergeCell ref="J210:K210"/>
    <mergeCell ref="J212:K212"/>
    <mergeCell ref="A212:I212"/>
    <mergeCell ref="A215:L215"/>
    <mergeCell ref="J222:K222"/>
    <mergeCell ref="J171:K171"/>
    <mergeCell ref="J179:K179"/>
    <mergeCell ref="J181:K181"/>
    <mergeCell ref="A181:I181"/>
    <mergeCell ref="A184:L184"/>
    <mergeCell ref="J191:K191"/>
    <mergeCell ref="J295:K295"/>
    <mergeCell ref="J306:K306"/>
    <mergeCell ref="J316:K316"/>
    <mergeCell ref="J327:K327"/>
    <mergeCell ref="J337:K337"/>
    <mergeCell ref="J347:K347"/>
    <mergeCell ref="J233:K233"/>
    <mergeCell ref="J243:K243"/>
    <mergeCell ref="J250:K250"/>
    <mergeCell ref="J261:K261"/>
    <mergeCell ref="J273:K273"/>
    <mergeCell ref="J284:K284"/>
    <mergeCell ref="J380:K380"/>
    <mergeCell ref="A380:I380"/>
    <mergeCell ref="A383:L383"/>
    <mergeCell ref="J388:K388"/>
    <mergeCell ref="J392:K392"/>
    <mergeCell ref="J396:K396"/>
    <mergeCell ref="J357:K357"/>
    <mergeCell ref="J359:K359"/>
    <mergeCell ref="A359:I359"/>
    <mergeCell ref="A362:L362"/>
    <mergeCell ref="J370:K370"/>
    <mergeCell ref="J378:K378"/>
    <mergeCell ref="B411:C411"/>
    <mergeCell ref="D412:H412"/>
    <mergeCell ref="D404:I404"/>
    <mergeCell ref="J404:K404"/>
    <mergeCell ref="B408:C408"/>
    <mergeCell ref="D409:H409"/>
    <mergeCell ref="J398:K398"/>
    <mergeCell ref="A398:I398"/>
    <mergeCell ref="J401:K401"/>
    <mergeCell ref="A401:I401"/>
    <mergeCell ref="D403:I403"/>
    <mergeCell ref="J403:K403"/>
  </mergeCells>
  <pageMargins left="0.4" right="0.2" top="0.2" bottom="0.4" header="0.2" footer="0.2"/>
  <pageSetup paperSize="9" scale="62" fitToHeight="0" orientation="portrait" r:id="rId1"/>
  <headerFooter>
    <oddHeader>&amp;L&amp;8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6"/>
  <sheetViews>
    <sheetView zoomScaleNormal="100" workbookViewId="0"/>
  </sheetViews>
  <sheetFormatPr defaultRowHeight="12.75" x14ac:dyDescent="0.2"/>
  <cols>
    <col min="1" max="1" width="6.7109375" customWidth="1"/>
    <col min="2" max="2" width="75.7109375" customWidth="1"/>
    <col min="3" max="5" width="15.7109375" customWidth="1"/>
  </cols>
  <sheetData>
    <row r="1" spans="1:5" x14ac:dyDescent="0.2">
      <c r="A1" s="8" t="str">
        <f>Source!B1</f>
        <v>Smeta.RU Flash  (495) 974-1589</v>
      </c>
    </row>
    <row r="2" spans="1:5" ht="14.25" x14ac:dyDescent="0.2">
      <c r="C2" s="10"/>
      <c r="D2" s="10"/>
    </row>
    <row r="3" spans="1:5" ht="15" x14ac:dyDescent="0.25">
      <c r="C3" s="10"/>
      <c r="D3" s="28" t="s">
        <v>475</v>
      </c>
    </row>
    <row r="4" spans="1:5" ht="15" x14ac:dyDescent="0.25">
      <c r="C4" s="28"/>
      <c r="D4" s="28"/>
    </row>
    <row r="5" spans="1:5" ht="15" x14ac:dyDescent="0.25">
      <c r="C5" s="104" t="s">
        <v>548</v>
      </c>
      <c r="D5" s="104"/>
    </row>
    <row r="6" spans="1:5" ht="15" x14ac:dyDescent="0.25">
      <c r="C6" s="46"/>
      <c r="D6" s="46"/>
    </row>
    <row r="7" spans="1:5" ht="15" x14ac:dyDescent="0.25">
      <c r="C7" s="104" t="s">
        <v>548</v>
      </c>
      <c r="D7" s="104"/>
    </row>
    <row r="8" spans="1:5" ht="15" x14ac:dyDescent="0.25">
      <c r="C8" s="46"/>
      <c r="D8" s="46"/>
    </row>
    <row r="9" spans="1:5" ht="15" x14ac:dyDescent="0.25">
      <c r="C9" s="28" t="s">
        <v>549</v>
      </c>
      <c r="D9" s="10"/>
    </row>
    <row r="10" spans="1:5" ht="14.25" x14ac:dyDescent="0.2">
      <c r="A10" s="10"/>
      <c r="B10" s="10"/>
      <c r="C10" s="10"/>
      <c r="D10" s="10"/>
      <c r="E10" s="10"/>
    </row>
    <row r="11" spans="1:5" ht="15.75" x14ac:dyDescent="0.25">
      <c r="A11" s="105" t="str">
        <f>CONCATENATE("Дефектный акт ", IF(Source!AN15&lt;&gt;"", Source!AN15," "))</f>
        <v xml:space="preserve">Дефектный акт  </v>
      </c>
      <c r="B11" s="105"/>
      <c r="C11" s="105"/>
      <c r="D11" s="105"/>
      <c r="E11" s="10"/>
    </row>
    <row r="12" spans="1:5" ht="15" x14ac:dyDescent="0.25">
      <c r="A12" s="106" t="str">
        <f>CONCATENATE("На капитальный ремонт ", Source!F12)</f>
        <v>На капитальный ремонт Новый объект</v>
      </c>
      <c r="B12" s="106"/>
      <c r="C12" s="106"/>
      <c r="D12" s="106"/>
      <c r="E12" s="10"/>
    </row>
    <row r="13" spans="1:5" ht="14.25" x14ac:dyDescent="0.2">
      <c r="A13" s="10"/>
      <c r="B13" s="10"/>
      <c r="C13" s="10"/>
      <c r="D13" s="10"/>
      <c r="E13" s="10"/>
    </row>
    <row r="14" spans="1:5" ht="15" x14ac:dyDescent="0.2">
      <c r="A14" s="10"/>
      <c r="B14" s="47" t="s">
        <v>550</v>
      </c>
      <c r="C14" s="10"/>
      <c r="D14" s="10"/>
      <c r="E14" s="10"/>
    </row>
    <row r="15" spans="1:5" ht="15" x14ac:dyDescent="0.2">
      <c r="A15" s="10"/>
      <c r="B15" s="47" t="s">
        <v>551</v>
      </c>
      <c r="C15" s="10"/>
      <c r="D15" s="10"/>
      <c r="E15" s="10"/>
    </row>
    <row r="16" spans="1:5" ht="15" x14ac:dyDescent="0.2">
      <c r="A16" s="10"/>
      <c r="B16" s="47" t="s">
        <v>552</v>
      </c>
      <c r="C16" s="10"/>
      <c r="D16" s="10"/>
      <c r="E16" s="10"/>
    </row>
    <row r="17" spans="1:5" ht="28.5" x14ac:dyDescent="0.2">
      <c r="A17" s="19" t="s">
        <v>553</v>
      </c>
      <c r="B17" s="19" t="s">
        <v>489</v>
      </c>
      <c r="C17" s="19" t="s">
        <v>490</v>
      </c>
      <c r="D17" s="19" t="s">
        <v>554</v>
      </c>
      <c r="E17" s="48" t="s">
        <v>555</v>
      </c>
    </row>
    <row r="18" spans="1:5" ht="14.25" x14ac:dyDescent="0.2">
      <c r="A18" s="49">
        <v>1</v>
      </c>
      <c r="B18" s="49">
        <v>2</v>
      </c>
      <c r="C18" s="49">
        <v>3</v>
      </c>
      <c r="D18" s="49">
        <v>4</v>
      </c>
      <c r="E18" s="50">
        <v>5</v>
      </c>
    </row>
    <row r="19" spans="1:5" ht="16.5" x14ac:dyDescent="0.25">
      <c r="A19" s="103" t="str">
        <f>CONCATENATE("Локальная смета: ", Source!G20)</f>
        <v>Локальная смета: Новая локальная смета</v>
      </c>
      <c r="B19" s="103"/>
      <c r="C19" s="103"/>
      <c r="D19" s="103"/>
      <c r="E19" s="103"/>
    </row>
    <row r="20" spans="1:5" ht="16.5" x14ac:dyDescent="0.25">
      <c r="A20" s="103" t="str">
        <f>CONCATENATE("Раздел: ", Source!G24)</f>
        <v>Раздел: Ремонт асфальтового покрытия, бордюрного камня</v>
      </c>
      <c r="B20" s="103"/>
      <c r="C20" s="103"/>
      <c r="D20" s="103"/>
      <c r="E20" s="103"/>
    </row>
    <row r="21" spans="1:5" ht="42.75" x14ac:dyDescent="0.2">
      <c r="A21" s="55" t="str">
        <f>Source!E28</f>
        <v>1</v>
      </c>
      <c r="B21" s="56" t="str">
        <f>Source!G28</f>
        <v>Ремонт асфальтобетонных покрытий дворовых территорий с укладкой горячей смеси толщиной 5 см вручную, с разборкой покрытий отбойным молотком, размер карты от 3 до 25 м2</v>
      </c>
      <c r="C21" s="57" t="str">
        <f>Source!H28</f>
        <v>м2</v>
      </c>
      <c r="D21" s="58">
        <f>Source!I28</f>
        <v>40</v>
      </c>
      <c r="E21" s="55"/>
    </row>
    <row r="22" spans="1:5" ht="28.5" x14ac:dyDescent="0.2">
      <c r="A22" s="55" t="str">
        <f>Source!E29</f>
        <v>2</v>
      </c>
      <c r="B22" s="56" t="str">
        <f>Source!G29</f>
        <v>Ремонт дорожных покрытий и тротуаров асфальтобетонной смесью толщиной 5 см с применением компрессора картами до 100 м2</v>
      </c>
      <c r="C22" s="57" t="str">
        <f>Source!H29</f>
        <v>м2</v>
      </c>
      <c r="D22" s="58">
        <f>Source!I29</f>
        <v>0</v>
      </c>
      <c r="E22" s="55"/>
    </row>
    <row r="23" spans="1:5" ht="14.25" x14ac:dyDescent="0.2">
      <c r="A23" s="55" t="str">
        <f>Source!E30</f>
        <v>3</v>
      </c>
      <c r="B23" s="56" t="str">
        <f>Source!G30</f>
        <v>Устройство подстилающих и выравнивающих слоев оснований из щебня</v>
      </c>
      <c r="C23" s="57" t="str">
        <f>Source!H30</f>
        <v>100 м3</v>
      </c>
      <c r="D23" s="58">
        <f>Source!I30</f>
        <v>0</v>
      </c>
      <c r="E23" s="55"/>
    </row>
    <row r="24" spans="1:5" ht="28.5" x14ac:dyDescent="0.2">
      <c r="A24" s="55" t="str">
        <f>Source!E31</f>
        <v>4</v>
      </c>
      <c r="B24" s="56" t="str">
        <f>Source!G31</f>
        <v>Ремонт трещин в асфальтобетонных покрытиях при средней ширине трещины 3 см и глубине 4 см</v>
      </c>
      <c r="C24" s="57" t="str">
        <f>Source!H31</f>
        <v>100 м</v>
      </c>
      <c r="D24" s="58">
        <f>Source!I31</f>
        <v>0</v>
      </c>
      <c r="E24" s="55"/>
    </row>
    <row r="25" spans="1:5" ht="28.5" x14ac:dyDescent="0.2">
      <c r="A25" s="55" t="str">
        <f>Source!E32</f>
        <v>5</v>
      </c>
      <c r="B25" s="56" t="str">
        <f>Source!G32</f>
        <v>Ремонт трещин в асфальтобетонных покрытиях при ширине трещины до 1,5 см и глубине до 2,5 см</v>
      </c>
      <c r="C25" s="57" t="str">
        <f>Source!H32</f>
        <v>100 м</v>
      </c>
      <c r="D25" s="58">
        <f>Source!I32</f>
        <v>0</v>
      </c>
      <c r="E25" s="55"/>
    </row>
    <row r="26" spans="1:5" ht="14.25" x14ac:dyDescent="0.2">
      <c r="A26" s="55" t="str">
        <f>Source!E33</f>
        <v>6</v>
      </c>
      <c r="B26" s="56" t="str">
        <f>Source!G33</f>
        <v>Разборка тротуаров и дорожек из плит с отноской и укладкой в штабель</v>
      </c>
      <c r="C26" s="57" t="str">
        <f>Source!H33</f>
        <v>100 м2</v>
      </c>
      <c r="D26" s="58">
        <f>Source!I33</f>
        <v>0</v>
      </c>
      <c r="E26" s="55"/>
    </row>
    <row r="27" spans="1:5" ht="28.5" x14ac:dyDescent="0.2">
      <c r="A27" s="55" t="str">
        <f>Source!E34</f>
        <v>7</v>
      </c>
      <c r="B27" s="56" t="str">
        <f>Source!G34</f>
        <v>Устройство водоотводных лотков из сборного бетона на тротуарах при покрытиях бетонной плиткой</v>
      </c>
      <c r="C27" s="57" t="str">
        <f>Source!H34</f>
        <v>100 м</v>
      </c>
      <c r="D27" s="58">
        <f>Source!I34</f>
        <v>0</v>
      </c>
      <c r="E27" s="55"/>
    </row>
    <row r="28" spans="1:5" ht="28.5" x14ac:dyDescent="0.2">
      <c r="A28" s="55" t="str">
        <f>Source!E35</f>
        <v>8</v>
      </c>
      <c r="B28" s="56" t="str">
        <f>Source!G35</f>
        <v>Устройство плитных тротуаров из гладких бетонных плит с заполнением швов цементным раствором, толщина плит 70 мм, цвет плит разный</v>
      </c>
      <c r="C28" s="57" t="str">
        <f>Source!H35</f>
        <v>100 м2</v>
      </c>
      <c r="D28" s="58">
        <f>Source!I35</f>
        <v>0</v>
      </c>
      <c r="E28" s="55"/>
    </row>
    <row r="29" spans="1:5" ht="14.25" x14ac:dyDescent="0.2">
      <c r="A29" s="55" t="str">
        <f>Source!E36</f>
        <v>8,1</v>
      </c>
      <c r="B29" s="56" t="str">
        <f>Source!G36</f>
        <v>Плиты бетонные тротуарные, толщина 70 мм, цвет: разного цвета</v>
      </c>
      <c r="C29" s="57" t="str">
        <f>Source!H36</f>
        <v>м2</v>
      </c>
      <c r="D29" s="58">
        <f>Source!I36</f>
        <v>0</v>
      </c>
      <c r="E29" s="55"/>
    </row>
    <row r="30" spans="1:5" ht="14.25" x14ac:dyDescent="0.2">
      <c r="A30" s="55" t="str">
        <f>Source!E37</f>
        <v>9</v>
      </c>
      <c r="B30" s="56" t="str">
        <f>Source!G37</f>
        <v>Разборка бортовых камней на бетонном основании</v>
      </c>
      <c r="C30" s="57" t="str">
        <f>Source!H37</f>
        <v>100 м</v>
      </c>
      <c r="D30" s="58">
        <f>Source!I37</f>
        <v>0.1</v>
      </c>
      <c r="E30" s="55"/>
    </row>
    <row r="31" spans="1:5" ht="28.5" x14ac:dyDescent="0.2">
      <c r="A31" s="55" t="str">
        <f>Source!E38</f>
        <v>10</v>
      </c>
      <c r="B31" s="56" t="str">
        <f>Source!G38</f>
        <v>Разработка грунта вручную в траншеях глубиной до 2 м без креплений с откосами, группа грунтов 1-3</v>
      </c>
      <c r="C31" s="57" t="str">
        <f>Source!H38</f>
        <v>100 м3</v>
      </c>
      <c r="D31" s="58">
        <f>Source!I38</f>
        <v>0.06</v>
      </c>
      <c r="E31" s="55"/>
    </row>
    <row r="32" spans="1:5" ht="28.5" x14ac:dyDescent="0.2">
      <c r="A32" s="55" t="str">
        <f>Source!E39</f>
        <v>11</v>
      </c>
      <c r="B32" s="56" t="str">
        <f>Source!G39</f>
        <v>Устройство прослойки из нетканого синтетического материала (НСМ) в земляном полотне сплошной (без стоимости иглопробивного полотна)</v>
      </c>
      <c r="C32" s="57" t="str">
        <f>Source!H39</f>
        <v>1000 м2</v>
      </c>
      <c r="D32" s="58">
        <f>Source!I39</f>
        <v>0.02</v>
      </c>
      <c r="E32" s="55"/>
    </row>
    <row r="33" spans="1:5" ht="14.25" x14ac:dyDescent="0.2">
      <c r="A33" s="55" t="str">
        <f>Source!E40</f>
        <v>11,1</v>
      </c>
      <c r="B33" s="56" t="str">
        <f>Source!G40</f>
        <v>Геотекстиль, марка КМ 2</v>
      </c>
      <c r="C33" s="57" t="str">
        <f>Source!H40</f>
        <v>м2</v>
      </c>
      <c r="D33" s="58">
        <f>Source!I40</f>
        <v>20</v>
      </c>
      <c r="E33" s="55"/>
    </row>
    <row r="34" spans="1:5" ht="14.25" x14ac:dyDescent="0.2">
      <c r="A34" s="55" t="str">
        <f>Source!E41</f>
        <v>12</v>
      </c>
      <c r="B34" s="56" t="str">
        <f>Source!G41</f>
        <v>Устройство подстилающих и выравнивающих слоев оснований из песка</v>
      </c>
      <c r="C34" s="57" t="str">
        <f>Source!H41</f>
        <v>100 м3</v>
      </c>
      <c r="D34" s="58">
        <f>Source!I41</f>
        <v>0.02</v>
      </c>
      <c r="E34" s="55"/>
    </row>
    <row r="35" spans="1:5" ht="14.25" x14ac:dyDescent="0.2">
      <c r="A35" s="55" t="str">
        <f>Source!E42</f>
        <v>13</v>
      </c>
      <c r="B35" s="56" t="str">
        <f>Source!G42</f>
        <v>Устройство подстилающих и выравнивающих слоев оснований из щебня</v>
      </c>
      <c r="C35" s="57" t="str">
        <f>Source!H42</f>
        <v>100 м3</v>
      </c>
      <c r="D35" s="58">
        <f>Source!I42</f>
        <v>0.03</v>
      </c>
      <c r="E35" s="55"/>
    </row>
    <row r="36" spans="1:5" ht="28.5" x14ac:dyDescent="0.2">
      <c r="A36" s="55" t="str">
        <f>Source!E43</f>
        <v>14</v>
      </c>
      <c r="B36" s="56" t="str">
        <f>Source!G43</f>
        <v>Установка бортовых камней бетонных марки БР 100.30.18 при других видах покрытий</v>
      </c>
      <c r="C36" s="57" t="str">
        <f>Source!H43</f>
        <v>100 м</v>
      </c>
      <c r="D36" s="58">
        <f>Source!I43</f>
        <v>0.3</v>
      </c>
      <c r="E36" s="55"/>
    </row>
    <row r="37" spans="1:5" ht="16.5" x14ac:dyDescent="0.25">
      <c r="A37" s="103" t="str">
        <f>CONCATENATE("Раздел: ", Source!G75)</f>
        <v>Раздел: Замена тактильной плитки</v>
      </c>
      <c r="B37" s="103"/>
      <c r="C37" s="103"/>
      <c r="D37" s="103"/>
      <c r="E37" s="103"/>
    </row>
    <row r="38" spans="1:5" ht="14.25" x14ac:dyDescent="0.2">
      <c r="A38" s="55" t="str">
        <f>Source!E79</f>
        <v>15</v>
      </c>
      <c r="B38" s="56" t="str">
        <f>Source!G79</f>
        <v>Разборка тротуаров и дорожек из плит с отноской и укладкой в штабель</v>
      </c>
      <c r="C38" s="57" t="str">
        <f>Source!H79</f>
        <v>100 м2</v>
      </c>
      <c r="D38" s="58">
        <f>Source!I79</f>
        <v>2.7000000000000001E-3</v>
      </c>
      <c r="E38" s="55"/>
    </row>
    <row r="39" spans="1:5" ht="14.25" x14ac:dyDescent="0.2">
      <c r="A39" s="55" t="str">
        <f>Source!E80</f>
        <v>16</v>
      </c>
      <c r="B39" s="56" t="str">
        <f>Source!G80</f>
        <v>Разборка цементных покрытий, толщина 30 мм</v>
      </c>
      <c r="C39" s="57" t="str">
        <f>Source!H80</f>
        <v>100 м2</v>
      </c>
      <c r="D39" s="58">
        <f>Source!I80</f>
        <v>2.7000000000000001E-3</v>
      </c>
      <c r="E39" s="55"/>
    </row>
    <row r="40" spans="1:5" ht="28.5" x14ac:dyDescent="0.2">
      <c r="A40" s="55" t="str">
        <f>Source!E81</f>
        <v>17</v>
      </c>
      <c r="B40" s="56" t="str">
        <f>Source!G81</f>
        <v>Укладка наземных тактильных плит (указателей) на слой сухой цементно-песчаной смеси вручную, плитка размером 300х300х100 (80) мм</v>
      </c>
      <c r="C40" s="57" t="str">
        <f>Source!H81</f>
        <v>10 шт.</v>
      </c>
      <c r="D40" s="58">
        <f>Source!I81</f>
        <v>0.3</v>
      </c>
      <c r="E40" s="55"/>
    </row>
    <row r="41" spans="1:5" ht="16.5" x14ac:dyDescent="0.25">
      <c r="A41" s="103" t="str">
        <f>CONCATENATE("Раздел: ", Source!G113)</f>
        <v>Раздел: Ремонт полиуританового покрытия</v>
      </c>
      <c r="B41" s="103"/>
      <c r="C41" s="103"/>
      <c r="D41" s="103"/>
      <c r="E41" s="103"/>
    </row>
    <row r="42" spans="1:5" ht="28.5" x14ac:dyDescent="0.2">
      <c r="A42" s="55" t="str">
        <f>Source!E117</f>
        <v>18</v>
      </c>
      <c r="B42" s="56" t="str">
        <f>Source!G117</f>
        <v>Разборка полиуретанового покрытия игровых площадок, спортивных дорожек и площадок - на асфальтобетонном основании</v>
      </c>
      <c r="C42" s="57" t="str">
        <f>Source!H117</f>
        <v>100 м2</v>
      </c>
      <c r="D42" s="58">
        <f>Source!I117</f>
        <v>0.26</v>
      </c>
      <c r="E42" s="55"/>
    </row>
    <row r="43" spans="1:5" ht="28.5" x14ac:dyDescent="0.2">
      <c r="A43" s="55" t="str">
        <f>Source!E118</f>
        <v>19</v>
      </c>
      <c r="B43" s="56" t="str">
        <f>Source!G118</f>
        <v>Устройство наливного полиуретанового покрытия спортивных площадок и беговых дорожек толщиной 10 мм</v>
      </c>
      <c r="C43" s="57" t="str">
        <f>Source!H118</f>
        <v>100 м2</v>
      </c>
      <c r="D43" s="58">
        <f>Source!I118</f>
        <v>0.26</v>
      </c>
      <c r="E43" s="55"/>
    </row>
    <row r="44" spans="1:5" ht="28.5" x14ac:dyDescent="0.2">
      <c r="A44" s="55" t="str">
        <f>Source!E119</f>
        <v>20</v>
      </c>
      <c r="B44" s="56" t="str">
        <f>Source!G119</f>
        <v>Нанесение линии дорожной разметки краской, линия продольная, сплошная, краска белая</v>
      </c>
      <c r="C44" s="57" t="str">
        <f>Source!H119</f>
        <v>м2</v>
      </c>
      <c r="D44" s="58">
        <f>Source!I119</f>
        <v>0</v>
      </c>
      <c r="E44" s="55"/>
    </row>
    <row r="45" spans="1:5" ht="28.5" x14ac:dyDescent="0.2">
      <c r="A45" s="55" t="str">
        <f>Source!E120</f>
        <v>21</v>
      </c>
      <c r="B45" s="56" t="str">
        <f>Source!G120</f>
        <v>Разработка грунта вручную в траншеях глубиной до 2 м без креплений с откосами, группа грунтов 1-3</v>
      </c>
      <c r="C45" s="57" t="str">
        <f>Source!H120</f>
        <v>100 м3</v>
      </c>
      <c r="D45" s="58">
        <f>Source!I120</f>
        <v>0</v>
      </c>
      <c r="E45" s="55"/>
    </row>
    <row r="46" spans="1:5" ht="28.5" x14ac:dyDescent="0.2">
      <c r="A46" s="55" t="str">
        <f>Source!E121</f>
        <v>22</v>
      </c>
      <c r="B46" s="56" t="str">
        <f>Source!G121</f>
        <v>Установка бортовых камней бетонных газонных и садовых марка 2ГБ 60.8.20, цвет серый, при других видах покрытий</v>
      </c>
      <c r="C46" s="57" t="str">
        <f>Source!H121</f>
        <v>100 м</v>
      </c>
      <c r="D46" s="58">
        <f>Source!I121</f>
        <v>0</v>
      </c>
      <c r="E46" s="55"/>
    </row>
    <row r="47" spans="1:5" ht="28.5" x14ac:dyDescent="0.2">
      <c r="A47" s="55" t="str">
        <f>Source!E122</f>
        <v>23</v>
      </c>
      <c r="B47" s="56" t="str">
        <f>Source!G122</f>
        <v>Устройство прослойки из нетканого синтетического материала (НСМ) в земляном полотне сплошной (без стоимости иглопробивного полотна)</v>
      </c>
      <c r="C47" s="57" t="str">
        <f>Source!H122</f>
        <v>1000 м2</v>
      </c>
      <c r="D47" s="58">
        <f>Source!I122</f>
        <v>0</v>
      </c>
      <c r="E47" s="55"/>
    </row>
    <row r="48" spans="1:5" ht="14.25" x14ac:dyDescent="0.2">
      <c r="A48" s="55" t="str">
        <f>Source!E123</f>
        <v>23,1</v>
      </c>
      <c r="B48" s="56" t="str">
        <f>Source!G123</f>
        <v>Геотекстиль, марка КМ 2</v>
      </c>
      <c r="C48" s="57" t="str">
        <f>Source!H123</f>
        <v>м2</v>
      </c>
      <c r="D48" s="58">
        <f>Source!I123</f>
        <v>0</v>
      </c>
      <c r="E48" s="55"/>
    </row>
    <row r="49" spans="1:5" ht="14.25" x14ac:dyDescent="0.2">
      <c r="A49" s="55" t="str">
        <f>Source!E124</f>
        <v>24</v>
      </c>
      <c r="B49" s="56" t="str">
        <f>Source!G124</f>
        <v>Устройство подстилающих и выравнивающих слоев оснований из песка</v>
      </c>
      <c r="C49" s="57" t="str">
        <f>Source!H124</f>
        <v>100 м3</v>
      </c>
      <c r="D49" s="58">
        <f>Source!I124</f>
        <v>0</v>
      </c>
      <c r="E49" s="55"/>
    </row>
    <row r="50" spans="1:5" ht="14.25" x14ac:dyDescent="0.2">
      <c r="A50" s="55" t="str">
        <f>Source!E125</f>
        <v>25</v>
      </c>
      <c r="B50" s="56" t="str">
        <f>Source!G125</f>
        <v>Устройство подстилающих и выравнивающих слоев оснований из щебня</v>
      </c>
      <c r="C50" s="57" t="str">
        <f>Source!H125</f>
        <v>100 м3</v>
      </c>
      <c r="D50" s="58">
        <f>Source!I125</f>
        <v>0</v>
      </c>
      <c r="E50" s="55"/>
    </row>
    <row r="51" spans="1:5" ht="28.5" x14ac:dyDescent="0.2">
      <c r="A51" s="55" t="str">
        <f>Source!E126</f>
        <v>26</v>
      </c>
      <c r="B51" s="56" t="str">
        <f>Source!G126</f>
        <v>Устройство покрытий из асфальтобетонных смесей вручную, толщина 4 см</v>
      </c>
      <c r="C51" s="57" t="str">
        <f>Source!H126</f>
        <v>100 м2</v>
      </c>
      <c r="D51" s="58">
        <f>Source!I126</f>
        <v>0</v>
      </c>
      <c r="E51" s="55"/>
    </row>
    <row r="52" spans="1:5" ht="42.75" x14ac:dyDescent="0.2">
      <c r="A52" s="55" t="str">
        <f>Source!E127</f>
        <v>27</v>
      </c>
      <c r="B52" s="56" t="str">
        <f>Source!G127</f>
        <v>Ремонт асфальтобетонных покрытий дворовых территорий с укладкой горячей смеси толщиной 5 см вручную, с разборкой покрытий отбойным молотком, размер карты от 3 до 25 м2</v>
      </c>
      <c r="C52" s="57" t="str">
        <f>Source!H127</f>
        <v>м2</v>
      </c>
      <c r="D52" s="58">
        <f>Source!I127</f>
        <v>0</v>
      </c>
      <c r="E52" s="55"/>
    </row>
    <row r="53" spans="1:5" ht="28.5" x14ac:dyDescent="0.2">
      <c r="A53" s="55" t="str">
        <f>Source!E128</f>
        <v>28</v>
      </c>
      <c r="B53" s="56" t="str">
        <f>Source!G128</f>
        <v>Ремонт трещин в асфальтобетонных покрытиях при средней ширине трещины 3 см и глубине 4 см</v>
      </c>
      <c r="C53" s="57" t="str">
        <f>Source!H128</f>
        <v>100 м</v>
      </c>
      <c r="D53" s="58">
        <f>Source!I128</f>
        <v>0</v>
      </c>
      <c r="E53" s="55"/>
    </row>
    <row r="54" spans="1:5" ht="14.25" x14ac:dyDescent="0.2">
      <c r="A54" s="55" t="str">
        <f>Source!E129</f>
        <v>29</v>
      </c>
      <c r="B54" s="56" t="str">
        <f>Source!G129</f>
        <v>Средний ремонт металлических ограждений</v>
      </c>
      <c r="C54" s="57" t="str">
        <f>Source!H129</f>
        <v>м2</v>
      </c>
      <c r="D54" s="58">
        <f>Source!I129</f>
        <v>0</v>
      </c>
      <c r="E54" s="55"/>
    </row>
    <row r="55" spans="1:5" ht="28.5" x14ac:dyDescent="0.2">
      <c r="A55" s="55" t="str">
        <f>Source!E130</f>
        <v>30</v>
      </c>
      <c r="B55" s="56" t="str">
        <f>Source!G130</f>
        <v>Изготовление и установка металлических стоек ограждения, масса стойки до 50 кг</v>
      </c>
      <c r="C55" s="57" t="str">
        <f>Source!H130</f>
        <v>шт.</v>
      </c>
      <c r="D55" s="58">
        <f>Source!I130</f>
        <v>0</v>
      </c>
      <c r="E55" s="55"/>
    </row>
    <row r="56" spans="1:5" ht="28.5" x14ac:dyDescent="0.2">
      <c r="A56" s="55" t="str">
        <f>Source!E131</f>
        <v>31</v>
      </c>
      <c r="B56" s="56" t="str">
        <f>Source!G131</f>
        <v>Изготовление и установка секций металлического ограждения, калиток, ворот из профилированной трубы, масса секции до 150 кг</v>
      </c>
      <c r="C56" s="57" t="str">
        <f>Source!H131</f>
        <v>м2</v>
      </c>
      <c r="D56" s="58">
        <f>Source!I131</f>
        <v>0</v>
      </c>
      <c r="E56" s="55"/>
    </row>
    <row r="57" spans="1:5" ht="16.5" x14ac:dyDescent="0.25">
      <c r="A57" s="103" t="str">
        <f>CONCATENATE("Раздел: ", Source!G163)</f>
        <v>Раздел: Восстановление газона</v>
      </c>
      <c r="B57" s="103"/>
      <c r="C57" s="103"/>
      <c r="D57" s="103"/>
      <c r="E57" s="103"/>
    </row>
    <row r="58" spans="1:5" ht="28.5" x14ac:dyDescent="0.2">
      <c r="A58" s="55" t="str">
        <f>Source!E167</f>
        <v>32</v>
      </c>
      <c r="B58" s="56" t="str">
        <f>Source!G167</f>
        <v>Подготовка почвы для устройства партерного и обыкновенного газонов с внесением растительной земли слоем 15 см вручную</v>
      </c>
      <c r="C58" s="57" t="str">
        <f>Source!H167</f>
        <v>100 м2</v>
      </c>
      <c r="D58" s="58">
        <f>Source!I167</f>
        <v>0</v>
      </c>
      <c r="E58" s="55"/>
    </row>
    <row r="59" spans="1:5" ht="14.25" x14ac:dyDescent="0.2">
      <c r="A59" s="55" t="str">
        <f>Source!E168</f>
        <v>33</v>
      </c>
      <c r="B59" s="56" t="str">
        <f>Source!G168</f>
        <v>Посев газонов партерных, мавританских, и обыкновенных вручную</v>
      </c>
      <c r="C59" s="57" t="str">
        <f>Source!H168</f>
        <v>100 м2</v>
      </c>
      <c r="D59" s="58">
        <f>Source!I168</f>
        <v>0</v>
      </c>
      <c r="E59" s="55"/>
    </row>
    <row r="60" spans="1:5" ht="16.5" x14ac:dyDescent="0.25">
      <c r="A60" s="103" t="str">
        <f>CONCATENATE("Раздел: ", Source!G200)</f>
        <v>Раздел: Вывоз мусора</v>
      </c>
      <c r="B60" s="103"/>
      <c r="C60" s="103"/>
      <c r="D60" s="103"/>
      <c r="E60" s="103"/>
    </row>
    <row r="61" spans="1:5" ht="28.5" x14ac:dyDescent="0.2">
      <c r="A61" s="55" t="str">
        <f>Source!E204</f>
        <v>34</v>
      </c>
      <c r="B61" s="56" t="str">
        <f>Source!G204</f>
        <v>Механизированная погрузка строительного мусора в автомобили-самосвалы</v>
      </c>
      <c r="C61" s="57" t="str">
        <f>Source!H204</f>
        <v>т</v>
      </c>
      <c r="D61" s="58">
        <f>Source!I204</f>
        <v>1.46</v>
      </c>
      <c r="E61" s="55"/>
    </row>
    <row r="62" spans="1:5" ht="28.5" x14ac:dyDescent="0.2">
      <c r="A62" s="55" t="str">
        <f>Source!E205</f>
        <v>35</v>
      </c>
      <c r="B62" s="56" t="str">
        <f>Source!G205</f>
        <v>Перевозка строительного мусора автосамосвалами грузоподъемностью до 10 т на расстояние 1 км - при механизированной погрузке</v>
      </c>
      <c r="C62" s="57" t="str">
        <f>Source!H205</f>
        <v>т</v>
      </c>
      <c r="D62" s="58">
        <f>Source!I205</f>
        <v>1.46</v>
      </c>
      <c r="E62" s="55"/>
    </row>
    <row r="63" spans="1:5" ht="28.5" x14ac:dyDescent="0.2">
      <c r="A63" s="51" t="str">
        <f>Source!E206</f>
        <v>36</v>
      </c>
      <c r="B63" s="52" t="str">
        <f>Source!G206</f>
        <v>Перевозка строительного мусора автосамосвалами грузоподъемностью до 10 т - добавляется на каждый последующий 1 км до 100 км</v>
      </c>
      <c r="C63" s="53" t="str">
        <f>Source!H206</f>
        <v>т</v>
      </c>
      <c r="D63" s="54">
        <f>Source!I206</f>
        <v>1.46</v>
      </c>
      <c r="E63" s="51"/>
    </row>
    <row r="66" spans="1:5" ht="15" x14ac:dyDescent="0.25">
      <c r="A66" s="33" t="s">
        <v>556</v>
      </c>
      <c r="B66" s="33"/>
      <c r="C66" s="33" t="s">
        <v>557</v>
      </c>
      <c r="D66" s="33"/>
      <c r="E66" s="33"/>
    </row>
  </sheetData>
  <mergeCells count="10">
    <mergeCell ref="A37:E37"/>
    <mergeCell ref="A41:E41"/>
    <mergeCell ref="A57:E57"/>
    <mergeCell ref="A60:E60"/>
    <mergeCell ref="C5:D5"/>
    <mergeCell ref="C7:D7"/>
    <mergeCell ref="A11:D11"/>
    <mergeCell ref="A12:D12"/>
    <mergeCell ref="A19:E19"/>
    <mergeCell ref="A20:E20"/>
  </mergeCells>
  <pageMargins left="0.4" right="0.2" top="0.2" bottom="0.4" header="0.2" footer="0.2"/>
  <pageSetup paperSize="9" scale="77" fitToHeight="0" orientation="portrait" r:id="rId1"/>
  <headerFooter>
    <oddHeader>&amp;L&amp;8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zoomScaleNormal="100" workbookViewId="0">
      <selection sqref="A1:D1"/>
    </sheetView>
  </sheetViews>
  <sheetFormatPr defaultRowHeight="12.75" x14ac:dyDescent="0.2"/>
  <cols>
    <col min="1" max="1" width="5.7109375" customWidth="1"/>
    <col min="2" max="2" width="22.7109375" customWidth="1"/>
    <col min="10" max="11" width="11.140625" customWidth="1"/>
  </cols>
  <sheetData>
    <row r="1" spans="1:12" ht="14.25" x14ac:dyDescent="0.2">
      <c r="A1" s="159" t="str">
        <f>Source!B1</f>
        <v>Smeta.RU Flash  (495) 974-1589</v>
      </c>
      <c r="B1" s="159"/>
      <c r="C1" s="159"/>
      <c r="D1" s="159"/>
      <c r="E1" s="10"/>
      <c r="F1" s="10"/>
      <c r="G1" s="10"/>
      <c r="H1" s="160" t="s">
        <v>558</v>
      </c>
      <c r="I1" s="160"/>
      <c r="J1" s="160"/>
      <c r="K1" s="160"/>
      <c r="L1" s="160"/>
    </row>
    <row r="2" spans="1:12" ht="14.25" x14ac:dyDescent="0.2">
      <c r="A2" s="10"/>
      <c r="B2" s="10"/>
      <c r="C2" s="10"/>
      <c r="D2" s="10"/>
      <c r="E2" s="10"/>
      <c r="F2" s="10"/>
      <c r="G2" s="10"/>
      <c r="H2" s="160" t="s">
        <v>515</v>
      </c>
      <c r="I2" s="160"/>
      <c r="J2" s="160"/>
      <c r="K2" s="160"/>
      <c r="L2" s="160"/>
    </row>
    <row r="3" spans="1:12" ht="14.25" x14ac:dyDescent="0.2">
      <c r="A3" s="10"/>
      <c r="B3" s="10"/>
      <c r="C3" s="10"/>
      <c r="D3" s="10"/>
      <c r="E3" s="10"/>
      <c r="F3" s="10"/>
      <c r="G3" s="10"/>
      <c r="H3" s="160" t="s">
        <v>516</v>
      </c>
      <c r="I3" s="160"/>
      <c r="J3" s="160"/>
      <c r="K3" s="160"/>
      <c r="L3" s="160"/>
    </row>
    <row r="4" spans="1:12" ht="14.2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13" t="s">
        <v>559</v>
      </c>
      <c r="L4" s="115"/>
    </row>
    <row r="5" spans="1:12" ht="14.25" x14ac:dyDescent="0.2">
      <c r="A5" s="10"/>
      <c r="B5" s="10"/>
      <c r="C5" s="10"/>
      <c r="D5" s="10"/>
      <c r="E5" s="10"/>
      <c r="F5" s="10"/>
      <c r="G5" s="10"/>
      <c r="H5" s="10"/>
      <c r="I5" s="78" t="s">
        <v>518</v>
      </c>
      <c r="J5" s="78"/>
      <c r="K5" s="113">
        <v>322001</v>
      </c>
      <c r="L5" s="115"/>
    </row>
    <row r="6" spans="1:12" ht="14.25" x14ac:dyDescent="0.2">
      <c r="A6" s="78" t="s">
        <v>560</v>
      </c>
      <c r="B6" s="78"/>
      <c r="C6" s="156"/>
      <c r="D6" s="156"/>
      <c r="E6" s="156"/>
      <c r="F6" s="156"/>
      <c r="G6" s="156"/>
      <c r="H6" s="156"/>
      <c r="I6" s="156"/>
      <c r="J6" s="9" t="s">
        <v>521</v>
      </c>
      <c r="K6" s="113"/>
      <c r="L6" s="115"/>
    </row>
    <row r="7" spans="1:12" ht="14.25" x14ac:dyDescent="0.2">
      <c r="A7" s="10"/>
      <c r="B7" s="10"/>
      <c r="C7" s="67" t="s">
        <v>522</v>
      </c>
      <c r="D7" s="67"/>
      <c r="E7" s="67"/>
      <c r="F7" s="67"/>
      <c r="G7" s="67"/>
      <c r="H7" s="67"/>
      <c r="I7" s="67"/>
      <c r="J7" s="10"/>
      <c r="K7" s="36"/>
      <c r="L7" s="59"/>
    </row>
    <row r="8" spans="1:12" ht="14.25" x14ac:dyDescent="0.2">
      <c r="A8" s="78" t="s">
        <v>561</v>
      </c>
      <c r="B8" s="78"/>
      <c r="C8" s="156"/>
      <c r="D8" s="156"/>
      <c r="E8" s="156"/>
      <c r="F8" s="156"/>
      <c r="G8" s="156"/>
      <c r="H8" s="156"/>
      <c r="I8" s="35"/>
      <c r="J8" s="9" t="s">
        <v>521</v>
      </c>
      <c r="K8" s="157"/>
      <c r="L8" s="158"/>
    </row>
    <row r="9" spans="1:12" ht="14.25" x14ac:dyDescent="0.2">
      <c r="A9" s="10"/>
      <c r="B9" s="10"/>
      <c r="C9" s="67" t="s">
        <v>522</v>
      </c>
      <c r="D9" s="67"/>
      <c r="E9" s="67"/>
      <c r="F9" s="67"/>
      <c r="G9" s="67"/>
      <c r="H9" s="67"/>
      <c r="I9" s="67"/>
      <c r="J9" s="10"/>
      <c r="K9" s="36"/>
      <c r="L9" s="59"/>
    </row>
    <row r="10" spans="1:12" ht="14.25" x14ac:dyDescent="0.2">
      <c r="A10" s="78" t="s">
        <v>562</v>
      </c>
      <c r="B10" s="78"/>
      <c r="C10" s="156"/>
      <c r="D10" s="156"/>
      <c r="E10" s="156"/>
      <c r="F10" s="156"/>
      <c r="G10" s="156"/>
      <c r="H10" s="156"/>
      <c r="I10" s="156"/>
      <c r="J10" s="9" t="s">
        <v>521</v>
      </c>
      <c r="K10" s="157"/>
      <c r="L10" s="158"/>
    </row>
    <row r="11" spans="1:12" ht="14.25" x14ac:dyDescent="0.2">
      <c r="A11" s="10"/>
      <c r="B11" s="10"/>
      <c r="C11" s="67" t="s">
        <v>522</v>
      </c>
      <c r="D11" s="67"/>
      <c r="E11" s="67"/>
      <c r="F11" s="67"/>
      <c r="G11" s="67"/>
      <c r="H11" s="67"/>
      <c r="I11" s="67"/>
      <c r="J11" s="10"/>
      <c r="K11" s="36"/>
      <c r="L11" s="59"/>
    </row>
    <row r="12" spans="1:12" ht="14.25" x14ac:dyDescent="0.2">
      <c r="A12" s="78" t="s">
        <v>563</v>
      </c>
      <c r="B12" s="78"/>
      <c r="C12" s="156"/>
      <c r="D12" s="156"/>
      <c r="E12" s="156"/>
      <c r="F12" s="156"/>
      <c r="G12" s="156"/>
      <c r="H12" s="156"/>
      <c r="I12" s="156"/>
      <c r="J12" s="9" t="s">
        <v>521</v>
      </c>
      <c r="K12" s="157"/>
      <c r="L12" s="158"/>
    </row>
    <row r="13" spans="1:12" ht="14.25" x14ac:dyDescent="0.2">
      <c r="A13" s="10"/>
      <c r="B13" s="10"/>
      <c r="C13" s="67" t="s">
        <v>526</v>
      </c>
      <c r="D13" s="67"/>
      <c r="E13" s="67"/>
      <c r="F13" s="67"/>
      <c r="G13" s="67"/>
      <c r="H13" s="78" t="s">
        <v>564</v>
      </c>
      <c r="I13" s="78"/>
      <c r="J13" s="98"/>
      <c r="K13" s="113"/>
      <c r="L13" s="115"/>
    </row>
    <row r="14" spans="1:12" ht="14.25" x14ac:dyDescent="0.2">
      <c r="A14" s="10"/>
      <c r="B14" s="10"/>
      <c r="C14" s="10"/>
      <c r="D14" s="10"/>
      <c r="E14" s="78" t="s">
        <v>565</v>
      </c>
      <c r="F14" s="78"/>
      <c r="G14" s="78"/>
      <c r="H14" s="78"/>
      <c r="I14" s="155" t="s">
        <v>531</v>
      </c>
      <c r="J14" s="124"/>
      <c r="K14" s="113"/>
      <c r="L14" s="115"/>
    </row>
    <row r="15" spans="1:12" ht="14.25" x14ac:dyDescent="0.2">
      <c r="A15" s="10"/>
      <c r="B15" s="10"/>
      <c r="C15" s="10"/>
      <c r="D15" s="10"/>
      <c r="E15" s="10"/>
      <c r="F15" s="10"/>
      <c r="G15" s="10"/>
      <c r="H15" s="10"/>
      <c r="I15" s="135" t="s">
        <v>532</v>
      </c>
      <c r="J15" s="136"/>
      <c r="K15" s="137"/>
      <c r="L15" s="138"/>
    </row>
    <row r="16" spans="1:12" ht="14.25" x14ac:dyDescent="0.2">
      <c r="A16" s="10"/>
      <c r="B16" s="10"/>
      <c r="C16" s="10"/>
      <c r="D16" s="10"/>
      <c r="E16" s="10"/>
      <c r="F16" s="10"/>
      <c r="G16" s="10"/>
      <c r="H16" s="10"/>
      <c r="I16" s="124" t="s">
        <v>566</v>
      </c>
      <c r="J16" s="124"/>
      <c r="K16" s="139"/>
      <c r="L16" s="140"/>
    </row>
    <row r="17" spans="1:12" ht="14.25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ht="14.25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ht="14.25" x14ac:dyDescent="0.2">
      <c r="A19" s="10"/>
      <c r="B19" s="10"/>
      <c r="C19" s="141" t="s">
        <v>534</v>
      </c>
      <c r="D19" s="142"/>
      <c r="E19" s="141" t="s">
        <v>535</v>
      </c>
      <c r="F19" s="145"/>
      <c r="G19" s="10"/>
      <c r="H19" s="10"/>
      <c r="I19" s="141" t="s">
        <v>536</v>
      </c>
      <c r="J19" s="142"/>
      <c r="K19" s="142"/>
      <c r="L19" s="145"/>
    </row>
    <row r="20" spans="1:12" ht="14.25" x14ac:dyDescent="0.2">
      <c r="A20" s="10"/>
      <c r="B20" s="10"/>
      <c r="C20" s="143"/>
      <c r="D20" s="144"/>
      <c r="E20" s="143"/>
      <c r="F20" s="146"/>
      <c r="G20" s="10"/>
      <c r="H20" s="10"/>
      <c r="I20" s="147" t="s">
        <v>537</v>
      </c>
      <c r="J20" s="148"/>
      <c r="K20" s="147" t="s">
        <v>538</v>
      </c>
      <c r="L20" s="149"/>
    </row>
    <row r="21" spans="1:12" ht="14.25" x14ac:dyDescent="0.2">
      <c r="A21" s="10"/>
      <c r="B21" s="10"/>
      <c r="C21" s="150"/>
      <c r="D21" s="151"/>
      <c r="E21" s="152"/>
      <c r="F21" s="153"/>
      <c r="G21" s="60"/>
      <c r="H21" s="60"/>
      <c r="I21" s="152"/>
      <c r="J21" s="154"/>
      <c r="K21" s="152"/>
      <c r="L21" s="153"/>
    </row>
    <row r="22" spans="1:12" ht="14.25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ht="14.25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ht="18" x14ac:dyDescent="0.25">
      <c r="A24" s="96" t="s">
        <v>567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</row>
    <row r="25" spans="1:12" ht="18" x14ac:dyDescent="0.25">
      <c r="A25" s="96" t="s">
        <v>568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</row>
    <row r="26" spans="1:12" ht="14.25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ht="14.25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ht="14.25" x14ac:dyDescent="0.2">
      <c r="A28" s="129" t="s">
        <v>553</v>
      </c>
      <c r="B28" s="129" t="s">
        <v>569</v>
      </c>
      <c r="C28" s="131"/>
      <c r="D28" s="131"/>
      <c r="E28" s="131"/>
      <c r="F28" s="129" t="s">
        <v>517</v>
      </c>
      <c r="G28" s="129" t="s">
        <v>570</v>
      </c>
      <c r="H28" s="131"/>
      <c r="I28" s="131"/>
      <c r="J28" s="131"/>
      <c r="K28" s="131"/>
      <c r="L28" s="133"/>
    </row>
    <row r="29" spans="1:12" x14ac:dyDescent="0.2">
      <c r="A29" s="130"/>
      <c r="B29" s="130"/>
      <c r="C29" s="132"/>
      <c r="D29" s="132"/>
      <c r="E29" s="132"/>
      <c r="F29" s="130"/>
      <c r="G29" s="129" t="s">
        <v>571</v>
      </c>
      <c r="H29" s="131"/>
      <c r="I29" s="129" t="s">
        <v>572</v>
      </c>
      <c r="J29" s="131"/>
      <c r="K29" s="129" t="s">
        <v>573</v>
      </c>
      <c r="L29" s="133"/>
    </row>
    <row r="30" spans="1:12" x14ac:dyDescent="0.2">
      <c r="A30" s="130"/>
      <c r="B30" s="130"/>
      <c r="C30" s="132"/>
      <c r="D30" s="132"/>
      <c r="E30" s="132"/>
      <c r="F30" s="130"/>
      <c r="G30" s="130"/>
      <c r="H30" s="132"/>
      <c r="I30" s="130"/>
      <c r="J30" s="132"/>
      <c r="K30" s="130"/>
      <c r="L30" s="134"/>
    </row>
    <row r="31" spans="1:12" x14ac:dyDescent="0.2">
      <c r="A31" s="130"/>
      <c r="B31" s="130"/>
      <c r="C31" s="132"/>
      <c r="D31" s="132"/>
      <c r="E31" s="132"/>
      <c r="F31" s="130"/>
      <c r="G31" s="130"/>
      <c r="H31" s="132"/>
      <c r="I31" s="130"/>
      <c r="J31" s="132"/>
      <c r="K31" s="130"/>
      <c r="L31" s="134"/>
    </row>
    <row r="32" spans="1:12" x14ac:dyDescent="0.2">
      <c r="A32" s="130"/>
      <c r="B32" s="130"/>
      <c r="C32" s="132"/>
      <c r="D32" s="132"/>
      <c r="E32" s="132"/>
      <c r="F32" s="130"/>
      <c r="G32" s="130"/>
      <c r="H32" s="132"/>
      <c r="I32" s="130"/>
      <c r="J32" s="132"/>
      <c r="K32" s="130"/>
      <c r="L32" s="134"/>
    </row>
    <row r="33" spans="1:12" ht="14.25" x14ac:dyDescent="0.2">
      <c r="A33" s="36">
        <v>1</v>
      </c>
      <c r="B33" s="113">
        <v>2</v>
      </c>
      <c r="C33" s="114"/>
      <c r="D33" s="114"/>
      <c r="E33" s="114"/>
      <c r="F33" s="36">
        <v>3</v>
      </c>
      <c r="G33" s="113">
        <v>4</v>
      </c>
      <c r="H33" s="114"/>
      <c r="I33" s="113">
        <v>5</v>
      </c>
      <c r="J33" s="114"/>
      <c r="K33" s="113">
        <v>6</v>
      </c>
      <c r="L33" s="115"/>
    </row>
    <row r="34" spans="1:12" ht="14.25" x14ac:dyDescent="0.2">
      <c r="A34" s="61"/>
      <c r="B34" s="116" t="s">
        <v>574</v>
      </c>
      <c r="C34" s="117"/>
      <c r="D34" s="117"/>
      <c r="E34" s="117"/>
      <c r="F34" s="62"/>
      <c r="G34" s="118"/>
      <c r="H34" s="119"/>
      <c r="I34" s="118"/>
      <c r="J34" s="119"/>
      <c r="K34" s="118"/>
      <c r="L34" s="120"/>
    </row>
    <row r="35" spans="1:12" ht="14.25" x14ac:dyDescent="0.2">
      <c r="A35" s="63"/>
      <c r="B35" s="121" t="s">
        <v>575</v>
      </c>
      <c r="C35" s="122"/>
      <c r="D35" s="122"/>
      <c r="E35" s="122"/>
      <c r="F35" s="122"/>
      <c r="G35" s="122"/>
      <c r="H35" s="122"/>
      <c r="I35" s="122"/>
      <c r="J35" s="122"/>
      <c r="K35" s="117"/>
      <c r="L35" s="123"/>
    </row>
    <row r="36" spans="1:12" ht="14.25" x14ac:dyDescent="0.2">
      <c r="A36" s="124" t="s">
        <v>214</v>
      </c>
      <c r="B36" s="124"/>
      <c r="C36" s="124"/>
      <c r="D36" s="124"/>
      <c r="E36" s="124"/>
      <c r="F36" s="124"/>
      <c r="G36" s="124"/>
      <c r="H36" s="124"/>
      <c r="I36" s="124"/>
      <c r="J36" s="125"/>
      <c r="K36" s="126"/>
      <c r="L36" s="125"/>
    </row>
    <row r="37" spans="1:12" ht="14.25" x14ac:dyDescent="0.2">
      <c r="A37" s="110" t="s">
        <v>576</v>
      </c>
      <c r="B37" s="110"/>
      <c r="C37" s="110"/>
      <c r="D37" s="110"/>
      <c r="E37" s="110"/>
      <c r="F37" s="110"/>
      <c r="G37" s="110"/>
      <c r="H37" s="110"/>
      <c r="I37" s="110"/>
      <c r="J37" s="110"/>
      <c r="K37" s="127"/>
      <c r="L37" s="128"/>
    </row>
    <row r="38" spans="1:12" ht="14.25" x14ac:dyDescent="0.2">
      <c r="A38" s="110" t="s">
        <v>577</v>
      </c>
      <c r="B38" s="110"/>
      <c r="C38" s="110"/>
      <c r="D38" s="110"/>
      <c r="E38" s="110"/>
      <c r="F38" s="110"/>
      <c r="G38" s="110"/>
      <c r="H38" s="110"/>
      <c r="I38" s="110"/>
      <c r="J38" s="110"/>
      <c r="K38" s="111"/>
      <c r="L38" s="112"/>
    </row>
    <row r="39" spans="1:12" ht="14.25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2" spans="1:12" ht="14.25" x14ac:dyDescent="0.2">
      <c r="A42" s="107" t="s">
        <v>561</v>
      </c>
      <c r="B42" s="107"/>
      <c r="C42" s="108"/>
      <c r="D42" s="108"/>
      <c r="E42" s="108"/>
      <c r="F42" s="10"/>
      <c r="G42" s="108"/>
      <c r="H42" s="108"/>
      <c r="I42" s="10"/>
      <c r="J42" s="108"/>
      <c r="K42" s="108"/>
      <c r="L42" s="108"/>
    </row>
    <row r="43" spans="1:12" ht="14.25" x14ac:dyDescent="0.2">
      <c r="A43" s="10"/>
      <c r="B43" s="10"/>
      <c r="C43" s="109" t="s">
        <v>578</v>
      </c>
      <c r="D43" s="109"/>
      <c r="E43" s="109"/>
      <c r="F43" s="10"/>
      <c r="G43" s="109" t="s">
        <v>579</v>
      </c>
      <c r="H43" s="109"/>
      <c r="I43" s="10"/>
      <c r="J43" s="109" t="s">
        <v>580</v>
      </c>
      <c r="K43" s="109"/>
      <c r="L43" s="109"/>
    </row>
    <row r="44" spans="1:12" ht="14.25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2" ht="14.25" x14ac:dyDescent="0.2">
      <c r="A45" s="9" t="s">
        <v>581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14.25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1:12" ht="14.25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 ht="14.25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14.25" x14ac:dyDescent="0.2">
      <c r="A49" s="107" t="s">
        <v>562</v>
      </c>
      <c r="B49" s="107"/>
      <c r="C49" s="108"/>
      <c r="D49" s="108"/>
      <c r="E49" s="108"/>
      <c r="F49" s="10"/>
      <c r="G49" s="108"/>
      <c r="H49" s="108"/>
      <c r="I49" s="10"/>
      <c r="J49" s="108"/>
      <c r="K49" s="108"/>
      <c r="L49" s="108"/>
    </row>
    <row r="50" spans="1:12" ht="14.25" x14ac:dyDescent="0.2">
      <c r="A50" s="10"/>
      <c r="B50" s="10"/>
      <c r="C50" s="109" t="s">
        <v>578</v>
      </c>
      <c r="D50" s="109"/>
      <c r="E50" s="109"/>
      <c r="F50" s="10"/>
      <c r="G50" s="109" t="s">
        <v>579</v>
      </c>
      <c r="H50" s="109"/>
      <c r="I50" s="10"/>
      <c r="J50" s="109" t="s">
        <v>580</v>
      </c>
      <c r="K50" s="109"/>
      <c r="L50" s="109"/>
    </row>
    <row r="51" spans="1:12" ht="14.25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14.25" x14ac:dyDescent="0.2">
      <c r="A52" s="9" t="s">
        <v>581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</sheetData>
  <mergeCells count="79">
    <mergeCell ref="I5:J5"/>
    <mergeCell ref="K5:L5"/>
    <mergeCell ref="A1:D1"/>
    <mergeCell ref="H1:L1"/>
    <mergeCell ref="H2:L2"/>
    <mergeCell ref="H3:L3"/>
    <mergeCell ref="K4:L4"/>
    <mergeCell ref="A12:B12"/>
    <mergeCell ref="C12:I12"/>
    <mergeCell ref="K12:L12"/>
    <mergeCell ref="A6:B6"/>
    <mergeCell ref="C6:I6"/>
    <mergeCell ref="K6:L6"/>
    <mergeCell ref="C7:I7"/>
    <mergeCell ref="A8:B8"/>
    <mergeCell ref="C8:H8"/>
    <mergeCell ref="K8:L8"/>
    <mergeCell ref="C9:I9"/>
    <mergeCell ref="A10:B10"/>
    <mergeCell ref="C10:I10"/>
    <mergeCell ref="K10:L10"/>
    <mergeCell ref="C11:I11"/>
    <mergeCell ref="C13:G13"/>
    <mergeCell ref="H13:J13"/>
    <mergeCell ref="K13:L13"/>
    <mergeCell ref="E14:H14"/>
    <mergeCell ref="I14:J14"/>
    <mergeCell ref="K14:L14"/>
    <mergeCell ref="A25:L25"/>
    <mergeCell ref="I15:J15"/>
    <mergeCell ref="K15:L15"/>
    <mergeCell ref="I16:J16"/>
    <mergeCell ref="K16:L16"/>
    <mergeCell ref="C19:D20"/>
    <mergeCell ref="E19:F20"/>
    <mergeCell ref="I19:L19"/>
    <mergeCell ref="I20:J20"/>
    <mergeCell ref="K20:L20"/>
    <mergeCell ref="C21:D21"/>
    <mergeCell ref="E21:F21"/>
    <mergeCell ref="I21:J21"/>
    <mergeCell ref="K21:L21"/>
    <mergeCell ref="A24:L24"/>
    <mergeCell ref="A28:A32"/>
    <mergeCell ref="B28:E32"/>
    <mergeCell ref="F28:F32"/>
    <mergeCell ref="G28:L28"/>
    <mergeCell ref="G29:H32"/>
    <mergeCell ref="I29:J32"/>
    <mergeCell ref="K29:L32"/>
    <mergeCell ref="A38:J38"/>
    <mergeCell ref="K38:L38"/>
    <mergeCell ref="B33:E33"/>
    <mergeCell ref="G33:H33"/>
    <mergeCell ref="I33:J33"/>
    <mergeCell ref="K33:L33"/>
    <mergeCell ref="B34:E34"/>
    <mergeCell ref="G34:H34"/>
    <mergeCell ref="I34:J34"/>
    <mergeCell ref="K34:L34"/>
    <mergeCell ref="B35:L35"/>
    <mergeCell ref="A36:J36"/>
    <mergeCell ref="K36:L36"/>
    <mergeCell ref="A37:J37"/>
    <mergeCell ref="K37:L37"/>
    <mergeCell ref="A42:B42"/>
    <mergeCell ref="C42:E42"/>
    <mergeCell ref="G42:H42"/>
    <mergeCell ref="J42:L42"/>
    <mergeCell ref="C43:E43"/>
    <mergeCell ref="G43:H43"/>
    <mergeCell ref="J43:L43"/>
    <mergeCell ref="A49:B49"/>
    <mergeCell ref="C49:E49"/>
    <mergeCell ref="G49:H49"/>
    <mergeCell ref="J49:L49"/>
    <mergeCell ref="C50:E50"/>
    <mergeCell ref="G50:H50"/>
    <mergeCell ref="J50:L50"/>
  </mergeCells>
  <pageMargins left="0.4" right="0.2" top="0.2" bottom="0.4" header="0.2" footer="0.2"/>
  <pageSetup paperSize="9" scale="80" fitToHeight="0" orientation="portrait" r:id="rId1"/>
  <headerFooter>
    <oddHeader>&amp;L&amp;8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309"/>
  <sheetViews>
    <sheetView topLeftCell="A88" workbookViewId="0">
      <selection activeCell="G120" sqref="G120"/>
    </sheetView>
  </sheetViews>
  <sheetFormatPr defaultColWidth="9.140625" defaultRowHeight="12.75" x14ac:dyDescent="0.2"/>
  <cols>
    <col min="1" max="6" width="9.140625" customWidth="1"/>
    <col min="7" max="7" width="77.28515625" customWidth="1"/>
    <col min="8" max="8" width="9" customWidth="1"/>
    <col min="9" max="256" width="9.140625" customWidth="1"/>
  </cols>
  <sheetData>
    <row r="1" spans="1:133" x14ac:dyDescent="0.2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65466</v>
      </c>
      <c r="M1">
        <v>10</v>
      </c>
      <c r="N1">
        <v>11</v>
      </c>
      <c r="O1">
        <v>0</v>
      </c>
      <c r="P1">
        <v>0</v>
      </c>
      <c r="Q1">
        <v>3</v>
      </c>
    </row>
    <row r="12" spans="1:133" x14ac:dyDescent="0.2">
      <c r="A12" s="1">
        <v>1</v>
      </c>
      <c r="B12" s="1">
        <v>305</v>
      </c>
      <c r="C12" s="1">
        <v>0</v>
      </c>
      <c r="D12" s="1">
        <f>ROW(A270)</f>
        <v>270</v>
      </c>
      <c r="E12" s="1">
        <v>0</v>
      </c>
      <c r="F12" s="1" t="s">
        <v>4</v>
      </c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3</v>
      </c>
      <c r="BZ12" s="1" t="s">
        <v>8</v>
      </c>
      <c r="CA12" s="1" t="s">
        <v>9</v>
      </c>
      <c r="CB12" s="1" t="s">
        <v>9</v>
      </c>
      <c r="CC12" s="1" t="s">
        <v>9</v>
      </c>
      <c r="CD12" s="1" t="s">
        <v>9</v>
      </c>
      <c r="CE12" s="1" t="s">
        <v>10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1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 x14ac:dyDescent="0.2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45" x14ac:dyDescent="0.2">
      <c r="A18" s="2">
        <v>52</v>
      </c>
      <c r="B18" s="2">
        <f t="shared" ref="B18:G18" si="0">B270</f>
        <v>305</v>
      </c>
      <c r="C18" s="2">
        <f t="shared" si="0"/>
        <v>1</v>
      </c>
      <c r="D18" s="2">
        <f t="shared" si="0"/>
        <v>12</v>
      </c>
      <c r="E18" s="2">
        <f t="shared" si="0"/>
        <v>0</v>
      </c>
      <c r="F18" s="2" t="str">
        <f t="shared" si="0"/>
        <v>Новый объект</v>
      </c>
      <c r="G18" s="2" t="str">
        <f t="shared" si="0"/>
        <v>г. Москва, поселение Рязановское, пос. Знамя Октября, мкр. "Родники", д. 11</v>
      </c>
      <c r="H18" s="2"/>
      <c r="I18" s="2"/>
      <c r="J18" s="2"/>
      <c r="K18" s="2"/>
      <c r="L18" s="2"/>
      <c r="M18" s="2"/>
      <c r="N18" s="2"/>
      <c r="O18" s="2">
        <f t="shared" ref="O18:AT18" si="1">O270</f>
        <v>85506.93</v>
      </c>
      <c r="P18" s="2">
        <f t="shared" si="1"/>
        <v>64972.82</v>
      </c>
      <c r="Q18" s="2">
        <f t="shared" si="1"/>
        <v>8220.1</v>
      </c>
      <c r="R18" s="2">
        <f t="shared" si="1"/>
        <v>4170.04</v>
      </c>
      <c r="S18" s="2">
        <f t="shared" si="1"/>
        <v>12314.01</v>
      </c>
      <c r="T18" s="2">
        <f t="shared" si="1"/>
        <v>0</v>
      </c>
      <c r="U18" s="2">
        <f t="shared" si="1"/>
        <v>61.935856000000001</v>
      </c>
      <c r="V18" s="2">
        <f t="shared" si="1"/>
        <v>0</v>
      </c>
      <c r="W18" s="2">
        <f t="shared" si="1"/>
        <v>0</v>
      </c>
      <c r="X18" s="2">
        <f t="shared" si="1"/>
        <v>8619.81</v>
      </c>
      <c r="Y18" s="2">
        <f t="shared" si="1"/>
        <v>1231.4000000000001</v>
      </c>
      <c r="Z18" s="2">
        <f t="shared" si="1"/>
        <v>0</v>
      </c>
      <c r="AA18" s="2">
        <f t="shared" si="1"/>
        <v>0</v>
      </c>
      <c r="AB18" s="2">
        <f t="shared" si="1"/>
        <v>0</v>
      </c>
      <c r="AC18" s="2">
        <f t="shared" si="1"/>
        <v>0</v>
      </c>
      <c r="AD18" s="2">
        <f t="shared" si="1"/>
        <v>0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0</v>
      </c>
      <c r="AI18" s="2">
        <f t="shared" si="1"/>
        <v>0</v>
      </c>
      <c r="AJ18" s="2">
        <f t="shared" si="1"/>
        <v>0</v>
      </c>
      <c r="AK18" s="2">
        <f t="shared" si="1"/>
        <v>0</v>
      </c>
      <c r="AL18" s="2">
        <f t="shared" si="1"/>
        <v>0</v>
      </c>
      <c r="AM18" s="2">
        <f t="shared" si="1"/>
        <v>0</v>
      </c>
      <c r="AN18" s="2">
        <f t="shared" si="1"/>
        <v>0</v>
      </c>
      <c r="AO18" s="2">
        <f t="shared" si="1"/>
        <v>0</v>
      </c>
      <c r="AP18" s="2">
        <f t="shared" si="1"/>
        <v>0</v>
      </c>
      <c r="AQ18" s="2">
        <f t="shared" si="1"/>
        <v>0</v>
      </c>
      <c r="AR18" s="2">
        <f t="shared" si="1"/>
        <v>98614.82</v>
      </c>
      <c r="AS18" s="2">
        <f t="shared" si="1"/>
        <v>0</v>
      </c>
      <c r="AT18" s="2">
        <f t="shared" si="1"/>
        <v>0</v>
      </c>
      <c r="AU18" s="2">
        <f t="shared" ref="AU18:BZ18" si="2">AU270</f>
        <v>98614.82</v>
      </c>
      <c r="AV18" s="2">
        <f t="shared" si="2"/>
        <v>64972.82</v>
      </c>
      <c r="AW18" s="2">
        <f t="shared" si="2"/>
        <v>64972.82</v>
      </c>
      <c r="AX18" s="2">
        <f t="shared" si="2"/>
        <v>0</v>
      </c>
      <c r="AY18" s="2">
        <f t="shared" si="2"/>
        <v>64972.82</v>
      </c>
      <c r="AZ18" s="2">
        <f t="shared" si="2"/>
        <v>0</v>
      </c>
      <c r="BA18" s="2">
        <f t="shared" si="2"/>
        <v>0</v>
      </c>
      <c r="BB18" s="2">
        <f t="shared" si="2"/>
        <v>0</v>
      </c>
      <c r="BC18" s="2">
        <f t="shared" si="2"/>
        <v>0</v>
      </c>
      <c r="BD18" s="2">
        <f t="shared" si="2"/>
        <v>0</v>
      </c>
      <c r="BE18" s="2">
        <f t="shared" si="2"/>
        <v>0</v>
      </c>
      <c r="BF18" s="2">
        <f t="shared" si="2"/>
        <v>0</v>
      </c>
      <c r="BG18" s="2">
        <f t="shared" si="2"/>
        <v>0</v>
      </c>
      <c r="BH18" s="2">
        <f t="shared" si="2"/>
        <v>0</v>
      </c>
      <c r="BI18" s="2">
        <f t="shared" si="2"/>
        <v>0</v>
      </c>
      <c r="BJ18" s="2">
        <f t="shared" si="2"/>
        <v>0</v>
      </c>
      <c r="BK18" s="2">
        <f t="shared" si="2"/>
        <v>0</v>
      </c>
      <c r="BL18" s="2">
        <f t="shared" si="2"/>
        <v>0</v>
      </c>
      <c r="BM18" s="2">
        <f t="shared" si="2"/>
        <v>0</v>
      </c>
      <c r="BN18" s="2">
        <f t="shared" si="2"/>
        <v>0</v>
      </c>
      <c r="BO18" s="2">
        <f t="shared" si="2"/>
        <v>0</v>
      </c>
      <c r="BP18" s="2">
        <f t="shared" si="2"/>
        <v>0</v>
      </c>
      <c r="BQ18" s="2">
        <f t="shared" si="2"/>
        <v>0</v>
      </c>
      <c r="BR18" s="2">
        <f t="shared" si="2"/>
        <v>0</v>
      </c>
      <c r="BS18" s="2">
        <f t="shared" si="2"/>
        <v>0</v>
      </c>
      <c r="BT18" s="2">
        <f t="shared" si="2"/>
        <v>0</v>
      </c>
      <c r="BU18" s="2">
        <f t="shared" si="2"/>
        <v>0</v>
      </c>
      <c r="BV18" s="2">
        <f t="shared" si="2"/>
        <v>0</v>
      </c>
      <c r="BW18" s="2">
        <f t="shared" si="2"/>
        <v>0</v>
      </c>
      <c r="BX18" s="2">
        <f t="shared" si="2"/>
        <v>0</v>
      </c>
      <c r="BY18" s="2">
        <f t="shared" si="2"/>
        <v>0</v>
      </c>
      <c r="BZ18" s="2">
        <f t="shared" si="2"/>
        <v>0</v>
      </c>
      <c r="CA18" s="2">
        <f t="shared" ref="CA18:DF18" si="3">CA270</f>
        <v>0</v>
      </c>
      <c r="CB18" s="2">
        <f t="shared" si="3"/>
        <v>0</v>
      </c>
      <c r="CC18" s="2">
        <f t="shared" si="3"/>
        <v>0</v>
      </c>
      <c r="CD18" s="2">
        <f t="shared" si="3"/>
        <v>0</v>
      </c>
      <c r="CE18" s="2">
        <f t="shared" si="3"/>
        <v>0</v>
      </c>
      <c r="CF18" s="2">
        <f t="shared" si="3"/>
        <v>0</v>
      </c>
      <c r="CG18" s="2">
        <f t="shared" si="3"/>
        <v>0</v>
      </c>
      <c r="CH18" s="2">
        <f t="shared" si="3"/>
        <v>0</v>
      </c>
      <c r="CI18" s="2">
        <f t="shared" si="3"/>
        <v>0</v>
      </c>
      <c r="CJ18" s="2">
        <f t="shared" si="3"/>
        <v>0</v>
      </c>
      <c r="CK18" s="2">
        <f t="shared" si="3"/>
        <v>0</v>
      </c>
      <c r="CL18" s="2">
        <f t="shared" si="3"/>
        <v>0</v>
      </c>
      <c r="CM18" s="2">
        <f t="shared" si="3"/>
        <v>0</v>
      </c>
      <c r="CN18" s="2">
        <f t="shared" si="3"/>
        <v>0</v>
      </c>
      <c r="CO18" s="2">
        <f t="shared" si="3"/>
        <v>0</v>
      </c>
      <c r="CP18" s="2">
        <f t="shared" si="3"/>
        <v>0</v>
      </c>
      <c r="CQ18" s="2">
        <f t="shared" si="3"/>
        <v>0</v>
      </c>
      <c r="CR18" s="2">
        <f t="shared" si="3"/>
        <v>0</v>
      </c>
      <c r="CS18" s="2">
        <f t="shared" si="3"/>
        <v>0</v>
      </c>
      <c r="CT18" s="2">
        <f t="shared" si="3"/>
        <v>0</v>
      </c>
      <c r="CU18" s="2">
        <f t="shared" si="3"/>
        <v>0</v>
      </c>
      <c r="CV18" s="2">
        <f t="shared" si="3"/>
        <v>0</v>
      </c>
      <c r="CW18" s="2">
        <f t="shared" si="3"/>
        <v>0</v>
      </c>
      <c r="CX18" s="2">
        <f t="shared" si="3"/>
        <v>0</v>
      </c>
      <c r="CY18" s="2">
        <f t="shared" si="3"/>
        <v>0</v>
      </c>
      <c r="CZ18" s="2">
        <f t="shared" si="3"/>
        <v>0</v>
      </c>
      <c r="DA18" s="2">
        <f t="shared" si="3"/>
        <v>0</v>
      </c>
      <c r="DB18" s="2">
        <f t="shared" si="3"/>
        <v>0</v>
      </c>
      <c r="DC18" s="2">
        <f t="shared" si="3"/>
        <v>0</v>
      </c>
      <c r="DD18" s="2">
        <f t="shared" si="3"/>
        <v>0</v>
      </c>
      <c r="DE18" s="2">
        <f t="shared" si="3"/>
        <v>0</v>
      </c>
      <c r="DF18" s="2">
        <f t="shared" si="3"/>
        <v>0</v>
      </c>
      <c r="DG18" s="3">
        <f t="shared" ref="DG18:EL18" si="4">DG270</f>
        <v>0</v>
      </c>
      <c r="DH18" s="3">
        <f t="shared" si="4"/>
        <v>0</v>
      </c>
      <c r="DI18" s="3">
        <f t="shared" si="4"/>
        <v>0</v>
      </c>
      <c r="DJ18" s="3">
        <f t="shared" si="4"/>
        <v>0</v>
      </c>
      <c r="DK18" s="3">
        <f t="shared" si="4"/>
        <v>0</v>
      </c>
      <c r="DL18" s="3">
        <f t="shared" si="4"/>
        <v>0</v>
      </c>
      <c r="DM18" s="3">
        <f t="shared" si="4"/>
        <v>0</v>
      </c>
      <c r="DN18" s="3">
        <f t="shared" si="4"/>
        <v>0</v>
      </c>
      <c r="DO18" s="3">
        <f t="shared" si="4"/>
        <v>0</v>
      </c>
      <c r="DP18" s="3">
        <f t="shared" si="4"/>
        <v>0</v>
      </c>
      <c r="DQ18" s="3">
        <f t="shared" si="4"/>
        <v>0</v>
      </c>
      <c r="DR18" s="3">
        <f t="shared" si="4"/>
        <v>0</v>
      </c>
      <c r="DS18" s="3">
        <f t="shared" si="4"/>
        <v>0</v>
      </c>
      <c r="DT18" s="3">
        <f t="shared" si="4"/>
        <v>0</v>
      </c>
      <c r="DU18" s="3">
        <f t="shared" si="4"/>
        <v>0</v>
      </c>
      <c r="DV18" s="3">
        <f t="shared" si="4"/>
        <v>0</v>
      </c>
      <c r="DW18" s="3">
        <f t="shared" si="4"/>
        <v>0</v>
      </c>
      <c r="DX18" s="3">
        <f t="shared" si="4"/>
        <v>0</v>
      </c>
      <c r="DY18" s="3">
        <f t="shared" si="4"/>
        <v>0</v>
      </c>
      <c r="DZ18" s="3">
        <f t="shared" si="4"/>
        <v>0</v>
      </c>
      <c r="EA18" s="3">
        <f t="shared" si="4"/>
        <v>0</v>
      </c>
      <c r="EB18" s="3">
        <f t="shared" si="4"/>
        <v>0</v>
      </c>
      <c r="EC18" s="3">
        <f t="shared" si="4"/>
        <v>0</v>
      </c>
      <c r="ED18" s="3">
        <f t="shared" si="4"/>
        <v>0</v>
      </c>
      <c r="EE18" s="3">
        <f t="shared" si="4"/>
        <v>0</v>
      </c>
      <c r="EF18" s="3">
        <f t="shared" si="4"/>
        <v>0</v>
      </c>
      <c r="EG18" s="3">
        <f t="shared" si="4"/>
        <v>0</v>
      </c>
      <c r="EH18" s="3">
        <f t="shared" si="4"/>
        <v>0</v>
      </c>
      <c r="EI18" s="3">
        <f t="shared" si="4"/>
        <v>0</v>
      </c>
      <c r="EJ18" s="3">
        <f t="shared" si="4"/>
        <v>0</v>
      </c>
      <c r="EK18" s="3">
        <f t="shared" si="4"/>
        <v>0</v>
      </c>
      <c r="EL18" s="3">
        <f t="shared" si="4"/>
        <v>0</v>
      </c>
      <c r="EM18" s="3">
        <f t="shared" ref="EM18:FR18" si="5">EM270</f>
        <v>0</v>
      </c>
      <c r="EN18" s="3">
        <f t="shared" si="5"/>
        <v>0</v>
      </c>
      <c r="EO18" s="3">
        <f t="shared" si="5"/>
        <v>0</v>
      </c>
      <c r="EP18" s="3">
        <f t="shared" si="5"/>
        <v>0</v>
      </c>
      <c r="EQ18" s="3">
        <f t="shared" si="5"/>
        <v>0</v>
      </c>
      <c r="ER18" s="3">
        <f t="shared" si="5"/>
        <v>0</v>
      </c>
      <c r="ES18" s="3">
        <f t="shared" si="5"/>
        <v>0</v>
      </c>
      <c r="ET18" s="3">
        <f t="shared" si="5"/>
        <v>0</v>
      </c>
      <c r="EU18" s="3">
        <f t="shared" si="5"/>
        <v>0</v>
      </c>
      <c r="EV18" s="3">
        <f t="shared" si="5"/>
        <v>0</v>
      </c>
      <c r="EW18" s="3">
        <f t="shared" si="5"/>
        <v>0</v>
      </c>
      <c r="EX18" s="3">
        <f t="shared" si="5"/>
        <v>0</v>
      </c>
      <c r="EY18" s="3">
        <f t="shared" si="5"/>
        <v>0</v>
      </c>
      <c r="EZ18" s="3">
        <f t="shared" si="5"/>
        <v>0</v>
      </c>
      <c r="FA18" s="3">
        <f t="shared" si="5"/>
        <v>0</v>
      </c>
      <c r="FB18" s="3">
        <f t="shared" si="5"/>
        <v>0</v>
      </c>
      <c r="FC18" s="3">
        <f t="shared" si="5"/>
        <v>0</v>
      </c>
      <c r="FD18" s="3">
        <f t="shared" si="5"/>
        <v>0</v>
      </c>
      <c r="FE18" s="3">
        <f t="shared" si="5"/>
        <v>0</v>
      </c>
      <c r="FF18" s="3">
        <f t="shared" si="5"/>
        <v>0</v>
      </c>
      <c r="FG18" s="3">
        <f t="shared" si="5"/>
        <v>0</v>
      </c>
      <c r="FH18" s="3">
        <f t="shared" si="5"/>
        <v>0</v>
      </c>
      <c r="FI18" s="3">
        <f t="shared" si="5"/>
        <v>0</v>
      </c>
      <c r="FJ18" s="3">
        <f t="shared" si="5"/>
        <v>0</v>
      </c>
      <c r="FK18" s="3">
        <f t="shared" si="5"/>
        <v>0</v>
      </c>
      <c r="FL18" s="3">
        <f t="shared" si="5"/>
        <v>0</v>
      </c>
      <c r="FM18" s="3">
        <f t="shared" si="5"/>
        <v>0</v>
      </c>
      <c r="FN18" s="3">
        <f t="shared" si="5"/>
        <v>0</v>
      </c>
      <c r="FO18" s="3">
        <f t="shared" si="5"/>
        <v>0</v>
      </c>
      <c r="FP18" s="3">
        <f t="shared" si="5"/>
        <v>0</v>
      </c>
      <c r="FQ18" s="3">
        <f t="shared" si="5"/>
        <v>0</v>
      </c>
      <c r="FR18" s="3">
        <f t="shared" si="5"/>
        <v>0</v>
      </c>
      <c r="FS18" s="3">
        <f t="shared" ref="FS18:GX18" si="6">FS270</f>
        <v>0</v>
      </c>
      <c r="FT18" s="3">
        <f t="shared" si="6"/>
        <v>0</v>
      </c>
      <c r="FU18" s="3">
        <f t="shared" si="6"/>
        <v>0</v>
      </c>
      <c r="FV18" s="3">
        <f t="shared" si="6"/>
        <v>0</v>
      </c>
      <c r="FW18" s="3">
        <f t="shared" si="6"/>
        <v>0</v>
      </c>
      <c r="FX18" s="3">
        <f t="shared" si="6"/>
        <v>0</v>
      </c>
      <c r="FY18" s="3">
        <f t="shared" si="6"/>
        <v>0</v>
      </c>
      <c r="FZ18" s="3">
        <f t="shared" si="6"/>
        <v>0</v>
      </c>
      <c r="GA18" s="3">
        <f t="shared" si="6"/>
        <v>0</v>
      </c>
      <c r="GB18" s="3">
        <f t="shared" si="6"/>
        <v>0</v>
      </c>
      <c r="GC18" s="3">
        <f t="shared" si="6"/>
        <v>0</v>
      </c>
      <c r="GD18" s="3">
        <f t="shared" si="6"/>
        <v>0</v>
      </c>
      <c r="GE18" s="3">
        <f t="shared" si="6"/>
        <v>0</v>
      </c>
      <c r="GF18" s="3">
        <f t="shared" si="6"/>
        <v>0</v>
      </c>
      <c r="GG18" s="3">
        <f t="shared" si="6"/>
        <v>0</v>
      </c>
      <c r="GH18" s="3">
        <f t="shared" si="6"/>
        <v>0</v>
      </c>
      <c r="GI18" s="3">
        <f t="shared" si="6"/>
        <v>0</v>
      </c>
      <c r="GJ18" s="3">
        <f t="shared" si="6"/>
        <v>0</v>
      </c>
      <c r="GK18" s="3">
        <f t="shared" si="6"/>
        <v>0</v>
      </c>
      <c r="GL18" s="3">
        <f t="shared" si="6"/>
        <v>0</v>
      </c>
      <c r="GM18" s="3">
        <f t="shared" si="6"/>
        <v>0</v>
      </c>
      <c r="GN18" s="3">
        <f t="shared" si="6"/>
        <v>0</v>
      </c>
      <c r="GO18" s="3">
        <f t="shared" si="6"/>
        <v>0</v>
      </c>
      <c r="GP18" s="3">
        <f t="shared" si="6"/>
        <v>0</v>
      </c>
      <c r="GQ18" s="3">
        <f t="shared" si="6"/>
        <v>0</v>
      </c>
      <c r="GR18" s="3">
        <f t="shared" si="6"/>
        <v>0</v>
      </c>
      <c r="GS18" s="3">
        <f t="shared" si="6"/>
        <v>0</v>
      </c>
      <c r="GT18" s="3">
        <f t="shared" si="6"/>
        <v>0</v>
      </c>
      <c r="GU18" s="3">
        <f t="shared" si="6"/>
        <v>0</v>
      </c>
      <c r="GV18" s="3">
        <f t="shared" si="6"/>
        <v>0</v>
      </c>
      <c r="GW18" s="3">
        <f t="shared" si="6"/>
        <v>0</v>
      </c>
      <c r="GX18" s="3">
        <f t="shared" si="6"/>
        <v>0</v>
      </c>
    </row>
    <row r="20" spans="1:245" x14ac:dyDescent="0.2">
      <c r="A20" s="1">
        <v>3</v>
      </c>
      <c r="B20" s="1">
        <v>1</v>
      </c>
      <c r="C20" s="1"/>
      <c r="D20" s="1">
        <f>ROW(A238)</f>
        <v>238</v>
      </c>
      <c r="E20" s="1"/>
      <c r="F20" s="1" t="s">
        <v>11</v>
      </c>
      <c r="G20" s="1" t="s">
        <v>11</v>
      </c>
      <c r="H20" s="1" t="s">
        <v>3</v>
      </c>
      <c r="I20" s="1">
        <v>0</v>
      </c>
      <c r="J20" s="1" t="s">
        <v>3</v>
      </c>
      <c r="K20" s="1">
        <v>0</v>
      </c>
      <c r="L20" s="1" t="s">
        <v>3</v>
      </c>
      <c r="M20" s="1"/>
      <c r="N20" s="1"/>
      <c r="O20" s="1"/>
      <c r="P20" s="1"/>
      <c r="Q20" s="1"/>
      <c r="R20" s="1"/>
      <c r="S20" s="1"/>
      <c r="T20" s="1"/>
      <c r="U20" s="1" t="s">
        <v>3</v>
      </c>
      <c r="V20" s="1">
        <v>0</v>
      </c>
      <c r="W20" s="1"/>
      <c r="X20" s="1"/>
      <c r="Y20" s="1"/>
      <c r="Z20" s="1"/>
      <c r="AA20" s="1"/>
      <c r="AB20" s="1" t="s">
        <v>3</v>
      </c>
      <c r="AC20" s="1" t="s">
        <v>3</v>
      </c>
      <c r="AD20" s="1" t="s">
        <v>3</v>
      </c>
      <c r="AE20" s="1" t="s">
        <v>3</v>
      </c>
      <c r="AF20" s="1" t="s">
        <v>3</v>
      </c>
      <c r="AG20" s="1" t="s">
        <v>3</v>
      </c>
      <c r="AH20" s="1"/>
      <c r="AI20" s="1"/>
      <c r="AJ20" s="1"/>
      <c r="AK20" s="1"/>
      <c r="AL20" s="1"/>
      <c r="AM20" s="1"/>
      <c r="AN20" s="1"/>
      <c r="AO20" s="1"/>
      <c r="AP20" s="1" t="s">
        <v>3</v>
      </c>
      <c r="AQ20" s="1" t="s">
        <v>3</v>
      </c>
      <c r="AR20" s="1" t="s">
        <v>3</v>
      </c>
      <c r="AS20" s="1"/>
      <c r="AT20" s="1"/>
      <c r="AU20" s="1"/>
      <c r="AV20" s="1"/>
      <c r="AW20" s="1"/>
      <c r="AX20" s="1"/>
      <c r="AY20" s="1"/>
      <c r="AZ20" s="1" t="s">
        <v>3</v>
      </c>
      <c r="BA20" s="1"/>
      <c r="BB20" s="1" t="s">
        <v>3</v>
      </c>
      <c r="BC20" s="1" t="s">
        <v>3</v>
      </c>
      <c r="BD20" s="1" t="s">
        <v>3</v>
      </c>
      <c r="BE20" s="1" t="s">
        <v>3</v>
      </c>
      <c r="BF20" s="1" t="s">
        <v>3</v>
      </c>
      <c r="BG20" s="1" t="s">
        <v>3</v>
      </c>
      <c r="BH20" s="1" t="s">
        <v>3</v>
      </c>
      <c r="BI20" s="1" t="s">
        <v>3</v>
      </c>
      <c r="BJ20" s="1" t="s">
        <v>3</v>
      </c>
      <c r="BK20" s="1" t="s">
        <v>3</v>
      </c>
      <c r="BL20" s="1" t="s">
        <v>3</v>
      </c>
      <c r="BM20" s="1" t="s">
        <v>3</v>
      </c>
      <c r="BN20" s="1" t="s">
        <v>3</v>
      </c>
      <c r="BO20" s="1" t="s">
        <v>3</v>
      </c>
      <c r="BP20" s="1" t="s">
        <v>3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3</v>
      </c>
      <c r="CJ20" s="1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</row>
    <row r="22" spans="1:245" x14ac:dyDescent="0.2">
      <c r="A22" s="2">
        <v>52</v>
      </c>
      <c r="B22" s="2">
        <f t="shared" ref="B22:G22" si="7">B238</f>
        <v>1</v>
      </c>
      <c r="C22" s="2">
        <f t="shared" si="7"/>
        <v>3</v>
      </c>
      <c r="D22" s="2">
        <f t="shared" si="7"/>
        <v>20</v>
      </c>
      <c r="E22" s="2">
        <f t="shared" si="7"/>
        <v>0</v>
      </c>
      <c r="F22" s="2" t="str">
        <f t="shared" si="7"/>
        <v>Новая локальная смета</v>
      </c>
      <c r="G22" s="2" t="str">
        <f t="shared" si="7"/>
        <v>Новая локальная смета</v>
      </c>
      <c r="H22" s="2"/>
      <c r="I22" s="2"/>
      <c r="J22" s="2"/>
      <c r="K22" s="2"/>
      <c r="L22" s="2"/>
      <c r="M22" s="2"/>
      <c r="N22" s="2"/>
      <c r="O22" s="2">
        <f t="shared" ref="O22:AT22" si="8">O238</f>
        <v>85506.93</v>
      </c>
      <c r="P22" s="2">
        <f t="shared" si="8"/>
        <v>64972.82</v>
      </c>
      <c r="Q22" s="2">
        <f t="shared" si="8"/>
        <v>8220.1</v>
      </c>
      <c r="R22" s="2">
        <f t="shared" si="8"/>
        <v>4170.04</v>
      </c>
      <c r="S22" s="2">
        <f t="shared" si="8"/>
        <v>12314.01</v>
      </c>
      <c r="T22" s="2">
        <f t="shared" si="8"/>
        <v>0</v>
      </c>
      <c r="U22" s="2">
        <f t="shared" si="8"/>
        <v>61.935856000000001</v>
      </c>
      <c r="V22" s="2">
        <f t="shared" si="8"/>
        <v>0</v>
      </c>
      <c r="W22" s="2">
        <f t="shared" si="8"/>
        <v>0</v>
      </c>
      <c r="X22" s="2">
        <f t="shared" si="8"/>
        <v>8619.81</v>
      </c>
      <c r="Y22" s="2">
        <f t="shared" si="8"/>
        <v>1231.4000000000001</v>
      </c>
      <c r="Z22" s="2">
        <f t="shared" si="8"/>
        <v>0</v>
      </c>
      <c r="AA22" s="2">
        <f t="shared" si="8"/>
        <v>0</v>
      </c>
      <c r="AB22" s="2">
        <f t="shared" si="8"/>
        <v>0</v>
      </c>
      <c r="AC22" s="2">
        <f t="shared" si="8"/>
        <v>0</v>
      </c>
      <c r="AD22" s="2">
        <f t="shared" si="8"/>
        <v>0</v>
      </c>
      <c r="AE22" s="2">
        <f t="shared" si="8"/>
        <v>0</v>
      </c>
      <c r="AF22" s="2">
        <f t="shared" si="8"/>
        <v>0</v>
      </c>
      <c r="AG22" s="2">
        <f t="shared" si="8"/>
        <v>0</v>
      </c>
      <c r="AH22" s="2">
        <f t="shared" si="8"/>
        <v>0</v>
      </c>
      <c r="AI22" s="2">
        <f t="shared" si="8"/>
        <v>0</v>
      </c>
      <c r="AJ22" s="2">
        <f t="shared" si="8"/>
        <v>0</v>
      </c>
      <c r="AK22" s="2">
        <f t="shared" si="8"/>
        <v>0</v>
      </c>
      <c r="AL22" s="2">
        <f t="shared" si="8"/>
        <v>0</v>
      </c>
      <c r="AM22" s="2">
        <f t="shared" si="8"/>
        <v>0</v>
      </c>
      <c r="AN22" s="2">
        <f t="shared" si="8"/>
        <v>0</v>
      </c>
      <c r="AO22" s="2">
        <f t="shared" si="8"/>
        <v>0</v>
      </c>
      <c r="AP22" s="2">
        <f t="shared" si="8"/>
        <v>0</v>
      </c>
      <c r="AQ22" s="2">
        <f t="shared" si="8"/>
        <v>0</v>
      </c>
      <c r="AR22" s="2">
        <f t="shared" si="8"/>
        <v>98614.82</v>
      </c>
      <c r="AS22" s="2">
        <f t="shared" si="8"/>
        <v>0</v>
      </c>
      <c r="AT22" s="2">
        <f t="shared" si="8"/>
        <v>0</v>
      </c>
      <c r="AU22" s="2">
        <f t="shared" ref="AU22:BZ22" si="9">AU238</f>
        <v>98614.82</v>
      </c>
      <c r="AV22" s="2">
        <f t="shared" si="9"/>
        <v>64972.82</v>
      </c>
      <c r="AW22" s="2">
        <f t="shared" si="9"/>
        <v>64972.82</v>
      </c>
      <c r="AX22" s="2">
        <f t="shared" si="9"/>
        <v>0</v>
      </c>
      <c r="AY22" s="2">
        <f t="shared" si="9"/>
        <v>64972.82</v>
      </c>
      <c r="AZ22" s="2">
        <f t="shared" si="9"/>
        <v>0</v>
      </c>
      <c r="BA22" s="2">
        <f t="shared" si="9"/>
        <v>0</v>
      </c>
      <c r="BB22" s="2">
        <f t="shared" si="9"/>
        <v>0</v>
      </c>
      <c r="BC22" s="2">
        <f t="shared" si="9"/>
        <v>0</v>
      </c>
      <c r="BD22" s="2">
        <f t="shared" si="9"/>
        <v>0</v>
      </c>
      <c r="BE22" s="2">
        <f t="shared" si="9"/>
        <v>0</v>
      </c>
      <c r="BF22" s="2">
        <f t="shared" si="9"/>
        <v>0</v>
      </c>
      <c r="BG22" s="2">
        <f t="shared" si="9"/>
        <v>0</v>
      </c>
      <c r="BH22" s="2">
        <f t="shared" si="9"/>
        <v>0</v>
      </c>
      <c r="BI22" s="2">
        <f t="shared" si="9"/>
        <v>0</v>
      </c>
      <c r="BJ22" s="2">
        <f t="shared" si="9"/>
        <v>0</v>
      </c>
      <c r="BK22" s="2">
        <f t="shared" si="9"/>
        <v>0</v>
      </c>
      <c r="BL22" s="2">
        <f t="shared" si="9"/>
        <v>0</v>
      </c>
      <c r="BM22" s="2">
        <f t="shared" si="9"/>
        <v>0</v>
      </c>
      <c r="BN22" s="2">
        <f t="shared" si="9"/>
        <v>0</v>
      </c>
      <c r="BO22" s="2">
        <f t="shared" si="9"/>
        <v>0</v>
      </c>
      <c r="BP22" s="2">
        <f t="shared" si="9"/>
        <v>0</v>
      </c>
      <c r="BQ22" s="2">
        <f t="shared" si="9"/>
        <v>0</v>
      </c>
      <c r="BR22" s="2">
        <f t="shared" si="9"/>
        <v>0</v>
      </c>
      <c r="BS22" s="2">
        <f t="shared" si="9"/>
        <v>0</v>
      </c>
      <c r="BT22" s="2">
        <f t="shared" si="9"/>
        <v>0</v>
      </c>
      <c r="BU22" s="2">
        <f t="shared" si="9"/>
        <v>0</v>
      </c>
      <c r="BV22" s="2">
        <f t="shared" si="9"/>
        <v>0</v>
      </c>
      <c r="BW22" s="2">
        <f t="shared" si="9"/>
        <v>0</v>
      </c>
      <c r="BX22" s="2">
        <f t="shared" si="9"/>
        <v>0</v>
      </c>
      <c r="BY22" s="2">
        <f t="shared" si="9"/>
        <v>0</v>
      </c>
      <c r="BZ22" s="2">
        <f t="shared" si="9"/>
        <v>0</v>
      </c>
      <c r="CA22" s="2">
        <f t="shared" ref="CA22:DF22" si="10">CA238</f>
        <v>0</v>
      </c>
      <c r="CB22" s="2">
        <f t="shared" si="10"/>
        <v>0</v>
      </c>
      <c r="CC22" s="2">
        <f t="shared" si="10"/>
        <v>0</v>
      </c>
      <c r="CD22" s="2">
        <f t="shared" si="10"/>
        <v>0</v>
      </c>
      <c r="CE22" s="2">
        <f t="shared" si="10"/>
        <v>0</v>
      </c>
      <c r="CF22" s="2">
        <f t="shared" si="10"/>
        <v>0</v>
      </c>
      <c r="CG22" s="2">
        <f t="shared" si="10"/>
        <v>0</v>
      </c>
      <c r="CH22" s="2">
        <f t="shared" si="10"/>
        <v>0</v>
      </c>
      <c r="CI22" s="2">
        <f t="shared" si="10"/>
        <v>0</v>
      </c>
      <c r="CJ22" s="2">
        <f t="shared" si="10"/>
        <v>0</v>
      </c>
      <c r="CK22" s="2">
        <f t="shared" si="10"/>
        <v>0</v>
      </c>
      <c r="CL22" s="2">
        <f t="shared" si="10"/>
        <v>0</v>
      </c>
      <c r="CM22" s="2">
        <f t="shared" si="10"/>
        <v>0</v>
      </c>
      <c r="CN22" s="2">
        <f t="shared" si="10"/>
        <v>0</v>
      </c>
      <c r="CO22" s="2">
        <f t="shared" si="10"/>
        <v>0</v>
      </c>
      <c r="CP22" s="2">
        <f t="shared" si="10"/>
        <v>0</v>
      </c>
      <c r="CQ22" s="2">
        <f t="shared" si="10"/>
        <v>0</v>
      </c>
      <c r="CR22" s="2">
        <f t="shared" si="10"/>
        <v>0</v>
      </c>
      <c r="CS22" s="2">
        <f t="shared" si="10"/>
        <v>0</v>
      </c>
      <c r="CT22" s="2">
        <f t="shared" si="10"/>
        <v>0</v>
      </c>
      <c r="CU22" s="2">
        <f t="shared" si="10"/>
        <v>0</v>
      </c>
      <c r="CV22" s="2">
        <f t="shared" si="10"/>
        <v>0</v>
      </c>
      <c r="CW22" s="2">
        <f t="shared" si="10"/>
        <v>0</v>
      </c>
      <c r="CX22" s="2">
        <f t="shared" si="10"/>
        <v>0</v>
      </c>
      <c r="CY22" s="2">
        <f t="shared" si="10"/>
        <v>0</v>
      </c>
      <c r="CZ22" s="2">
        <f t="shared" si="10"/>
        <v>0</v>
      </c>
      <c r="DA22" s="2">
        <f t="shared" si="10"/>
        <v>0</v>
      </c>
      <c r="DB22" s="2">
        <f t="shared" si="10"/>
        <v>0</v>
      </c>
      <c r="DC22" s="2">
        <f t="shared" si="10"/>
        <v>0</v>
      </c>
      <c r="DD22" s="2">
        <f t="shared" si="10"/>
        <v>0</v>
      </c>
      <c r="DE22" s="2">
        <f t="shared" si="10"/>
        <v>0</v>
      </c>
      <c r="DF22" s="2">
        <f t="shared" si="10"/>
        <v>0</v>
      </c>
      <c r="DG22" s="3">
        <f t="shared" ref="DG22:EL22" si="11">DG238</f>
        <v>0</v>
      </c>
      <c r="DH22" s="3">
        <f t="shared" si="11"/>
        <v>0</v>
      </c>
      <c r="DI22" s="3">
        <f t="shared" si="11"/>
        <v>0</v>
      </c>
      <c r="DJ22" s="3">
        <f t="shared" si="11"/>
        <v>0</v>
      </c>
      <c r="DK22" s="3">
        <f t="shared" si="11"/>
        <v>0</v>
      </c>
      <c r="DL22" s="3">
        <f t="shared" si="11"/>
        <v>0</v>
      </c>
      <c r="DM22" s="3">
        <f t="shared" si="11"/>
        <v>0</v>
      </c>
      <c r="DN22" s="3">
        <f t="shared" si="11"/>
        <v>0</v>
      </c>
      <c r="DO22" s="3">
        <f t="shared" si="11"/>
        <v>0</v>
      </c>
      <c r="DP22" s="3">
        <f t="shared" si="11"/>
        <v>0</v>
      </c>
      <c r="DQ22" s="3">
        <f t="shared" si="11"/>
        <v>0</v>
      </c>
      <c r="DR22" s="3">
        <f t="shared" si="11"/>
        <v>0</v>
      </c>
      <c r="DS22" s="3">
        <f t="shared" si="11"/>
        <v>0</v>
      </c>
      <c r="DT22" s="3">
        <f t="shared" si="11"/>
        <v>0</v>
      </c>
      <c r="DU22" s="3">
        <f t="shared" si="11"/>
        <v>0</v>
      </c>
      <c r="DV22" s="3">
        <f t="shared" si="11"/>
        <v>0</v>
      </c>
      <c r="DW22" s="3">
        <f t="shared" si="11"/>
        <v>0</v>
      </c>
      <c r="DX22" s="3">
        <f t="shared" si="11"/>
        <v>0</v>
      </c>
      <c r="DY22" s="3">
        <f t="shared" si="11"/>
        <v>0</v>
      </c>
      <c r="DZ22" s="3">
        <f t="shared" si="11"/>
        <v>0</v>
      </c>
      <c r="EA22" s="3">
        <f t="shared" si="11"/>
        <v>0</v>
      </c>
      <c r="EB22" s="3">
        <f t="shared" si="11"/>
        <v>0</v>
      </c>
      <c r="EC22" s="3">
        <f t="shared" si="11"/>
        <v>0</v>
      </c>
      <c r="ED22" s="3">
        <f t="shared" si="11"/>
        <v>0</v>
      </c>
      <c r="EE22" s="3">
        <f t="shared" si="11"/>
        <v>0</v>
      </c>
      <c r="EF22" s="3">
        <f t="shared" si="11"/>
        <v>0</v>
      </c>
      <c r="EG22" s="3">
        <f t="shared" si="11"/>
        <v>0</v>
      </c>
      <c r="EH22" s="3">
        <f t="shared" si="11"/>
        <v>0</v>
      </c>
      <c r="EI22" s="3">
        <f t="shared" si="11"/>
        <v>0</v>
      </c>
      <c r="EJ22" s="3">
        <f t="shared" si="11"/>
        <v>0</v>
      </c>
      <c r="EK22" s="3">
        <f t="shared" si="11"/>
        <v>0</v>
      </c>
      <c r="EL22" s="3">
        <f t="shared" si="11"/>
        <v>0</v>
      </c>
      <c r="EM22" s="3">
        <f t="shared" ref="EM22:FR22" si="12">EM238</f>
        <v>0</v>
      </c>
      <c r="EN22" s="3">
        <f t="shared" si="12"/>
        <v>0</v>
      </c>
      <c r="EO22" s="3">
        <f t="shared" si="12"/>
        <v>0</v>
      </c>
      <c r="EP22" s="3">
        <f t="shared" si="12"/>
        <v>0</v>
      </c>
      <c r="EQ22" s="3">
        <f t="shared" si="12"/>
        <v>0</v>
      </c>
      <c r="ER22" s="3">
        <f t="shared" si="12"/>
        <v>0</v>
      </c>
      <c r="ES22" s="3">
        <f t="shared" si="12"/>
        <v>0</v>
      </c>
      <c r="ET22" s="3">
        <f t="shared" si="12"/>
        <v>0</v>
      </c>
      <c r="EU22" s="3">
        <f t="shared" si="12"/>
        <v>0</v>
      </c>
      <c r="EV22" s="3">
        <f t="shared" si="12"/>
        <v>0</v>
      </c>
      <c r="EW22" s="3">
        <f t="shared" si="12"/>
        <v>0</v>
      </c>
      <c r="EX22" s="3">
        <f t="shared" si="12"/>
        <v>0</v>
      </c>
      <c r="EY22" s="3">
        <f t="shared" si="12"/>
        <v>0</v>
      </c>
      <c r="EZ22" s="3">
        <f t="shared" si="12"/>
        <v>0</v>
      </c>
      <c r="FA22" s="3">
        <f t="shared" si="12"/>
        <v>0</v>
      </c>
      <c r="FB22" s="3">
        <f t="shared" si="12"/>
        <v>0</v>
      </c>
      <c r="FC22" s="3">
        <f t="shared" si="12"/>
        <v>0</v>
      </c>
      <c r="FD22" s="3">
        <f t="shared" si="12"/>
        <v>0</v>
      </c>
      <c r="FE22" s="3">
        <f t="shared" si="12"/>
        <v>0</v>
      </c>
      <c r="FF22" s="3">
        <f t="shared" si="12"/>
        <v>0</v>
      </c>
      <c r="FG22" s="3">
        <f t="shared" si="12"/>
        <v>0</v>
      </c>
      <c r="FH22" s="3">
        <f t="shared" si="12"/>
        <v>0</v>
      </c>
      <c r="FI22" s="3">
        <f t="shared" si="12"/>
        <v>0</v>
      </c>
      <c r="FJ22" s="3">
        <f t="shared" si="12"/>
        <v>0</v>
      </c>
      <c r="FK22" s="3">
        <f t="shared" si="12"/>
        <v>0</v>
      </c>
      <c r="FL22" s="3">
        <f t="shared" si="12"/>
        <v>0</v>
      </c>
      <c r="FM22" s="3">
        <f t="shared" si="12"/>
        <v>0</v>
      </c>
      <c r="FN22" s="3">
        <f t="shared" si="12"/>
        <v>0</v>
      </c>
      <c r="FO22" s="3">
        <f t="shared" si="12"/>
        <v>0</v>
      </c>
      <c r="FP22" s="3">
        <f t="shared" si="12"/>
        <v>0</v>
      </c>
      <c r="FQ22" s="3">
        <f t="shared" si="12"/>
        <v>0</v>
      </c>
      <c r="FR22" s="3">
        <f t="shared" si="12"/>
        <v>0</v>
      </c>
      <c r="FS22" s="3">
        <f t="shared" ref="FS22:GX22" si="13">FS238</f>
        <v>0</v>
      </c>
      <c r="FT22" s="3">
        <f t="shared" si="13"/>
        <v>0</v>
      </c>
      <c r="FU22" s="3">
        <f t="shared" si="13"/>
        <v>0</v>
      </c>
      <c r="FV22" s="3">
        <f t="shared" si="13"/>
        <v>0</v>
      </c>
      <c r="FW22" s="3">
        <f t="shared" si="13"/>
        <v>0</v>
      </c>
      <c r="FX22" s="3">
        <f t="shared" si="13"/>
        <v>0</v>
      </c>
      <c r="FY22" s="3">
        <f t="shared" si="13"/>
        <v>0</v>
      </c>
      <c r="FZ22" s="3">
        <f t="shared" si="13"/>
        <v>0</v>
      </c>
      <c r="GA22" s="3">
        <f t="shared" si="13"/>
        <v>0</v>
      </c>
      <c r="GB22" s="3">
        <f t="shared" si="13"/>
        <v>0</v>
      </c>
      <c r="GC22" s="3">
        <f t="shared" si="13"/>
        <v>0</v>
      </c>
      <c r="GD22" s="3">
        <f t="shared" si="13"/>
        <v>0</v>
      </c>
      <c r="GE22" s="3">
        <f t="shared" si="13"/>
        <v>0</v>
      </c>
      <c r="GF22" s="3">
        <f t="shared" si="13"/>
        <v>0</v>
      </c>
      <c r="GG22" s="3">
        <f t="shared" si="13"/>
        <v>0</v>
      </c>
      <c r="GH22" s="3">
        <f t="shared" si="13"/>
        <v>0</v>
      </c>
      <c r="GI22" s="3">
        <f t="shared" si="13"/>
        <v>0</v>
      </c>
      <c r="GJ22" s="3">
        <f t="shared" si="13"/>
        <v>0</v>
      </c>
      <c r="GK22" s="3">
        <f t="shared" si="13"/>
        <v>0</v>
      </c>
      <c r="GL22" s="3">
        <f t="shared" si="13"/>
        <v>0</v>
      </c>
      <c r="GM22" s="3">
        <f t="shared" si="13"/>
        <v>0</v>
      </c>
      <c r="GN22" s="3">
        <f t="shared" si="13"/>
        <v>0</v>
      </c>
      <c r="GO22" s="3">
        <f t="shared" si="13"/>
        <v>0</v>
      </c>
      <c r="GP22" s="3">
        <f t="shared" si="13"/>
        <v>0</v>
      </c>
      <c r="GQ22" s="3">
        <f t="shared" si="13"/>
        <v>0</v>
      </c>
      <c r="GR22" s="3">
        <f t="shared" si="13"/>
        <v>0</v>
      </c>
      <c r="GS22" s="3">
        <f t="shared" si="13"/>
        <v>0</v>
      </c>
      <c r="GT22" s="3">
        <f t="shared" si="13"/>
        <v>0</v>
      </c>
      <c r="GU22" s="3">
        <f t="shared" si="13"/>
        <v>0</v>
      </c>
      <c r="GV22" s="3">
        <f t="shared" si="13"/>
        <v>0</v>
      </c>
      <c r="GW22" s="3">
        <f t="shared" si="13"/>
        <v>0</v>
      </c>
      <c r="GX22" s="3">
        <f t="shared" si="13"/>
        <v>0</v>
      </c>
    </row>
    <row r="24" spans="1:245" x14ac:dyDescent="0.2">
      <c r="A24" s="1">
        <v>4</v>
      </c>
      <c r="B24" s="1">
        <v>1</v>
      </c>
      <c r="C24" s="1"/>
      <c r="D24" s="1">
        <f>ROW(A45)</f>
        <v>45</v>
      </c>
      <c r="E24" s="1"/>
      <c r="F24" s="1" t="s">
        <v>12</v>
      </c>
      <c r="G24" s="1" t="s">
        <v>582</v>
      </c>
      <c r="H24" s="1" t="s">
        <v>3</v>
      </c>
      <c r="I24" s="1">
        <v>0</v>
      </c>
      <c r="J24" s="1"/>
      <c r="K24" s="1">
        <v>-1</v>
      </c>
      <c r="L24" s="1"/>
      <c r="M24" s="1"/>
      <c r="N24" s="1"/>
      <c r="O24" s="1"/>
      <c r="P24" s="1"/>
      <c r="Q24" s="1"/>
      <c r="R24" s="1"/>
      <c r="S24" s="1"/>
      <c r="T24" s="1"/>
      <c r="U24" s="1" t="s">
        <v>3</v>
      </c>
      <c r="V24" s="1">
        <v>0</v>
      </c>
      <c r="W24" s="1"/>
      <c r="X24" s="1"/>
      <c r="Y24" s="1"/>
      <c r="Z24" s="1"/>
      <c r="AA24" s="1"/>
      <c r="AB24" s="1" t="s">
        <v>3</v>
      </c>
      <c r="AC24" s="1" t="s">
        <v>3</v>
      </c>
      <c r="AD24" s="1" t="s">
        <v>3</v>
      </c>
      <c r="AE24" s="1" t="s">
        <v>3</v>
      </c>
      <c r="AF24" s="1" t="s">
        <v>3</v>
      </c>
      <c r="AG24" s="1" t="s">
        <v>3</v>
      </c>
      <c r="AH24" s="1"/>
      <c r="AI24" s="1"/>
      <c r="AJ24" s="1"/>
      <c r="AK24" s="1"/>
      <c r="AL24" s="1"/>
      <c r="AM24" s="1"/>
      <c r="AN24" s="1"/>
      <c r="AO24" s="1"/>
      <c r="AP24" s="1" t="s">
        <v>3</v>
      </c>
      <c r="AQ24" s="1" t="s">
        <v>3</v>
      </c>
      <c r="AR24" s="1" t="s">
        <v>3</v>
      </c>
      <c r="AS24" s="1"/>
      <c r="AT24" s="1"/>
      <c r="AU24" s="1"/>
      <c r="AV24" s="1"/>
      <c r="AW24" s="1"/>
      <c r="AX24" s="1"/>
      <c r="AY24" s="1"/>
      <c r="AZ24" s="1" t="s">
        <v>3</v>
      </c>
      <c r="BA24" s="1"/>
      <c r="BB24" s="1" t="s">
        <v>3</v>
      </c>
      <c r="BC24" s="1" t="s">
        <v>3</v>
      </c>
      <c r="BD24" s="1" t="s">
        <v>3</v>
      </c>
      <c r="BE24" s="1" t="s">
        <v>3</v>
      </c>
      <c r="BF24" s="1" t="s">
        <v>3</v>
      </c>
      <c r="BG24" s="1" t="s">
        <v>3</v>
      </c>
      <c r="BH24" s="1" t="s">
        <v>3</v>
      </c>
      <c r="BI24" s="1" t="s">
        <v>3</v>
      </c>
      <c r="BJ24" s="1" t="s">
        <v>3</v>
      </c>
      <c r="BK24" s="1" t="s">
        <v>3</v>
      </c>
      <c r="BL24" s="1" t="s">
        <v>3</v>
      </c>
      <c r="BM24" s="1" t="s">
        <v>3</v>
      </c>
      <c r="BN24" s="1" t="s">
        <v>3</v>
      </c>
      <c r="BO24" s="1" t="s">
        <v>3</v>
      </c>
      <c r="BP24" s="1" t="s">
        <v>3</v>
      </c>
      <c r="BQ24" s="1"/>
      <c r="BR24" s="1"/>
      <c r="BS24" s="1"/>
      <c r="BT24" s="1"/>
      <c r="BU24" s="1"/>
      <c r="BV24" s="1"/>
      <c r="BW24" s="1"/>
      <c r="BX24" s="1">
        <v>0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>
        <v>0</v>
      </c>
    </row>
    <row r="26" spans="1:245" x14ac:dyDescent="0.2">
      <c r="A26" s="2">
        <v>52</v>
      </c>
      <c r="B26" s="2">
        <f t="shared" ref="B26:G26" si="14">B45</f>
        <v>1</v>
      </c>
      <c r="C26" s="2">
        <f t="shared" si="14"/>
        <v>4</v>
      </c>
      <c r="D26" s="2">
        <f t="shared" si="14"/>
        <v>24</v>
      </c>
      <c r="E26" s="2">
        <f t="shared" si="14"/>
        <v>0</v>
      </c>
      <c r="F26" s="2" t="str">
        <f t="shared" si="14"/>
        <v>Новый раздел</v>
      </c>
      <c r="G26" s="2" t="str">
        <f t="shared" si="14"/>
        <v>Ремонт асфальтового покрытия, бордюрного камня</v>
      </c>
      <c r="H26" s="2"/>
      <c r="I26" s="2"/>
      <c r="J26" s="2"/>
      <c r="K26" s="2"/>
      <c r="L26" s="2"/>
      <c r="M26" s="2"/>
      <c r="N26" s="2"/>
      <c r="O26" s="2">
        <f t="shared" ref="O26:AT26" si="15">O45</f>
        <v>54226.67</v>
      </c>
      <c r="P26" s="2">
        <f t="shared" si="15"/>
        <v>37983.949999999997</v>
      </c>
      <c r="Q26" s="2">
        <f t="shared" si="15"/>
        <v>5294.33</v>
      </c>
      <c r="R26" s="2">
        <f t="shared" si="15"/>
        <v>2438.7199999999998</v>
      </c>
      <c r="S26" s="2">
        <f t="shared" si="15"/>
        <v>10948.39</v>
      </c>
      <c r="T26" s="2">
        <f t="shared" si="15"/>
        <v>0</v>
      </c>
      <c r="U26" s="2">
        <f t="shared" si="15"/>
        <v>55.560600000000001</v>
      </c>
      <c r="V26" s="2">
        <f t="shared" si="15"/>
        <v>0</v>
      </c>
      <c r="W26" s="2">
        <f t="shared" si="15"/>
        <v>0</v>
      </c>
      <c r="X26" s="2">
        <f t="shared" si="15"/>
        <v>7663.88</v>
      </c>
      <c r="Y26" s="2">
        <f t="shared" si="15"/>
        <v>1094.8499999999999</v>
      </c>
      <c r="Z26" s="2">
        <f t="shared" si="15"/>
        <v>0</v>
      </c>
      <c r="AA26" s="2">
        <f t="shared" si="15"/>
        <v>0</v>
      </c>
      <c r="AB26" s="2">
        <f t="shared" si="15"/>
        <v>54226.67</v>
      </c>
      <c r="AC26" s="2">
        <f t="shared" si="15"/>
        <v>37983.949999999997</v>
      </c>
      <c r="AD26" s="2">
        <f t="shared" si="15"/>
        <v>5294.33</v>
      </c>
      <c r="AE26" s="2">
        <f t="shared" si="15"/>
        <v>2438.7199999999998</v>
      </c>
      <c r="AF26" s="2">
        <f t="shared" si="15"/>
        <v>10948.39</v>
      </c>
      <c r="AG26" s="2">
        <f t="shared" si="15"/>
        <v>0</v>
      </c>
      <c r="AH26" s="2">
        <f t="shared" si="15"/>
        <v>55.560600000000001</v>
      </c>
      <c r="AI26" s="2">
        <f t="shared" si="15"/>
        <v>0</v>
      </c>
      <c r="AJ26" s="2">
        <f t="shared" si="15"/>
        <v>0</v>
      </c>
      <c r="AK26" s="2">
        <f t="shared" si="15"/>
        <v>7663.88</v>
      </c>
      <c r="AL26" s="2">
        <f t="shared" si="15"/>
        <v>1094.8499999999999</v>
      </c>
      <c r="AM26" s="2">
        <f t="shared" si="15"/>
        <v>0</v>
      </c>
      <c r="AN26" s="2">
        <f t="shared" si="15"/>
        <v>0</v>
      </c>
      <c r="AO26" s="2">
        <f t="shared" si="15"/>
        <v>0</v>
      </c>
      <c r="AP26" s="2">
        <f t="shared" si="15"/>
        <v>0</v>
      </c>
      <c r="AQ26" s="2">
        <f t="shared" si="15"/>
        <v>0</v>
      </c>
      <c r="AR26" s="2">
        <f t="shared" si="15"/>
        <v>65619.23</v>
      </c>
      <c r="AS26" s="2">
        <f t="shared" si="15"/>
        <v>0</v>
      </c>
      <c r="AT26" s="2">
        <f t="shared" si="15"/>
        <v>0</v>
      </c>
      <c r="AU26" s="2">
        <f t="shared" ref="AU26:BZ26" si="16">AU45</f>
        <v>65619.23</v>
      </c>
      <c r="AV26" s="2">
        <f t="shared" si="16"/>
        <v>37983.949999999997</v>
      </c>
      <c r="AW26" s="2">
        <f t="shared" si="16"/>
        <v>37983.949999999997</v>
      </c>
      <c r="AX26" s="2">
        <f t="shared" si="16"/>
        <v>0</v>
      </c>
      <c r="AY26" s="2">
        <f t="shared" si="16"/>
        <v>37983.949999999997</v>
      </c>
      <c r="AZ26" s="2">
        <f t="shared" si="16"/>
        <v>0</v>
      </c>
      <c r="BA26" s="2">
        <f t="shared" si="16"/>
        <v>0</v>
      </c>
      <c r="BB26" s="2">
        <f t="shared" si="16"/>
        <v>0</v>
      </c>
      <c r="BC26" s="2">
        <f t="shared" si="16"/>
        <v>0</v>
      </c>
      <c r="BD26" s="2">
        <f t="shared" si="16"/>
        <v>0</v>
      </c>
      <c r="BE26" s="2">
        <f t="shared" si="16"/>
        <v>0</v>
      </c>
      <c r="BF26" s="2">
        <f t="shared" si="16"/>
        <v>0</v>
      </c>
      <c r="BG26" s="2">
        <f t="shared" si="16"/>
        <v>0</v>
      </c>
      <c r="BH26" s="2">
        <f t="shared" si="16"/>
        <v>0</v>
      </c>
      <c r="BI26" s="2">
        <f t="shared" si="16"/>
        <v>0</v>
      </c>
      <c r="BJ26" s="2">
        <f t="shared" si="16"/>
        <v>0</v>
      </c>
      <c r="BK26" s="2">
        <f t="shared" si="16"/>
        <v>0</v>
      </c>
      <c r="BL26" s="2">
        <f t="shared" si="16"/>
        <v>0</v>
      </c>
      <c r="BM26" s="2">
        <f t="shared" si="16"/>
        <v>0</v>
      </c>
      <c r="BN26" s="2">
        <f t="shared" si="16"/>
        <v>0</v>
      </c>
      <c r="BO26" s="2">
        <f t="shared" si="16"/>
        <v>0</v>
      </c>
      <c r="BP26" s="2">
        <f t="shared" si="16"/>
        <v>0</v>
      </c>
      <c r="BQ26" s="2">
        <f t="shared" si="16"/>
        <v>0</v>
      </c>
      <c r="BR26" s="2">
        <f t="shared" si="16"/>
        <v>0</v>
      </c>
      <c r="BS26" s="2">
        <f t="shared" si="16"/>
        <v>0</v>
      </c>
      <c r="BT26" s="2">
        <f t="shared" si="16"/>
        <v>0</v>
      </c>
      <c r="BU26" s="2">
        <f t="shared" si="16"/>
        <v>0</v>
      </c>
      <c r="BV26" s="2">
        <f t="shared" si="16"/>
        <v>0</v>
      </c>
      <c r="BW26" s="2">
        <f t="shared" si="16"/>
        <v>0</v>
      </c>
      <c r="BX26" s="2">
        <f t="shared" si="16"/>
        <v>0</v>
      </c>
      <c r="BY26" s="2">
        <f t="shared" si="16"/>
        <v>0</v>
      </c>
      <c r="BZ26" s="2">
        <f t="shared" si="16"/>
        <v>0</v>
      </c>
      <c r="CA26" s="2">
        <f t="shared" ref="CA26:DF26" si="17">CA45</f>
        <v>65619.23</v>
      </c>
      <c r="CB26" s="2">
        <f t="shared" si="17"/>
        <v>0</v>
      </c>
      <c r="CC26" s="2">
        <f t="shared" si="17"/>
        <v>0</v>
      </c>
      <c r="CD26" s="2">
        <f t="shared" si="17"/>
        <v>65619.23</v>
      </c>
      <c r="CE26" s="2">
        <f t="shared" si="17"/>
        <v>37983.949999999997</v>
      </c>
      <c r="CF26" s="2">
        <f t="shared" si="17"/>
        <v>37983.949999999997</v>
      </c>
      <c r="CG26" s="2">
        <f t="shared" si="17"/>
        <v>0</v>
      </c>
      <c r="CH26" s="2">
        <f t="shared" si="17"/>
        <v>37983.949999999997</v>
      </c>
      <c r="CI26" s="2">
        <f t="shared" si="17"/>
        <v>0</v>
      </c>
      <c r="CJ26" s="2">
        <f t="shared" si="17"/>
        <v>0</v>
      </c>
      <c r="CK26" s="2">
        <f t="shared" si="17"/>
        <v>0</v>
      </c>
      <c r="CL26" s="2">
        <f t="shared" si="17"/>
        <v>0</v>
      </c>
      <c r="CM26" s="2">
        <f t="shared" si="17"/>
        <v>0</v>
      </c>
      <c r="CN26" s="2">
        <f t="shared" si="17"/>
        <v>0</v>
      </c>
      <c r="CO26" s="2">
        <f t="shared" si="17"/>
        <v>0</v>
      </c>
      <c r="CP26" s="2">
        <f t="shared" si="17"/>
        <v>0</v>
      </c>
      <c r="CQ26" s="2">
        <f t="shared" si="17"/>
        <v>0</v>
      </c>
      <c r="CR26" s="2">
        <f t="shared" si="17"/>
        <v>0</v>
      </c>
      <c r="CS26" s="2">
        <f t="shared" si="17"/>
        <v>0</v>
      </c>
      <c r="CT26" s="2">
        <f t="shared" si="17"/>
        <v>0</v>
      </c>
      <c r="CU26" s="2">
        <f t="shared" si="17"/>
        <v>0</v>
      </c>
      <c r="CV26" s="2">
        <f t="shared" si="17"/>
        <v>0</v>
      </c>
      <c r="CW26" s="2">
        <f t="shared" si="17"/>
        <v>0</v>
      </c>
      <c r="CX26" s="2">
        <f t="shared" si="17"/>
        <v>0</v>
      </c>
      <c r="CY26" s="2">
        <f t="shared" si="17"/>
        <v>0</v>
      </c>
      <c r="CZ26" s="2">
        <f t="shared" si="17"/>
        <v>0</v>
      </c>
      <c r="DA26" s="2">
        <f t="shared" si="17"/>
        <v>0</v>
      </c>
      <c r="DB26" s="2">
        <f t="shared" si="17"/>
        <v>0</v>
      </c>
      <c r="DC26" s="2">
        <f t="shared" si="17"/>
        <v>0</v>
      </c>
      <c r="DD26" s="2">
        <f t="shared" si="17"/>
        <v>0</v>
      </c>
      <c r="DE26" s="2">
        <f t="shared" si="17"/>
        <v>0</v>
      </c>
      <c r="DF26" s="2">
        <f t="shared" si="17"/>
        <v>0</v>
      </c>
      <c r="DG26" s="3">
        <f t="shared" ref="DG26:EL26" si="18">DG45</f>
        <v>0</v>
      </c>
      <c r="DH26" s="3">
        <f t="shared" si="18"/>
        <v>0</v>
      </c>
      <c r="DI26" s="3">
        <f t="shared" si="18"/>
        <v>0</v>
      </c>
      <c r="DJ26" s="3">
        <f t="shared" si="18"/>
        <v>0</v>
      </c>
      <c r="DK26" s="3">
        <f t="shared" si="18"/>
        <v>0</v>
      </c>
      <c r="DL26" s="3">
        <f t="shared" si="18"/>
        <v>0</v>
      </c>
      <c r="DM26" s="3">
        <f t="shared" si="18"/>
        <v>0</v>
      </c>
      <c r="DN26" s="3">
        <f t="shared" si="18"/>
        <v>0</v>
      </c>
      <c r="DO26" s="3">
        <f t="shared" si="18"/>
        <v>0</v>
      </c>
      <c r="DP26" s="3">
        <f t="shared" si="18"/>
        <v>0</v>
      </c>
      <c r="DQ26" s="3">
        <f t="shared" si="18"/>
        <v>0</v>
      </c>
      <c r="DR26" s="3">
        <f t="shared" si="18"/>
        <v>0</v>
      </c>
      <c r="DS26" s="3">
        <f t="shared" si="18"/>
        <v>0</v>
      </c>
      <c r="DT26" s="3">
        <f t="shared" si="18"/>
        <v>0</v>
      </c>
      <c r="DU26" s="3">
        <f t="shared" si="18"/>
        <v>0</v>
      </c>
      <c r="DV26" s="3">
        <f t="shared" si="18"/>
        <v>0</v>
      </c>
      <c r="DW26" s="3">
        <f t="shared" si="18"/>
        <v>0</v>
      </c>
      <c r="DX26" s="3">
        <f t="shared" si="18"/>
        <v>0</v>
      </c>
      <c r="DY26" s="3">
        <f t="shared" si="18"/>
        <v>0</v>
      </c>
      <c r="DZ26" s="3">
        <f t="shared" si="18"/>
        <v>0</v>
      </c>
      <c r="EA26" s="3">
        <f t="shared" si="18"/>
        <v>0</v>
      </c>
      <c r="EB26" s="3">
        <f t="shared" si="18"/>
        <v>0</v>
      </c>
      <c r="EC26" s="3">
        <f t="shared" si="18"/>
        <v>0</v>
      </c>
      <c r="ED26" s="3">
        <f t="shared" si="18"/>
        <v>0</v>
      </c>
      <c r="EE26" s="3">
        <f t="shared" si="18"/>
        <v>0</v>
      </c>
      <c r="EF26" s="3">
        <f t="shared" si="18"/>
        <v>0</v>
      </c>
      <c r="EG26" s="3">
        <f t="shared" si="18"/>
        <v>0</v>
      </c>
      <c r="EH26" s="3">
        <f t="shared" si="18"/>
        <v>0</v>
      </c>
      <c r="EI26" s="3">
        <f t="shared" si="18"/>
        <v>0</v>
      </c>
      <c r="EJ26" s="3">
        <f t="shared" si="18"/>
        <v>0</v>
      </c>
      <c r="EK26" s="3">
        <f t="shared" si="18"/>
        <v>0</v>
      </c>
      <c r="EL26" s="3">
        <f t="shared" si="18"/>
        <v>0</v>
      </c>
      <c r="EM26" s="3">
        <f t="shared" ref="EM26:FR26" si="19">EM45</f>
        <v>0</v>
      </c>
      <c r="EN26" s="3">
        <f t="shared" si="19"/>
        <v>0</v>
      </c>
      <c r="EO26" s="3">
        <f t="shared" si="19"/>
        <v>0</v>
      </c>
      <c r="EP26" s="3">
        <f t="shared" si="19"/>
        <v>0</v>
      </c>
      <c r="EQ26" s="3">
        <f t="shared" si="19"/>
        <v>0</v>
      </c>
      <c r="ER26" s="3">
        <f t="shared" si="19"/>
        <v>0</v>
      </c>
      <c r="ES26" s="3">
        <f t="shared" si="19"/>
        <v>0</v>
      </c>
      <c r="ET26" s="3">
        <f t="shared" si="19"/>
        <v>0</v>
      </c>
      <c r="EU26" s="3">
        <f t="shared" si="19"/>
        <v>0</v>
      </c>
      <c r="EV26" s="3">
        <f t="shared" si="19"/>
        <v>0</v>
      </c>
      <c r="EW26" s="3">
        <f t="shared" si="19"/>
        <v>0</v>
      </c>
      <c r="EX26" s="3">
        <f t="shared" si="19"/>
        <v>0</v>
      </c>
      <c r="EY26" s="3">
        <f t="shared" si="19"/>
        <v>0</v>
      </c>
      <c r="EZ26" s="3">
        <f t="shared" si="19"/>
        <v>0</v>
      </c>
      <c r="FA26" s="3">
        <f t="shared" si="19"/>
        <v>0</v>
      </c>
      <c r="FB26" s="3">
        <f t="shared" si="19"/>
        <v>0</v>
      </c>
      <c r="FC26" s="3">
        <f t="shared" si="19"/>
        <v>0</v>
      </c>
      <c r="FD26" s="3">
        <f t="shared" si="19"/>
        <v>0</v>
      </c>
      <c r="FE26" s="3">
        <f t="shared" si="19"/>
        <v>0</v>
      </c>
      <c r="FF26" s="3">
        <f t="shared" si="19"/>
        <v>0</v>
      </c>
      <c r="FG26" s="3">
        <f t="shared" si="19"/>
        <v>0</v>
      </c>
      <c r="FH26" s="3">
        <f t="shared" si="19"/>
        <v>0</v>
      </c>
      <c r="FI26" s="3">
        <f t="shared" si="19"/>
        <v>0</v>
      </c>
      <c r="FJ26" s="3">
        <f t="shared" si="19"/>
        <v>0</v>
      </c>
      <c r="FK26" s="3">
        <f t="shared" si="19"/>
        <v>0</v>
      </c>
      <c r="FL26" s="3">
        <f t="shared" si="19"/>
        <v>0</v>
      </c>
      <c r="FM26" s="3">
        <f t="shared" si="19"/>
        <v>0</v>
      </c>
      <c r="FN26" s="3">
        <f t="shared" si="19"/>
        <v>0</v>
      </c>
      <c r="FO26" s="3">
        <f t="shared" si="19"/>
        <v>0</v>
      </c>
      <c r="FP26" s="3">
        <f t="shared" si="19"/>
        <v>0</v>
      </c>
      <c r="FQ26" s="3">
        <f t="shared" si="19"/>
        <v>0</v>
      </c>
      <c r="FR26" s="3">
        <f t="shared" si="19"/>
        <v>0</v>
      </c>
      <c r="FS26" s="3">
        <f t="shared" ref="FS26:GX26" si="20">FS45</f>
        <v>0</v>
      </c>
      <c r="FT26" s="3">
        <f t="shared" si="20"/>
        <v>0</v>
      </c>
      <c r="FU26" s="3">
        <f t="shared" si="20"/>
        <v>0</v>
      </c>
      <c r="FV26" s="3">
        <f t="shared" si="20"/>
        <v>0</v>
      </c>
      <c r="FW26" s="3">
        <f t="shared" si="20"/>
        <v>0</v>
      </c>
      <c r="FX26" s="3">
        <f t="shared" si="20"/>
        <v>0</v>
      </c>
      <c r="FY26" s="3">
        <f t="shared" si="20"/>
        <v>0</v>
      </c>
      <c r="FZ26" s="3">
        <f t="shared" si="20"/>
        <v>0</v>
      </c>
      <c r="GA26" s="3">
        <f t="shared" si="20"/>
        <v>0</v>
      </c>
      <c r="GB26" s="3">
        <f t="shared" si="20"/>
        <v>0</v>
      </c>
      <c r="GC26" s="3">
        <f t="shared" si="20"/>
        <v>0</v>
      </c>
      <c r="GD26" s="3">
        <f t="shared" si="20"/>
        <v>0</v>
      </c>
      <c r="GE26" s="3">
        <f t="shared" si="20"/>
        <v>0</v>
      </c>
      <c r="GF26" s="3">
        <f t="shared" si="20"/>
        <v>0</v>
      </c>
      <c r="GG26" s="3">
        <f t="shared" si="20"/>
        <v>0</v>
      </c>
      <c r="GH26" s="3">
        <f t="shared" si="20"/>
        <v>0</v>
      </c>
      <c r="GI26" s="3">
        <f t="shared" si="20"/>
        <v>0</v>
      </c>
      <c r="GJ26" s="3">
        <f t="shared" si="20"/>
        <v>0</v>
      </c>
      <c r="GK26" s="3">
        <f t="shared" si="20"/>
        <v>0</v>
      </c>
      <c r="GL26" s="3">
        <f t="shared" si="20"/>
        <v>0</v>
      </c>
      <c r="GM26" s="3">
        <f t="shared" si="20"/>
        <v>0</v>
      </c>
      <c r="GN26" s="3">
        <f t="shared" si="20"/>
        <v>0</v>
      </c>
      <c r="GO26" s="3">
        <f t="shared" si="20"/>
        <v>0</v>
      </c>
      <c r="GP26" s="3">
        <f t="shared" si="20"/>
        <v>0</v>
      </c>
      <c r="GQ26" s="3">
        <f t="shared" si="20"/>
        <v>0</v>
      </c>
      <c r="GR26" s="3">
        <f t="shared" si="20"/>
        <v>0</v>
      </c>
      <c r="GS26" s="3">
        <f t="shared" si="20"/>
        <v>0</v>
      </c>
      <c r="GT26" s="3">
        <f t="shared" si="20"/>
        <v>0</v>
      </c>
      <c r="GU26" s="3">
        <f t="shared" si="20"/>
        <v>0</v>
      </c>
      <c r="GV26" s="3">
        <f t="shared" si="20"/>
        <v>0</v>
      </c>
      <c r="GW26" s="3">
        <f t="shared" si="20"/>
        <v>0</v>
      </c>
      <c r="GX26" s="3">
        <f t="shared" si="20"/>
        <v>0</v>
      </c>
    </row>
    <row r="28" spans="1:245" x14ac:dyDescent="0.2">
      <c r="A28">
        <v>17</v>
      </c>
      <c r="B28">
        <v>1</v>
      </c>
      <c r="C28">
        <f>ROW(SmtRes!A8)</f>
        <v>8</v>
      </c>
      <c r="D28">
        <f>ROW(EtalonRes!A8)</f>
        <v>8</v>
      </c>
      <c r="E28" t="s">
        <v>13</v>
      </c>
      <c r="F28" t="s">
        <v>14</v>
      </c>
      <c r="G28" t="s">
        <v>15</v>
      </c>
      <c r="H28" t="s">
        <v>16</v>
      </c>
      <c r="I28">
        <v>40</v>
      </c>
      <c r="J28">
        <v>0</v>
      </c>
      <c r="O28">
        <f t="shared" ref="O28:O43" si="21">ROUND(CP28,2)</f>
        <v>17356.8</v>
      </c>
      <c r="P28">
        <f t="shared" ref="P28:P43" si="22">ROUND(CQ28*I28,2)</f>
        <v>12127.6</v>
      </c>
      <c r="Q28">
        <f t="shared" ref="Q28:Q43" si="23">ROUND(CR28*I28,2)</f>
        <v>3431.6</v>
      </c>
      <c r="R28">
        <f t="shared" ref="R28:R43" si="24">ROUND(CS28*I28,2)</f>
        <v>1695.2</v>
      </c>
      <c r="S28">
        <f t="shared" ref="S28:S43" si="25">ROUND(CT28*I28,2)</f>
        <v>1797.6</v>
      </c>
      <c r="T28">
        <f t="shared" ref="T28:T43" si="26">ROUND(CU28*I28,2)</f>
        <v>0</v>
      </c>
      <c r="U28">
        <f t="shared" ref="U28:U43" si="27">CV28*I28</f>
        <v>8.8000000000000007</v>
      </c>
      <c r="V28">
        <f t="shared" ref="V28:V43" si="28">CW28*I28</f>
        <v>0</v>
      </c>
      <c r="W28">
        <f t="shared" ref="W28:W43" si="29">ROUND(CX28*I28,2)</f>
        <v>0</v>
      </c>
      <c r="X28">
        <f t="shared" ref="X28:X43" si="30">ROUND(CY28,2)</f>
        <v>1258.32</v>
      </c>
      <c r="Y28">
        <f t="shared" ref="Y28:Y43" si="31">ROUND(CZ28,2)</f>
        <v>179.76</v>
      </c>
      <c r="AA28">
        <v>47999145</v>
      </c>
      <c r="AB28">
        <f t="shared" ref="AB28:AB43" si="32">ROUND((AC28+AD28+AF28),6)</f>
        <v>433.92</v>
      </c>
      <c r="AC28">
        <f t="shared" ref="AC28:AC43" si="33">ROUND((ES28),6)</f>
        <v>303.19</v>
      </c>
      <c r="AD28">
        <f t="shared" ref="AD28:AD43" si="34">ROUND((((ET28)-(EU28))+AE28),6)</f>
        <v>85.79</v>
      </c>
      <c r="AE28">
        <f t="shared" ref="AE28:AE43" si="35">ROUND((EU28),6)</f>
        <v>42.38</v>
      </c>
      <c r="AF28">
        <f t="shared" ref="AF28:AF43" si="36">ROUND((EV28),6)</f>
        <v>44.94</v>
      </c>
      <c r="AG28">
        <f t="shared" ref="AG28:AG43" si="37">ROUND((AP28),6)</f>
        <v>0</v>
      </c>
      <c r="AH28">
        <f t="shared" ref="AH28:AH43" si="38">(EW28)</f>
        <v>0.22</v>
      </c>
      <c r="AI28">
        <f t="shared" ref="AI28:AI43" si="39">(EX28)</f>
        <v>0</v>
      </c>
      <c r="AJ28">
        <f t="shared" ref="AJ28:AJ43" si="40">(AS28)</f>
        <v>0</v>
      </c>
      <c r="AK28">
        <v>433.92</v>
      </c>
      <c r="AL28">
        <v>303.19</v>
      </c>
      <c r="AM28">
        <v>85.79</v>
      </c>
      <c r="AN28">
        <v>42.38</v>
      </c>
      <c r="AO28">
        <v>44.94</v>
      </c>
      <c r="AP28">
        <v>0</v>
      </c>
      <c r="AQ28">
        <v>0.22</v>
      </c>
      <c r="AR28">
        <v>0</v>
      </c>
      <c r="AS28">
        <v>0</v>
      </c>
      <c r="AT28">
        <v>70</v>
      </c>
      <c r="AU28">
        <v>10</v>
      </c>
      <c r="AV28">
        <v>1</v>
      </c>
      <c r="AW28">
        <v>1</v>
      </c>
      <c r="AZ28">
        <v>1</v>
      </c>
      <c r="BA28">
        <v>1</v>
      </c>
      <c r="BB28">
        <v>1</v>
      </c>
      <c r="BC28">
        <v>1</v>
      </c>
      <c r="BD28" t="s">
        <v>3</v>
      </c>
      <c r="BE28" t="s">
        <v>3</v>
      </c>
      <c r="BF28" t="s">
        <v>3</v>
      </c>
      <c r="BG28" t="s">
        <v>3</v>
      </c>
      <c r="BH28">
        <v>0</v>
      </c>
      <c r="BI28">
        <v>4</v>
      </c>
      <c r="BJ28" t="s">
        <v>17</v>
      </c>
      <c r="BM28">
        <v>0</v>
      </c>
      <c r="BN28">
        <v>47312792</v>
      </c>
      <c r="BO28" t="s">
        <v>3</v>
      </c>
      <c r="BP28">
        <v>0</v>
      </c>
      <c r="BQ28">
        <v>1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 t="s">
        <v>3</v>
      </c>
      <c r="BZ28">
        <v>70</v>
      </c>
      <c r="CA28">
        <v>10</v>
      </c>
      <c r="CE28">
        <v>0</v>
      </c>
      <c r="CF28">
        <v>0</v>
      </c>
      <c r="CG28">
        <v>0</v>
      </c>
      <c r="CM28">
        <v>0</v>
      </c>
      <c r="CN28" t="s">
        <v>3</v>
      </c>
      <c r="CO28">
        <v>0</v>
      </c>
      <c r="CP28">
        <f t="shared" ref="CP28:CP43" si="41">(P28+Q28+S28)</f>
        <v>17356.8</v>
      </c>
      <c r="CQ28">
        <f t="shared" ref="CQ28:CQ43" si="42">(AC28*BC28*AW28)</f>
        <v>303.19</v>
      </c>
      <c r="CR28">
        <f t="shared" ref="CR28:CR43" si="43">((((ET28)*BB28-(EU28)*BS28)+AE28*BS28)*AV28)</f>
        <v>85.79</v>
      </c>
      <c r="CS28">
        <f t="shared" ref="CS28:CS43" si="44">(AE28*BS28*AV28)</f>
        <v>42.38</v>
      </c>
      <c r="CT28">
        <f t="shared" ref="CT28:CT43" si="45">(AF28*BA28*AV28)</f>
        <v>44.94</v>
      </c>
      <c r="CU28">
        <f t="shared" ref="CU28:CU43" si="46">AG28</f>
        <v>0</v>
      </c>
      <c r="CV28">
        <f t="shared" ref="CV28:CV43" si="47">(AH28*AV28)</f>
        <v>0.22</v>
      </c>
      <c r="CW28">
        <f t="shared" ref="CW28:CW43" si="48">AI28</f>
        <v>0</v>
      </c>
      <c r="CX28">
        <f t="shared" ref="CX28:CX43" si="49">AJ28</f>
        <v>0</v>
      </c>
      <c r="CY28">
        <f t="shared" ref="CY28:CY43" si="50">((S28*BZ28)/100)</f>
        <v>1258.32</v>
      </c>
      <c r="CZ28">
        <f t="shared" ref="CZ28:CZ43" si="51">((S28*CA28)/100)</f>
        <v>179.76</v>
      </c>
      <c r="DC28" t="s">
        <v>3</v>
      </c>
      <c r="DD28" t="s">
        <v>3</v>
      </c>
      <c r="DE28" t="s">
        <v>3</v>
      </c>
      <c r="DF28" t="s">
        <v>3</v>
      </c>
      <c r="DG28" t="s">
        <v>3</v>
      </c>
      <c r="DH28" t="s">
        <v>3</v>
      </c>
      <c r="DI28" t="s">
        <v>3</v>
      </c>
      <c r="DJ28" t="s">
        <v>3</v>
      </c>
      <c r="DK28" t="s">
        <v>3</v>
      </c>
      <c r="DL28" t="s">
        <v>3</v>
      </c>
      <c r="DM28" t="s">
        <v>3</v>
      </c>
      <c r="DN28">
        <v>0</v>
      </c>
      <c r="DO28">
        <v>0</v>
      </c>
      <c r="DP28">
        <v>1</v>
      </c>
      <c r="DQ28">
        <v>1</v>
      </c>
      <c r="DU28">
        <v>1005</v>
      </c>
      <c r="DV28" t="s">
        <v>16</v>
      </c>
      <c r="DW28" t="s">
        <v>16</v>
      </c>
      <c r="DX28">
        <v>1</v>
      </c>
      <c r="EE28">
        <v>47949693</v>
      </c>
      <c r="EF28">
        <v>1</v>
      </c>
      <c r="EG28" t="s">
        <v>18</v>
      </c>
      <c r="EH28">
        <v>0</v>
      </c>
      <c r="EI28" t="s">
        <v>3</v>
      </c>
      <c r="EJ28">
        <v>4</v>
      </c>
      <c r="EK28">
        <v>0</v>
      </c>
      <c r="EL28" t="s">
        <v>19</v>
      </c>
      <c r="EM28" t="s">
        <v>20</v>
      </c>
      <c r="EO28" t="s">
        <v>3</v>
      </c>
      <c r="EQ28">
        <v>131072</v>
      </c>
      <c r="ER28">
        <v>433.92</v>
      </c>
      <c r="ES28">
        <v>303.19</v>
      </c>
      <c r="ET28">
        <v>85.79</v>
      </c>
      <c r="EU28">
        <v>42.38</v>
      </c>
      <c r="EV28">
        <v>44.94</v>
      </c>
      <c r="EW28">
        <v>0.22</v>
      </c>
      <c r="EX28">
        <v>0</v>
      </c>
      <c r="EY28">
        <v>0</v>
      </c>
      <c r="FQ28">
        <v>0</v>
      </c>
      <c r="FR28">
        <f t="shared" ref="FR28:FR43" si="52">ROUND(IF(AND(BH28=3,BI28=3),P28,0),2)</f>
        <v>0</v>
      </c>
      <c r="FS28">
        <v>0</v>
      </c>
      <c r="FX28">
        <v>70</v>
      </c>
      <c r="FY28">
        <v>10</v>
      </c>
      <c r="GA28" t="s">
        <v>3</v>
      </c>
      <c r="GD28">
        <v>0</v>
      </c>
      <c r="GF28">
        <v>-324329543</v>
      </c>
      <c r="GG28">
        <v>2</v>
      </c>
      <c r="GH28">
        <v>1</v>
      </c>
      <c r="GI28">
        <v>-2</v>
      </c>
      <c r="GJ28">
        <v>0</v>
      </c>
      <c r="GK28">
        <f>ROUND(R28*(R12)/100,2)</f>
        <v>1830.82</v>
      </c>
      <c r="GL28">
        <f t="shared" ref="GL28:GL43" si="53">ROUND(IF(AND(BH28=3,BI28=3,FS28&lt;&gt;0),P28,0),2)</f>
        <v>0</v>
      </c>
      <c r="GM28">
        <f t="shared" ref="GM28:GM43" si="54">ROUND(O28+X28+Y28+GK28,2)+GX28</f>
        <v>20625.7</v>
      </c>
      <c r="GN28">
        <f t="shared" ref="GN28:GN43" si="55">IF(OR(BI28=0,BI28=1),ROUND(O28+X28+Y28+GK28,2),0)</f>
        <v>0</v>
      </c>
      <c r="GO28">
        <f t="shared" ref="GO28:GO43" si="56">IF(BI28=2,ROUND(O28+X28+Y28+GK28,2),0)</f>
        <v>0</v>
      </c>
      <c r="GP28">
        <f t="shared" ref="GP28:GP43" si="57">IF(BI28=4,ROUND(O28+X28+Y28+GK28,2)+GX28,0)</f>
        <v>20625.7</v>
      </c>
      <c r="GR28">
        <v>0</v>
      </c>
      <c r="GS28">
        <v>0</v>
      </c>
      <c r="GT28">
        <v>0</v>
      </c>
      <c r="GU28" t="s">
        <v>3</v>
      </c>
      <c r="GV28">
        <f t="shared" ref="GV28:GV43" si="58">ROUND((GT28),6)</f>
        <v>0</v>
      </c>
      <c r="GW28">
        <v>1</v>
      </c>
      <c r="GX28">
        <f t="shared" ref="GX28:GX43" si="59">ROUND(HC28*I28,2)</f>
        <v>0</v>
      </c>
      <c r="HA28">
        <v>0</v>
      </c>
      <c r="HB28">
        <v>0</v>
      </c>
      <c r="HC28">
        <f t="shared" ref="HC28:HC43" si="60">GV28*GW28</f>
        <v>0</v>
      </c>
      <c r="IK28">
        <v>0</v>
      </c>
    </row>
    <row r="29" spans="1:245" x14ac:dyDescent="0.2">
      <c r="A29">
        <v>17</v>
      </c>
      <c r="B29">
        <v>1</v>
      </c>
      <c r="C29">
        <f>ROW(SmtRes!A14)</f>
        <v>14</v>
      </c>
      <c r="D29">
        <f>ROW(EtalonRes!A14)</f>
        <v>14</v>
      </c>
      <c r="E29" t="s">
        <v>21</v>
      </c>
      <c r="F29" t="s">
        <v>22</v>
      </c>
      <c r="G29" t="s">
        <v>23</v>
      </c>
      <c r="H29" t="s">
        <v>16</v>
      </c>
      <c r="I29">
        <v>0</v>
      </c>
      <c r="J29">
        <v>0</v>
      </c>
      <c r="O29">
        <f t="shared" si="21"/>
        <v>0</v>
      </c>
      <c r="P29">
        <f t="shared" si="22"/>
        <v>0</v>
      </c>
      <c r="Q29">
        <f t="shared" si="23"/>
        <v>0</v>
      </c>
      <c r="R29">
        <f t="shared" si="24"/>
        <v>0</v>
      </c>
      <c r="S29">
        <f t="shared" si="25"/>
        <v>0</v>
      </c>
      <c r="T29">
        <f t="shared" si="26"/>
        <v>0</v>
      </c>
      <c r="U29">
        <f t="shared" si="27"/>
        <v>0</v>
      </c>
      <c r="V29">
        <f t="shared" si="28"/>
        <v>0</v>
      </c>
      <c r="W29">
        <f t="shared" si="29"/>
        <v>0</v>
      </c>
      <c r="X29">
        <f t="shared" si="30"/>
        <v>0</v>
      </c>
      <c r="Y29">
        <f t="shared" si="31"/>
        <v>0</v>
      </c>
      <c r="AA29">
        <v>47999145</v>
      </c>
      <c r="AB29">
        <f t="shared" si="32"/>
        <v>625.48</v>
      </c>
      <c r="AC29">
        <f t="shared" si="33"/>
        <v>318.69</v>
      </c>
      <c r="AD29">
        <f t="shared" si="34"/>
        <v>238.22</v>
      </c>
      <c r="AE29">
        <f t="shared" si="35"/>
        <v>103.96</v>
      </c>
      <c r="AF29">
        <f t="shared" si="36"/>
        <v>68.569999999999993</v>
      </c>
      <c r="AG29">
        <f t="shared" si="37"/>
        <v>0</v>
      </c>
      <c r="AH29">
        <f t="shared" si="38"/>
        <v>0.27</v>
      </c>
      <c r="AI29">
        <f t="shared" si="39"/>
        <v>0</v>
      </c>
      <c r="AJ29">
        <f t="shared" si="40"/>
        <v>0</v>
      </c>
      <c r="AK29">
        <v>625.48</v>
      </c>
      <c r="AL29">
        <v>318.69</v>
      </c>
      <c r="AM29">
        <v>238.22</v>
      </c>
      <c r="AN29">
        <v>103.96</v>
      </c>
      <c r="AO29">
        <v>68.569999999999993</v>
      </c>
      <c r="AP29">
        <v>0</v>
      </c>
      <c r="AQ29">
        <v>0.27</v>
      </c>
      <c r="AR29">
        <v>0</v>
      </c>
      <c r="AS29">
        <v>0</v>
      </c>
      <c r="AT29">
        <v>70</v>
      </c>
      <c r="AU29">
        <v>10</v>
      </c>
      <c r="AV29">
        <v>1</v>
      </c>
      <c r="AW29">
        <v>1</v>
      </c>
      <c r="AZ29">
        <v>1</v>
      </c>
      <c r="BA29">
        <v>1</v>
      </c>
      <c r="BB29">
        <v>1</v>
      </c>
      <c r="BC29">
        <v>1</v>
      </c>
      <c r="BD29" t="s">
        <v>3</v>
      </c>
      <c r="BE29" t="s">
        <v>3</v>
      </c>
      <c r="BF29" t="s">
        <v>3</v>
      </c>
      <c r="BG29" t="s">
        <v>3</v>
      </c>
      <c r="BH29">
        <v>0</v>
      </c>
      <c r="BI29">
        <v>4</v>
      </c>
      <c r="BJ29" t="s">
        <v>24</v>
      </c>
      <c r="BM29">
        <v>0</v>
      </c>
      <c r="BN29">
        <v>47312792</v>
      </c>
      <c r="BO29" t="s">
        <v>3</v>
      </c>
      <c r="BP29">
        <v>0</v>
      </c>
      <c r="BQ29">
        <v>1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 t="s">
        <v>3</v>
      </c>
      <c r="BZ29">
        <v>70</v>
      </c>
      <c r="CA29">
        <v>10</v>
      </c>
      <c r="CE29">
        <v>0</v>
      </c>
      <c r="CF29">
        <v>0</v>
      </c>
      <c r="CG29">
        <v>0</v>
      </c>
      <c r="CM29">
        <v>0</v>
      </c>
      <c r="CN29" t="s">
        <v>3</v>
      </c>
      <c r="CO29">
        <v>0</v>
      </c>
      <c r="CP29">
        <f t="shared" si="41"/>
        <v>0</v>
      </c>
      <c r="CQ29">
        <f t="shared" si="42"/>
        <v>318.69</v>
      </c>
      <c r="CR29">
        <f t="shared" si="43"/>
        <v>238.21999999999997</v>
      </c>
      <c r="CS29">
        <f t="shared" si="44"/>
        <v>103.96</v>
      </c>
      <c r="CT29">
        <f t="shared" si="45"/>
        <v>68.569999999999993</v>
      </c>
      <c r="CU29">
        <f t="shared" si="46"/>
        <v>0</v>
      </c>
      <c r="CV29">
        <f t="shared" si="47"/>
        <v>0.27</v>
      </c>
      <c r="CW29">
        <f t="shared" si="48"/>
        <v>0</v>
      </c>
      <c r="CX29">
        <f t="shared" si="49"/>
        <v>0</v>
      </c>
      <c r="CY29">
        <f t="shared" si="50"/>
        <v>0</v>
      </c>
      <c r="CZ29">
        <f t="shared" si="51"/>
        <v>0</v>
      </c>
      <c r="DC29" t="s">
        <v>3</v>
      </c>
      <c r="DD29" t="s">
        <v>3</v>
      </c>
      <c r="DE29" t="s">
        <v>3</v>
      </c>
      <c r="DF29" t="s">
        <v>3</v>
      </c>
      <c r="DG29" t="s">
        <v>3</v>
      </c>
      <c r="DH29" t="s">
        <v>3</v>
      </c>
      <c r="DI29" t="s">
        <v>3</v>
      </c>
      <c r="DJ29" t="s">
        <v>3</v>
      </c>
      <c r="DK29" t="s">
        <v>3</v>
      </c>
      <c r="DL29" t="s">
        <v>3</v>
      </c>
      <c r="DM29" t="s">
        <v>3</v>
      </c>
      <c r="DN29">
        <v>0</v>
      </c>
      <c r="DO29">
        <v>0</v>
      </c>
      <c r="DP29">
        <v>1</v>
      </c>
      <c r="DQ29">
        <v>1</v>
      </c>
      <c r="DU29">
        <v>1005</v>
      </c>
      <c r="DV29" t="s">
        <v>16</v>
      </c>
      <c r="DW29" t="s">
        <v>16</v>
      </c>
      <c r="DX29">
        <v>1</v>
      </c>
      <c r="EE29">
        <v>47949693</v>
      </c>
      <c r="EF29">
        <v>1</v>
      </c>
      <c r="EG29" t="s">
        <v>18</v>
      </c>
      <c r="EH29">
        <v>0</v>
      </c>
      <c r="EI29" t="s">
        <v>3</v>
      </c>
      <c r="EJ29">
        <v>4</v>
      </c>
      <c r="EK29">
        <v>0</v>
      </c>
      <c r="EL29" t="s">
        <v>19</v>
      </c>
      <c r="EM29" t="s">
        <v>20</v>
      </c>
      <c r="EO29" t="s">
        <v>3</v>
      </c>
      <c r="EQ29">
        <v>131072</v>
      </c>
      <c r="ER29">
        <v>625.48</v>
      </c>
      <c r="ES29">
        <v>318.69</v>
      </c>
      <c r="ET29">
        <v>238.22</v>
      </c>
      <c r="EU29">
        <v>103.96</v>
      </c>
      <c r="EV29">
        <v>68.569999999999993</v>
      </c>
      <c r="EW29">
        <v>0.27</v>
      </c>
      <c r="EX29">
        <v>0</v>
      </c>
      <c r="EY29">
        <v>0</v>
      </c>
      <c r="FQ29">
        <v>0</v>
      </c>
      <c r="FR29">
        <f t="shared" si="52"/>
        <v>0</v>
      </c>
      <c r="FS29">
        <v>0</v>
      </c>
      <c r="FX29">
        <v>70</v>
      </c>
      <c r="FY29">
        <v>10</v>
      </c>
      <c r="GA29" t="s">
        <v>3</v>
      </c>
      <c r="GD29">
        <v>0</v>
      </c>
      <c r="GF29">
        <v>591474998</v>
      </c>
      <c r="GG29">
        <v>2</v>
      </c>
      <c r="GH29">
        <v>1</v>
      </c>
      <c r="GI29">
        <v>-2</v>
      </c>
      <c r="GJ29">
        <v>0</v>
      </c>
      <c r="GK29">
        <f>ROUND(R29*(R12)/100,2)</f>
        <v>0</v>
      </c>
      <c r="GL29">
        <f t="shared" si="53"/>
        <v>0</v>
      </c>
      <c r="GM29">
        <f t="shared" si="54"/>
        <v>0</v>
      </c>
      <c r="GN29">
        <f t="shared" si="55"/>
        <v>0</v>
      </c>
      <c r="GO29">
        <f t="shared" si="56"/>
        <v>0</v>
      </c>
      <c r="GP29">
        <f t="shared" si="57"/>
        <v>0</v>
      </c>
      <c r="GR29">
        <v>0</v>
      </c>
      <c r="GS29">
        <v>0</v>
      </c>
      <c r="GT29">
        <v>0</v>
      </c>
      <c r="GU29" t="s">
        <v>3</v>
      </c>
      <c r="GV29">
        <f t="shared" si="58"/>
        <v>0</v>
      </c>
      <c r="GW29">
        <v>1</v>
      </c>
      <c r="GX29">
        <f t="shared" si="59"/>
        <v>0</v>
      </c>
      <c r="HA29">
        <v>0</v>
      </c>
      <c r="HB29">
        <v>0</v>
      </c>
      <c r="HC29">
        <f t="shared" si="60"/>
        <v>0</v>
      </c>
      <c r="IK29">
        <v>0</v>
      </c>
    </row>
    <row r="30" spans="1:245" x14ac:dyDescent="0.2">
      <c r="A30">
        <v>17</v>
      </c>
      <c r="B30">
        <v>1</v>
      </c>
      <c r="C30">
        <f>ROW(SmtRes!A23)</f>
        <v>23</v>
      </c>
      <c r="D30">
        <f>ROW(EtalonRes!A23)</f>
        <v>23</v>
      </c>
      <c r="E30" t="s">
        <v>25</v>
      </c>
      <c r="F30" t="s">
        <v>26</v>
      </c>
      <c r="G30" t="s">
        <v>27</v>
      </c>
      <c r="H30" t="s">
        <v>28</v>
      </c>
      <c r="I30">
        <v>0</v>
      </c>
      <c r="J30">
        <v>0</v>
      </c>
      <c r="O30">
        <f t="shared" si="21"/>
        <v>0</v>
      </c>
      <c r="P30">
        <f t="shared" si="22"/>
        <v>0</v>
      </c>
      <c r="Q30">
        <f t="shared" si="23"/>
        <v>0</v>
      </c>
      <c r="R30">
        <f t="shared" si="24"/>
        <v>0</v>
      </c>
      <c r="S30">
        <f t="shared" si="25"/>
        <v>0</v>
      </c>
      <c r="T30">
        <f t="shared" si="26"/>
        <v>0</v>
      </c>
      <c r="U30">
        <f t="shared" si="27"/>
        <v>0</v>
      </c>
      <c r="V30">
        <f t="shared" si="28"/>
        <v>0</v>
      </c>
      <c r="W30">
        <f t="shared" si="29"/>
        <v>0</v>
      </c>
      <c r="X30">
        <f t="shared" si="30"/>
        <v>0</v>
      </c>
      <c r="Y30">
        <f t="shared" si="31"/>
        <v>0</v>
      </c>
      <c r="AA30">
        <v>47999145</v>
      </c>
      <c r="AB30">
        <f t="shared" si="32"/>
        <v>280864.57</v>
      </c>
      <c r="AC30">
        <f t="shared" si="33"/>
        <v>222479.25</v>
      </c>
      <c r="AD30">
        <f t="shared" si="34"/>
        <v>53736.02</v>
      </c>
      <c r="AE30">
        <f t="shared" si="35"/>
        <v>21215.13</v>
      </c>
      <c r="AF30">
        <f t="shared" si="36"/>
        <v>4649.3</v>
      </c>
      <c r="AG30">
        <f t="shared" si="37"/>
        <v>0</v>
      </c>
      <c r="AH30">
        <f t="shared" si="38"/>
        <v>24.84</v>
      </c>
      <c r="AI30">
        <f t="shared" si="39"/>
        <v>0</v>
      </c>
      <c r="AJ30">
        <f t="shared" si="40"/>
        <v>0</v>
      </c>
      <c r="AK30">
        <v>280864.57</v>
      </c>
      <c r="AL30">
        <v>222479.25</v>
      </c>
      <c r="AM30">
        <v>53736.02</v>
      </c>
      <c r="AN30">
        <v>21215.13</v>
      </c>
      <c r="AO30">
        <v>4649.3</v>
      </c>
      <c r="AP30">
        <v>0</v>
      </c>
      <c r="AQ30">
        <v>24.84</v>
      </c>
      <c r="AR30">
        <v>0</v>
      </c>
      <c r="AS30">
        <v>0</v>
      </c>
      <c r="AT30">
        <v>70</v>
      </c>
      <c r="AU30">
        <v>10</v>
      </c>
      <c r="AV30">
        <v>1</v>
      </c>
      <c r="AW30">
        <v>1</v>
      </c>
      <c r="AZ30">
        <v>1</v>
      </c>
      <c r="BA30">
        <v>1</v>
      </c>
      <c r="BB30">
        <v>1</v>
      </c>
      <c r="BC30">
        <v>1</v>
      </c>
      <c r="BD30" t="s">
        <v>3</v>
      </c>
      <c r="BE30" t="s">
        <v>3</v>
      </c>
      <c r="BF30" t="s">
        <v>3</v>
      </c>
      <c r="BG30" t="s">
        <v>3</v>
      </c>
      <c r="BH30">
        <v>0</v>
      </c>
      <c r="BI30">
        <v>4</v>
      </c>
      <c r="BJ30" t="s">
        <v>29</v>
      </c>
      <c r="BM30">
        <v>0</v>
      </c>
      <c r="BN30">
        <v>47312792</v>
      </c>
      <c r="BO30" t="s">
        <v>3</v>
      </c>
      <c r="BP30">
        <v>0</v>
      </c>
      <c r="BQ30">
        <v>1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 t="s">
        <v>3</v>
      </c>
      <c r="BZ30">
        <v>70</v>
      </c>
      <c r="CA30">
        <v>10</v>
      </c>
      <c r="CE30">
        <v>0</v>
      </c>
      <c r="CF30">
        <v>0</v>
      </c>
      <c r="CG30">
        <v>0</v>
      </c>
      <c r="CM30">
        <v>0</v>
      </c>
      <c r="CN30" t="s">
        <v>3</v>
      </c>
      <c r="CO30">
        <v>0</v>
      </c>
      <c r="CP30">
        <f t="shared" si="41"/>
        <v>0</v>
      </c>
      <c r="CQ30">
        <f t="shared" si="42"/>
        <v>222479.25</v>
      </c>
      <c r="CR30">
        <f t="shared" si="43"/>
        <v>53736.02</v>
      </c>
      <c r="CS30">
        <f t="shared" si="44"/>
        <v>21215.13</v>
      </c>
      <c r="CT30">
        <f t="shared" si="45"/>
        <v>4649.3</v>
      </c>
      <c r="CU30">
        <f t="shared" si="46"/>
        <v>0</v>
      </c>
      <c r="CV30">
        <f t="shared" si="47"/>
        <v>24.84</v>
      </c>
      <c r="CW30">
        <f t="shared" si="48"/>
        <v>0</v>
      </c>
      <c r="CX30">
        <f t="shared" si="49"/>
        <v>0</v>
      </c>
      <c r="CY30">
        <f t="shared" si="50"/>
        <v>0</v>
      </c>
      <c r="CZ30">
        <f t="shared" si="51"/>
        <v>0</v>
      </c>
      <c r="DC30" t="s">
        <v>3</v>
      </c>
      <c r="DD30" t="s">
        <v>3</v>
      </c>
      <c r="DE30" t="s">
        <v>3</v>
      </c>
      <c r="DF30" t="s">
        <v>3</v>
      </c>
      <c r="DG30" t="s">
        <v>3</v>
      </c>
      <c r="DH30" t="s">
        <v>3</v>
      </c>
      <c r="DI30" t="s">
        <v>3</v>
      </c>
      <c r="DJ30" t="s">
        <v>3</v>
      </c>
      <c r="DK30" t="s">
        <v>3</v>
      </c>
      <c r="DL30" t="s">
        <v>3</v>
      </c>
      <c r="DM30" t="s">
        <v>3</v>
      </c>
      <c r="DN30">
        <v>0</v>
      </c>
      <c r="DO30">
        <v>0</v>
      </c>
      <c r="DP30">
        <v>1</v>
      </c>
      <c r="DQ30">
        <v>1</v>
      </c>
      <c r="DU30">
        <v>1007</v>
      </c>
      <c r="DV30" t="s">
        <v>28</v>
      </c>
      <c r="DW30" t="s">
        <v>28</v>
      </c>
      <c r="DX30">
        <v>100</v>
      </c>
      <c r="EE30">
        <v>47949693</v>
      </c>
      <c r="EF30">
        <v>1</v>
      </c>
      <c r="EG30" t="s">
        <v>18</v>
      </c>
      <c r="EH30">
        <v>0</v>
      </c>
      <c r="EI30" t="s">
        <v>3</v>
      </c>
      <c r="EJ30">
        <v>4</v>
      </c>
      <c r="EK30">
        <v>0</v>
      </c>
      <c r="EL30" t="s">
        <v>19</v>
      </c>
      <c r="EM30" t="s">
        <v>20</v>
      </c>
      <c r="EO30" t="s">
        <v>3</v>
      </c>
      <c r="EQ30">
        <v>131072</v>
      </c>
      <c r="ER30">
        <v>280864.57</v>
      </c>
      <c r="ES30">
        <v>222479.25</v>
      </c>
      <c r="ET30">
        <v>53736.02</v>
      </c>
      <c r="EU30">
        <v>21215.13</v>
      </c>
      <c r="EV30">
        <v>4649.3</v>
      </c>
      <c r="EW30">
        <v>24.84</v>
      </c>
      <c r="EX30">
        <v>0</v>
      </c>
      <c r="EY30">
        <v>0</v>
      </c>
      <c r="FQ30">
        <v>0</v>
      </c>
      <c r="FR30">
        <f t="shared" si="52"/>
        <v>0</v>
      </c>
      <c r="FS30">
        <v>0</v>
      </c>
      <c r="FX30">
        <v>70</v>
      </c>
      <c r="FY30">
        <v>10</v>
      </c>
      <c r="GA30" t="s">
        <v>3</v>
      </c>
      <c r="GD30">
        <v>0</v>
      </c>
      <c r="GF30">
        <v>1867545288</v>
      </c>
      <c r="GG30">
        <v>2</v>
      </c>
      <c r="GH30">
        <v>1</v>
      </c>
      <c r="GI30">
        <v>-2</v>
      </c>
      <c r="GJ30">
        <v>0</v>
      </c>
      <c r="GK30">
        <f>ROUND(R30*(R12)/100,2)</f>
        <v>0</v>
      </c>
      <c r="GL30">
        <f t="shared" si="53"/>
        <v>0</v>
      </c>
      <c r="GM30">
        <f t="shared" si="54"/>
        <v>0</v>
      </c>
      <c r="GN30">
        <f t="shared" si="55"/>
        <v>0</v>
      </c>
      <c r="GO30">
        <f t="shared" si="56"/>
        <v>0</v>
      </c>
      <c r="GP30">
        <f t="shared" si="57"/>
        <v>0</v>
      </c>
      <c r="GR30">
        <v>0</v>
      </c>
      <c r="GS30">
        <v>0</v>
      </c>
      <c r="GT30">
        <v>0</v>
      </c>
      <c r="GU30" t="s">
        <v>3</v>
      </c>
      <c r="GV30">
        <f t="shared" si="58"/>
        <v>0</v>
      </c>
      <c r="GW30">
        <v>1</v>
      </c>
      <c r="GX30">
        <f t="shared" si="59"/>
        <v>0</v>
      </c>
      <c r="HA30">
        <v>0</v>
      </c>
      <c r="HB30">
        <v>0</v>
      </c>
      <c r="HC30">
        <f t="shared" si="60"/>
        <v>0</v>
      </c>
      <c r="IK30">
        <v>0</v>
      </c>
    </row>
    <row r="31" spans="1:245" x14ac:dyDescent="0.2">
      <c r="A31">
        <v>17</v>
      </c>
      <c r="B31">
        <v>1</v>
      </c>
      <c r="C31">
        <f>ROW(SmtRes!A30)</f>
        <v>30</v>
      </c>
      <c r="D31">
        <f>ROW(EtalonRes!A30)</f>
        <v>30</v>
      </c>
      <c r="E31" t="s">
        <v>30</v>
      </c>
      <c r="F31" t="s">
        <v>31</v>
      </c>
      <c r="G31" t="s">
        <v>32</v>
      </c>
      <c r="H31" t="s">
        <v>33</v>
      </c>
      <c r="I31">
        <v>0</v>
      </c>
      <c r="J31">
        <v>0</v>
      </c>
      <c r="O31">
        <f t="shared" si="21"/>
        <v>0</v>
      </c>
      <c r="P31">
        <f t="shared" si="22"/>
        <v>0</v>
      </c>
      <c r="Q31">
        <f t="shared" si="23"/>
        <v>0</v>
      </c>
      <c r="R31">
        <f t="shared" si="24"/>
        <v>0</v>
      </c>
      <c r="S31">
        <f t="shared" si="25"/>
        <v>0</v>
      </c>
      <c r="T31">
        <f t="shared" si="26"/>
        <v>0</v>
      </c>
      <c r="U31">
        <f t="shared" si="27"/>
        <v>0</v>
      </c>
      <c r="V31">
        <f t="shared" si="28"/>
        <v>0</v>
      </c>
      <c r="W31">
        <f t="shared" si="29"/>
        <v>0</v>
      </c>
      <c r="X31">
        <f t="shared" si="30"/>
        <v>0</v>
      </c>
      <c r="Y31">
        <f t="shared" si="31"/>
        <v>0</v>
      </c>
      <c r="AA31">
        <v>47999145</v>
      </c>
      <c r="AB31">
        <f t="shared" si="32"/>
        <v>6977.23</v>
      </c>
      <c r="AC31">
        <f t="shared" si="33"/>
        <v>4186.97</v>
      </c>
      <c r="AD31">
        <f t="shared" si="34"/>
        <v>1708.7</v>
      </c>
      <c r="AE31">
        <f t="shared" si="35"/>
        <v>422.92</v>
      </c>
      <c r="AF31">
        <f t="shared" si="36"/>
        <v>1081.56</v>
      </c>
      <c r="AG31">
        <f t="shared" si="37"/>
        <v>0</v>
      </c>
      <c r="AH31">
        <f t="shared" si="38"/>
        <v>5.35</v>
      </c>
      <c r="AI31">
        <f t="shared" si="39"/>
        <v>0</v>
      </c>
      <c r="AJ31">
        <f t="shared" si="40"/>
        <v>0</v>
      </c>
      <c r="AK31">
        <v>6977.23</v>
      </c>
      <c r="AL31">
        <v>4186.97</v>
      </c>
      <c r="AM31">
        <v>1708.7</v>
      </c>
      <c r="AN31">
        <v>422.92</v>
      </c>
      <c r="AO31">
        <v>1081.56</v>
      </c>
      <c r="AP31">
        <v>0</v>
      </c>
      <c r="AQ31">
        <v>5.35</v>
      </c>
      <c r="AR31">
        <v>0</v>
      </c>
      <c r="AS31">
        <v>0</v>
      </c>
      <c r="AT31">
        <v>70</v>
      </c>
      <c r="AU31">
        <v>10</v>
      </c>
      <c r="AV31">
        <v>1</v>
      </c>
      <c r="AW31">
        <v>1</v>
      </c>
      <c r="AZ31">
        <v>1</v>
      </c>
      <c r="BA31">
        <v>1</v>
      </c>
      <c r="BB31">
        <v>1</v>
      </c>
      <c r="BC31">
        <v>1</v>
      </c>
      <c r="BD31" t="s">
        <v>3</v>
      </c>
      <c r="BE31" t="s">
        <v>3</v>
      </c>
      <c r="BF31" t="s">
        <v>3</v>
      </c>
      <c r="BG31" t="s">
        <v>3</v>
      </c>
      <c r="BH31">
        <v>0</v>
      </c>
      <c r="BI31">
        <v>4</v>
      </c>
      <c r="BJ31" t="s">
        <v>34</v>
      </c>
      <c r="BM31">
        <v>0</v>
      </c>
      <c r="BN31">
        <v>47312792</v>
      </c>
      <c r="BO31" t="s">
        <v>3</v>
      </c>
      <c r="BP31">
        <v>0</v>
      </c>
      <c r="BQ31">
        <v>1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 t="s">
        <v>3</v>
      </c>
      <c r="BZ31">
        <v>70</v>
      </c>
      <c r="CA31">
        <v>10</v>
      </c>
      <c r="CE31">
        <v>0</v>
      </c>
      <c r="CF31">
        <v>0</v>
      </c>
      <c r="CG31">
        <v>0</v>
      </c>
      <c r="CM31">
        <v>0</v>
      </c>
      <c r="CN31" t="s">
        <v>3</v>
      </c>
      <c r="CO31">
        <v>0</v>
      </c>
      <c r="CP31">
        <f t="shared" si="41"/>
        <v>0</v>
      </c>
      <c r="CQ31">
        <f t="shared" si="42"/>
        <v>4186.97</v>
      </c>
      <c r="CR31">
        <f t="shared" si="43"/>
        <v>1708.7</v>
      </c>
      <c r="CS31">
        <f t="shared" si="44"/>
        <v>422.92</v>
      </c>
      <c r="CT31">
        <f t="shared" si="45"/>
        <v>1081.56</v>
      </c>
      <c r="CU31">
        <f t="shared" si="46"/>
        <v>0</v>
      </c>
      <c r="CV31">
        <f t="shared" si="47"/>
        <v>5.35</v>
      </c>
      <c r="CW31">
        <f t="shared" si="48"/>
        <v>0</v>
      </c>
      <c r="CX31">
        <f t="shared" si="49"/>
        <v>0</v>
      </c>
      <c r="CY31">
        <f t="shared" si="50"/>
        <v>0</v>
      </c>
      <c r="CZ31">
        <f t="shared" si="51"/>
        <v>0</v>
      </c>
      <c r="DC31" t="s">
        <v>3</v>
      </c>
      <c r="DD31" t="s">
        <v>3</v>
      </c>
      <c r="DE31" t="s">
        <v>3</v>
      </c>
      <c r="DF31" t="s">
        <v>3</v>
      </c>
      <c r="DG31" t="s">
        <v>3</v>
      </c>
      <c r="DH31" t="s">
        <v>3</v>
      </c>
      <c r="DI31" t="s">
        <v>3</v>
      </c>
      <c r="DJ31" t="s">
        <v>3</v>
      </c>
      <c r="DK31" t="s">
        <v>3</v>
      </c>
      <c r="DL31" t="s">
        <v>3</v>
      </c>
      <c r="DM31" t="s">
        <v>3</v>
      </c>
      <c r="DN31">
        <v>0</v>
      </c>
      <c r="DO31">
        <v>0</v>
      </c>
      <c r="DP31">
        <v>1</v>
      </c>
      <c r="DQ31">
        <v>1</v>
      </c>
      <c r="DU31">
        <v>1003</v>
      </c>
      <c r="DV31" t="s">
        <v>33</v>
      </c>
      <c r="DW31" t="s">
        <v>33</v>
      </c>
      <c r="DX31">
        <v>100</v>
      </c>
      <c r="EE31">
        <v>47949693</v>
      </c>
      <c r="EF31">
        <v>1</v>
      </c>
      <c r="EG31" t="s">
        <v>18</v>
      </c>
      <c r="EH31">
        <v>0</v>
      </c>
      <c r="EI31" t="s">
        <v>3</v>
      </c>
      <c r="EJ31">
        <v>4</v>
      </c>
      <c r="EK31">
        <v>0</v>
      </c>
      <c r="EL31" t="s">
        <v>19</v>
      </c>
      <c r="EM31" t="s">
        <v>20</v>
      </c>
      <c r="EO31" t="s">
        <v>3</v>
      </c>
      <c r="EQ31">
        <v>131072</v>
      </c>
      <c r="ER31">
        <v>6977.23</v>
      </c>
      <c r="ES31">
        <v>4186.97</v>
      </c>
      <c r="ET31">
        <v>1708.7</v>
      </c>
      <c r="EU31">
        <v>422.92</v>
      </c>
      <c r="EV31">
        <v>1081.56</v>
      </c>
      <c r="EW31">
        <v>5.35</v>
      </c>
      <c r="EX31">
        <v>0</v>
      </c>
      <c r="EY31">
        <v>0</v>
      </c>
      <c r="FQ31">
        <v>0</v>
      </c>
      <c r="FR31">
        <f t="shared" si="52"/>
        <v>0</v>
      </c>
      <c r="FS31">
        <v>0</v>
      </c>
      <c r="FX31">
        <v>70</v>
      </c>
      <c r="FY31">
        <v>10</v>
      </c>
      <c r="GA31" t="s">
        <v>3</v>
      </c>
      <c r="GD31">
        <v>0</v>
      </c>
      <c r="GF31">
        <v>-1003397342</v>
      </c>
      <c r="GG31">
        <v>2</v>
      </c>
      <c r="GH31">
        <v>1</v>
      </c>
      <c r="GI31">
        <v>-2</v>
      </c>
      <c r="GJ31">
        <v>0</v>
      </c>
      <c r="GK31">
        <f>ROUND(R31*(R12)/100,2)</f>
        <v>0</v>
      </c>
      <c r="GL31">
        <f t="shared" si="53"/>
        <v>0</v>
      </c>
      <c r="GM31">
        <f t="shared" si="54"/>
        <v>0</v>
      </c>
      <c r="GN31">
        <f t="shared" si="55"/>
        <v>0</v>
      </c>
      <c r="GO31">
        <f t="shared" si="56"/>
        <v>0</v>
      </c>
      <c r="GP31">
        <f t="shared" si="57"/>
        <v>0</v>
      </c>
      <c r="GR31">
        <v>0</v>
      </c>
      <c r="GS31">
        <v>0</v>
      </c>
      <c r="GT31">
        <v>0</v>
      </c>
      <c r="GU31" t="s">
        <v>3</v>
      </c>
      <c r="GV31">
        <f t="shared" si="58"/>
        <v>0</v>
      </c>
      <c r="GW31">
        <v>1</v>
      </c>
      <c r="GX31">
        <f t="shared" si="59"/>
        <v>0</v>
      </c>
      <c r="HA31">
        <v>0</v>
      </c>
      <c r="HB31">
        <v>0</v>
      </c>
      <c r="HC31">
        <f t="shared" si="60"/>
        <v>0</v>
      </c>
      <c r="IK31">
        <v>0</v>
      </c>
    </row>
    <row r="32" spans="1:245" x14ac:dyDescent="0.2">
      <c r="A32">
        <v>17</v>
      </c>
      <c r="B32">
        <v>1</v>
      </c>
      <c r="C32">
        <f>ROW(SmtRes!A35)</f>
        <v>35</v>
      </c>
      <c r="D32">
        <f>ROW(EtalonRes!A35)</f>
        <v>35</v>
      </c>
      <c r="E32" t="s">
        <v>35</v>
      </c>
      <c r="F32" t="s">
        <v>36</v>
      </c>
      <c r="G32" t="s">
        <v>37</v>
      </c>
      <c r="H32" t="s">
        <v>33</v>
      </c>
      <c r="I32">
        <v>0</v>
      </c>
      <c r="J32">
        <v>0</v>
      </c>
      <c r="O32">
        <f t="shared" si="21"/>
        <v>0</v>
      </c>
      <c r="P32">
        <f t="shared" si="22"/>
        <v>0</v>
      </c>
      <c r="Q32">
        <f t="shared" si="23"/>
        <v>0</v>
      </c>
      <c r="R32">
        <f t="shared" si="24"/>
        <v>0</v>
      </c>
      <c r="S32">
        <f t="shared" si="25"/>
        <v>0</v>
      </c>
      <c r="T32">
        <f t="shared" si="26"/>
        <v>0</v>
      </c>
      <c r="U32">
        <f t="shared" si="27"/>
        <v>0</v>
      </c>
      <c r="V32">
        <f t="shared" si="28"/>
        <v>0</v>
      </c>
      <c r="W32">
        <f t="shared" si="29"/>
        <v>0</v>
      </c>
      <c r="X32">
        <f t="shared" si="30"/>
        <v>0</v>
      </c>
      <c r="Y32">
        <f t="shared" si="31"/>
        <v>0</v>
      </c>
      <c r="AA32">
        <v>47999145</v>
      </c>
      <c r="AB32">
        <f t="shared" si="32"/>
        <v>4878.79</v>
      </c>
      <c r="AC32">
        <f t="shared" si="33"/>
        <v>2113.67</v>
      </c>
      <c r="AD32">
        <f t="shared" si="34"/>
        <v>2013.85</v>
      </c>
      <c r="AE32">
        <f t="shared" si="35"/>
        <v>903.41</v>
      </c>
      <c r="AF32">
        <f t="shared" si="36"/>
        <v>751.27</v>
      </c>
      <c r="AG32">
        <f t="shared" si="37"/>
        <v>0</v>
      </c>
      <c r="AH32">
        <f t="shared" si="38"/>
        <v>3.69</v>
      </c>
      <c r="AI32">
        <f t="shared" si="39"/>
        <v>0</v>
      </c>
      <c r="AJ32">
        <f t="shared" si="40"/>
        <v>0</v>
      </c>
      <c r="AK32">
        <v>4878.79</v>
      </c>
      <c r="AL32">
        <v>2113.67</v>
      </c>
      <c r="AM32">
        <v>2013.85</v>
      </c>
      <c r="AN32">
        <v>903.41</v>
      </c>
      <c r="AO32">
        <v>751.27</v>
      </c>
      <c r="AP32">
        <v>0</v>
      </c>
      <c r="AQ32">
        <v>3.69</v>
      </c>
      <c r="AR32">
        <v>0</v>
      </c>
      <c r="AS32">
        <v>0</v>
      </c>
      <c r="AT32">
        <v>70</v>
      </c>
      <c r="AU32">
        <v>10</v>
      </c>
      <c r="AV32">
        <v>1</v>
      </c>
      <c r="AW32">
        <v>1</v>
      </c>
      <c r="AZ32">
        <v>1</v>
      </c>
      <c r="BA32">
        <v>1</v>
      </c>
      <c r="BB32">
        <v>1</v>
      </c>
      <c r="BC32">
        <v>1</v>
      </c>
      <c r="BD32" t="s">
        <v>3</v>
      </c>
      <c r="BE32" t="s">
        <v>3</v>
      </c>
      <c r="BF32" t="s">
        <v>3</v>
      </c>
      <c r="BG32" t="s">
        <v>3</v>
      </c>
      <c r="BH32">
        <v>0</v>
      </c>
      <c r="BI32">
        <v>4</v>
      </c>
      <c r="BJ32" t="s">
        <v>38</v>
      </c>
      <c r="BM32">
        <v>0</v>
      </c>
      <c r="BN32">
        <v>47312792</v>
      </c>
      <c r="BO32" t="s">
        <v>3</v>
      </c>
      <c r="BP32">
        <v>0</v>
      </c>
      <c r="BQ32">
        <v>1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 t="s">
        <v>3</v>
      </c>
      <c r="BZ32">
        <v>70</v>
      </c>
      <c r="CA32">
        <v>10</v>
      </c>
      <c r="CE32">
        <v>0</v>
      </c>
      <c r="CF32">
        <v>0</v>
      </c>
      <c r="CG32">
        <v>0</v>
      </c>
      <c r="CM32">
        <v>0</v>
      </c>
      <c r="CN32" t="s">
        <v>3</v>
      </c>
      <c r="CO32">
        <v>0</v>
      </c>
      <c r="CP32">
        <f t="shared" si="41"/>
        <v>0</v>
      </c>
      <c r="CQ32">
        <f t="shared" si="42"/>
        <v>2113.67</v>
      </c>
      <c r="CR32">
        <f t="shared" si="43"/>
        <v>2013.85</v>
      </c>
      <c r="CS32">
        <f t="shared" si="44"/>
        <v>903.41</v>
      </c>
      <c r="CT32">
        <f t="shared" si="45"/>
        <v>751.27</v>
      </c>
      <c r="CU32">
        <f t="shared" si="46"/>
        <v>0</v>
      </c>
      <c r="CV32">
        <f t="shared" si="47"/>
        <v>3.69</v>
      </c>
      <c r="CW32">
        <f t="shared" si="48"/>
        <v>0</v>
      </c>
      <c r="CX32">
        <f t="shared" si="49"/>
        <v>0</v>
      </c>
      <c r="CY32">
        <f t="shared" si="50"/>
        <v>0</v>
      </c>
      <c r="CZ32">
        <f t="shared" si="51"/>
        <v>0</v>
      </c>
      <c r="DC32" t="s">
        <v>3</v>
      </c>
      <c r="DD32" t="s">
        <v>3</v>
      </c>
      <c r="DE32" t="s">
        <v>3</v>
      </c>
      <c r="DF32" t="s">
        <v>3</v>
      </c>
      <c r="DG32" t="s">
        <v>3</v>
      </c>
      <c r="DH32" t="s">
        <v>3</v>
      </c>
      <c r="DI32" t="s">
        <v>3</v>
      </c>
      <c r="DJ32" t="s">
        <v>3</v>
      </c>
      <c r="DK32" t="s">
        <v>3</v>
      </c>
      <c r="DL32" t="s">
        <v>3</v>
      </c>
      <c r="DM32" t="s">
        <v>3</v>
      </c>
      <c r="DN32">
        <v>0</v>
      </c>
      <c r="DO32">
        <v>0</v>
      </c>
      <c r="DP32">
        <v>1</v>
      </c>
      <c r="DQ32">
        <v>1</v>
      </c>
      <c r="DU32">
        <v>1003</v>
      </c>
      <c r="DV32" t="s">
        <v>33</v>
      </c>
      <c r="DW32" t="s">
        <v>33</v>
      </c>
      <c r="DX32">
        <v>100</v>
      </c>
      <c r="EE32">
        <v>47949693</v>
      </c>
      <c r="EF32">
        <v>1</v>
      </c>
      <c r="EG32" t="s">
        <v>18</v>
      </c>
      <c r="EH32">
        <v>0</v>
      </c>
      <c r="EI32" t="s">
        <v>3</v>
      </c>
      <c r="EJ32">
        <v>4</v>
      </c>
      <c r="EK32">
        <v>0</v>
      </c>
      <c r="EL32" t="s">
        <v>19</v>
      </c>
      <c r="EM32" t="s">
        <v>20</v>
      </c>
      <c r="EO32" t="s">
        <v>3</v>
      </c>
      <c r="EQ32">
        <v>131072</v>
      </c>
      <c r="ER32">
        <v>4878.79</v>
      </c>
      <c r="ES32">
        <v>2113.67</v>
      </c>
      <c r="ET32">
        <v>2013.85</v>
      </c>
      <c r="EU32">
        <v>903.41</v>
      </c>
      <c r="EV32">
        <v>751.27</v>
      </c>
      <c r="EW32">
        <v>3.69</v>
      </c>
      <c r="EX32">
        <v>0</v>
      </c>
      <c r="EY32">
        <v>0</v>
      </c>
      <c r="FQ32">
        <v>0</v>
      </c>
      <c r="FR32">
        <f t="shared" si="52"/>
        <v>0</v>
      </c>
      <c r="FS32">
        <v>0</v>
      </c>
      <c r="FX32">
        <v>70</v>
      </c>
      <c r="FY32">
        <v>10</v>
      </c>
      <c r="GA32" t="s">
        <v>3</v>
      </c>
      <c r="GD32">
        <v>0</v>
      </c>
      <c r="GF32">
        <v>-859080839</v>
      </c>
      <c r="GG32">
        <v>2</v>
      </c>
      <c r="GH32">
        <v>1</v>
      </c>
      <c r="GI32">
        <v>-2</v>
      </c>
      <c r="GJ32">
        <v>0</v>
      </c>
      <c r="GK32">
        <f>ROUND(R32*(R12)/100,2)</f>
        <v>0</v>
      </c>
      <c r="GL32">
        <f t="shared" si="53"/>
        <v>0</v>
      </c>
      <c r="GM32">
        <f t="shared" si="54"/>
        <v>0</v>
      </c>
      <c r="GN32">
        <f t="shared" si="55"/>
        <v>0</v>
      </c>
      <c r="GO32">
        <f t="shared" si="56"/>
        <v>0</v>
      </c>
      <c r="GP32">
        <f t="shared" si="57"/>
        <v>0</v>
      </c>
      <c r="GR32">
        <v>0</v>
      </c>
      <c r="GS32">
        <v>0</v>
      </c>
      <c r="GT32">
        <v>0</v>
      </c>
      <c r="GU32" t="s">
        <v>3</v>
      </c>
      <c r="GV32">
        <f t="shared" si="58"/>
        <v>0</v>
      </c>
      <c r="GW32">
        <v>1</v>
      </c>
      <c r="GX32">
        <f t="shared" si="59"/>
        <v>0</v>
      </c>
      <c r="HA32">
        <v>0</v>
      </c>
      <c r="HB32">
        <v>0</v>
      </c>
      <c r="HC32">
        <f t="shared" si="60"/>
        <v>0</v>
      </c>
      <c r="IK32">
        <v>0</v>
      </c>
    </row>
    <row r="33" spans="1:245" x14ac:dyDescent="0.2">
      <c r="A33">
        <v>17</v>
      </c>
      <c r="B33">
        <v>1</v>
      </c>
      <c r="C33">
        <f>ROW(SmtRes!A36)</f>
        <v>36</v>
      </c>
      <c r="D33">
        <f>ROW(EtalonRes!A36)</f>
        <v>36</v>
      </c>
      <c r="E33" t="s">
        <v>39</v>
      </c>
      <c r="F33" t="s">
        <v>40</v>
      </c>
      <c r="G33" t="s">
        <v>41</v>
      </c>
      <c r="H33" t="s">
        <v>42</v>
      </c>
      <c r="I33">
        <v>0</v>
      </c>
      <c r="J33">
        <v>0</v>
      </c>
      <c r="O33">
        <f t="shared" si="21"/>
        <v>0</v>
      </c>
      <c r="P33">
        <f t="shared" si="22"/>
        <v>0</v>
      </c>
      <c r="Q33">
        <f t="shared" si="23"/>
        <v>0</v>
      </c>
      <c r="R33">
        <f t="shared" si="24"/>
        <v>0</v>
      </c>
      <c r="S33">
        <f t="shared" si="25"/>
        <v>0</v>
      </c>
      <c r="T33">
        <f t="shared" si="26"/>
        <v>0</v>
      </c>
      <c r="U33">
        <f t="shared" si="27"/>
        <v>0</v>
      </c>
      <c r="V33">
        <f t="shared" si="28"/>
        <v>0</v>
      </c>
      <c r="W33">
        <f t="shared" si="29"/>
        <v>0</v>
      </c>
      <c r="X33">
        <f t="shared" si="30"/>
        <v>0</v>
      </c>
      <c r="Y33">
        <f t="shared" si="31"/>
        <v>0</v>
      </c>
      <c r="AA33">
        <v>47999145</v>
      </c>
      <c r="AB33">
        <f t="shared" si="32"/>
        <v>3050.44</v>
      </c>
      <c r="AC33">
        <f t="shared" si="33"/>
        <v>0</v>
      </c>
      <c r="AD33">
        <f t="shared" si="34"/>
        <v>0</v>
      </c>
      <c r="AE33">
        <f t="shared" si="35"/>
        <v>0</v>
      </c>
      <c r="AF33">
        <f t="shared" si="36"/>
        <v>3050.44</v>
      </c>
      <c r="AG33">
        <f t="shared" si="37"/>
        <v>0</v>
      </c>
      <c r="AH33">
        <f t="shared" si="38"/>
        <v>18.68</v>
      </c>
      <c r="AI33">
        <f t="shared" si="39"/>
        <v>0</v>
      </c>
      <c r="AJ33">
        <f t="shared" si="40"/>
        <v>0</v>
      </c>
      <c r="AK33">
        <v>3050.44</v>
      </c>
      <c r="AL33">
        <v>0</v>
      </c>
      <c r="AM33">
        <v>0</v>
      </c>
      <c r="AN33">
        <v>0</v>
      </c>
      <c r="AO33">
        <v>3050.44</v>
      </c>
      <c r="AP33">
        <v>0</v>
      </c>
      <c r="AQ33">
        <v>18.68</v>
      </c>
      <c r="AR33">
        <v>0</v>
      </c>
      <c r="AS33">
        <v>0</v>
      </c>
      <c r="AT33">
        <v>70</v>
      </c>
      <c r="AU33">
        <v>10</v>
      </c>
      <c r="AV33">
        <v>1</v>
      </c>
      <c r="AW33">
        <v>1</v>
      </c>
      <c r="AZ33">
        <v>1</v>
      </c>
      <c r="BA33">
        <v>1</v>
      </c>
      <c r="BB33">
        <v>1</v>
      </c>
      <c r="BC33">
        <v>1</v>
      </c>
      <c r="BD33" t="s">
        <v>3</v>
      </c>
      <c r="BE33" t="s">
        <v>3</v>
      </c>
      <c r="BF33" t="s">
        <v>3</v>
      </c>
      <c r="BG33" t="s">
        <v>3</v>
      </c>
      <c r="BH33">
        <v>0</v>
      </c>
      <c r="BI33">
        <v>4</v>
      </c>
      <c r="BJ33" t="s">
        <v>43</v>
      </c>
      <c r="BM33">
        <v>0</v>
      </c>
      <c r="BN33">
        <v>47312792</v>
      </c>
      <c r="BO33" t="s">
        <v>3</v>
      </c>
      <c r="BP33">
        <v>0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3</v>
      </c>
      <c r="BZ33">
        <v>70</v>
      </c>
      <c r="CA33">
        <v>10</v>
      </c>
      <c r="CE33">
        <v>0</v>
      </c>
      <c r="CF33">
        <v>0</v>
      </c>
      <c r="CG33">
        <v>0</v>
      </c>
      <c r="CM33">
        <v>0</v>
      </c>
      <c r="CN33" t="s">
        <v>3</v>
      </c>
      <c r="CO33">
        <v>0</v>
      </c>
      <c r="CP33">
        <f t="shared" si="41"/>
        <v>0</v>
      </c>
      <c r="CQ33">
        <f t="shared" si="42"/>
        <v>0</v>
      </c>
      <c r="CR33">
        <f t="shared" si="43"/>
        <v>0</v>
      </c>
      <c r="CS33">
        <f t="shared" si="44"/>
        <v>0</v>
      </c>
      <c r="CT33">
        <f t="shared" si="45"/>
        <v>3050.44</v>
      </c>
      <c r="CU33">
        <f t="shared" si="46"/>
        <v>0</v>
      </c>
      <c r="CV33">
        <f t="shared" si="47"/>
        <v>18.68</v>
      </c>
      <c r="CW33">
        <f t="shared" si="48"/>
        <v>0</v>
      </c>
      <c r="CX33">
        <f t="shared" si="49"/>
        <v>0</v>
      </c>
      <c r="CY33">
        <f t="shared" si="50"/>
        <v>0</v>
      </c>
      <c r="CZ33">
        <f t="shared" si="51"/>
        <v>0</v>
      </c>
      <c r="DC33" t="s">
        <v>3</v>
      </c>
      <c r="DD33" t="s">
        <v>3</v>
      </c>
      <c r="DE33" t="s">
        <v>3</v>
      </c>
      <c r="DF33" t="s">
        <v>3</v>
      </c>
      <c r="DG33" t="s">
        <v>3</v>
      </c>
      <c r="DH33" t="s">
        <v>3</v>
      </c>
      <c r="DI33" t="s">
        <v>3</v>
      </c>
      <c r="DJ33" t="s">
        <v>3</v>
      </c>
      <c r="DK33" t="s">
        <v>3</v>
      </c>
      <c r="DL33" t="s">
        <v>3</v>
      </c>
      <c r="DM33" t="s">
        <v>3</v>
      </c>
      <c r="DN33">
        <v>0</v>
      </c>
      <c r="DO33">
        <v>0</v>
      </c>
      <c r="DP33">
        <v>1</v>
      </c>
      <c r="DQ33">
        <v>1</v>
      </c>
      <c r="DU33">
        <v>1005</v>
      </c>
      <c r="DV33" t="s">
        <v>42</v>
      </c>
      <c r="DW33" t="s">
        <v>42</v>
      </c>
      <c r="DX33">
        <v>100</v>
      </c>
      <c r="EE33">
        <v>47949693</v>
      </c>
      <c r="EF33">
        <v>1</v>
      </c>
      <c r="EG33" t="s">
        <v>18</v>
      </c>
      <c r="EH33">
        <v>0</v>
      </c>
      <c r="EI33" t="s">
        <v>3</v>
      </c>
      <c r="EJ33">
        <v>4</v>
      </c>
      <c r="EK33">
        <v>0</v>
      </c>
      <c r="EL33" t="s">
        <v>19</v>
      </c>
      <c r="EM33" t="s">
        <v>20</v>
      </c>
      <c r="EO33" t="s">
        <v>3</v>
      </c>
      <c r="EQ33">
        <v>131072</v>
      </c>
      <c r="ER33">
        <v>3050.44</v>
      </c>
      <c r="ES33">
        <v>0</v>
      </c>
      <c r="ET33">
        <v>0</v>
      </c>
      <c r="EU33">
        <v>0</v>
      </c>
      <c r="EV33">
        <v>3050.44</v>
      </c>
      <c r="EW33">
        <v>18.68</v>
      </c>
      <c r="EX33">
        <v>0</v>
      </c>
      <c r="EY33">
        <v>0</v>
      </c>
      <c r="FQ33">
        <v>0</v>
      </c>
      <c r="FR33">
        <f t="shared" si="52"/>
        <v>0</v>
      </c>
      <c r="FS33">
        <v>0</v>
      </c>
      <c r="FX33">
        <v>70</v>
      </c>
      <c r="FY33">
        <v>10</v>
      </c>
      <c r="GA33" t="s">
        <v>3</v>
      </c>
      <c r="GD33">
        <v>0</v>
      </c>
      <c r="GF33">
        <v>1196646688</v>
      </c>
      <c r="GG33">
        <v>2</v>
      </c>
      <c r="GH33">
        <v>1</v>
      </c>
      <c r="GI33">
        <v>-2</v>
      </c>
      <c r="GJ33">
        <v>0</v>
      </c>
      <c r="GK33">
        <f>ROUND(R33*(R12)/100,2)</f>
        <v>0</v>
      </c>
      <c r="GL33">
        <f t="shared" si="53"/>
        <v>0</v>
      </c>
      <c r="GM33">
        <f t="shared" si="54"/>
        <v>0</v>
      </c>
      <c r="GN33">
        <f t="shared" si="55"/>
        <v>0</v>
      </c>
      <c r="GO33">
        <f t="shared" si="56"/>
        <v>0</v>
      </c>
      <c r="GP33">
        <f t="shared" si="57"/>
        <v>0</v>
      </c>
      <c r="GR33">
        <v>0</v>
      </c>
      <c r="GS33">
        <v>0</v>
      </c>
      <c r="GT33">
        <v>0</v>
      </c>
      <c r="GU33" t="s">
        <v>3</v>
      </c>
      <c r="GV33">
        <f t="shared" si="58"/>
        <v>0</v>
      </c>
      <c r="GW33">
        <v>1</v>
      </c>
      <c r="GX33">
        <f t="shared" si="59"/>
        <v>0</v>
      </c>
      <c r="HA33">
        <v>0</v>
      </c>
      <c r="HB33">
        <v>0</v>
      </c>
      <c r="HC33">
        <f t="shared" si="60"/>
        <v>0</v>
      </c>
      <c r="IK33">
        <v>0</v>
      </c>
    </row>
    <row r="34" spans="1:245" x14ac:dyDescent="0.2">
      <c r="A34">
        <v>17</v>
      </c>
      <c r="B34">
        <v>1</v>
      </c>
      <c r="C34">
        <f>ROW(SmtRes!A40)</f>
        <v>40</v>
      </c>
      <c r="D34">
        <f>ROW(EtalonRes!A40)</f>
        <v>40</v>
      </c>
      <c r="E34" t="s">
        <v>44</v>
      </c>
      <c r="F34" t="s">
        <v>45</v>
      </c>
      <c r="G34" t="s">
        <v>46</v>
      </c>
      <c r="H34" t="s">
        <v>33</v>
      </c>
      <c r="I34">
        <v>0</v>
      </c>
      <c r="J34">
        <v>0</v>
      </c>
      <c r="O34">
        <f t="shared" si="21"/>
        <v>0</v>
      </c>
      <c r="P34">
        <f t="shared" si="22"/>
        <v>0</v>
      </c>
      <c r="Q34">
        <f t="shared" si="23"/>
        <v>0</v>
      </c>
      <c r="R34">
        <f t="shared" si="24"/>
        <v>0</v>
      </c>
      <c r="S34">
        <f t="shared" si="25"/>
        <v>0</v>
      </c>
      <c r="T34">
        <f t="shared" si="26"/>
        <v>0</v>
      </c>
      <c r="U34">
        <f t="shared" si="27"/>
        <v>0</v>
      </c>
      <c r="V34">
        <f t="shared" si="28"/>
        <v>0</v>
      </c>
      <c r="W34">
        <f t="shared" si="29"/>
        <v>0</v>
      </c>
      <c r="X34">
        <f t="shared" si="30"/>
        <v>0</v>
      </c>
      <c r="Y34">
        <f t="shared" si="31"/>
        <v>0</v>
      </c>
      <c r="AA34">
        <v>47999145</v>
      </c>
      <c r="AB34">
        <f t="shared" si="32"/>
        <v>545916.19999999995</v>
      </c>
      <c r="AC34">
        <f t="shared" si="33"/>
        <v>539354.34</v>
      </c>
      <c r="AD34">
        <f t="shared" si="34"/>
        <v>588.15</v>
      </c>
      <c r="AE34">
        <f t="shared" si="35"/>
        <v>319.29000000000002</v>
      </c>
      <c r="AF34">
        <f t="shared" si="36"/>
        <v>5973.71</v>
      </c>
      <c r="AG34">
        <f t="shared" si="37"/>
        <v>0</v>
      </c>
      <c r="AH34">
        <f t="shared" si="38"/>
        <v>25.98</v>
      </c>
      <c r="AI34">
        <f t="shared" si="39"/>
        <v>0</v>
      </c>
      <c r="AJ34">
        <f t="shared" si="40"/>
        <v>0</v>
      </c>
      <c r="AK34">
        <v>545916.19999999995</v>
      </c>
      <c r="AL34">
        <v>539354.34</v>
      </c>
      <c r="AM34">
        <v>588.15</v>
      </c>
      <c r="AN34">
        <v>319.29000000000002</v>
      </c>
      <c r="AO34">
        <v>5973.71</v>
      </c>
      <c r="AP34">
        <v>0</v>
      </c>
      <c r="AQ34">
        <v>25.98</v>
      </c>
      <c r="AR34">
        <v>0</v>
      </c>
      <c r="AS34">
        <v>0</v>
      </c>
      <c r="AT34">
        <v>70</v>
      </c>
      <c r="AU34">
        <v>10</v>
      </c>
      <c r="AV34">
        <v>1</v>
      </c>
      <c r="AW34">
        <v>1</v>
      </c>
      <c r="AZ34">
        <v>1</v>
      </c>
      <c r="BA34">
        <v>1</v>
      </c>
      <c r="BB34">
        <v>1</v>
      </c>
      <c r="BC34">
        <v>1</v>
      </c>
      <c r="BD34" t="s">
        <v>3</v>
      </c>
      <c r="BE34" t="s">
        <v>3</v>
      </c>
      <c r="BF34" t="s">
        <v>3</v>
      </c>
      <c r="BG34" t="s">
        <v>3</v>
      </c>
      <c r="BH34">
        <v>0</v>
      </c>
      <c r="BI34">
        <v>4</v>
      </c>
      <c r="BJ34" t="s">
        <v>47</v>
      </c>
      <c r="BM34">
        <v>0</v>
      </c>
      <c r="BN34">
        <v>47312792</v>
      </c>
      <c r="BO34" t="s">
        <v>3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 t="s">
        <v>3</v>
      </c>
      <c r="BZ34">
        <v>70</v>
      </c>
      <c r="CA34">
        <v>10</v>
      </c>
      <c r="CE34">
        <v>0</v>
      </c>
      <c r="CF34">
        <v>0</v>
      </c>
      <c r="CG34">
        <v>0</v>
      </c>
      <c r="CM34">
        <v>0</v>
      </c>
      <c r="CN34" t="s">
        <v>3</v>
      </c>
      <c r="CO34">
        <v>0</v>
      </c>
      <c r="CP34">
        <f t="shared" si="41"/>
        <v>0</v>
      </c>
      <c r="CQ34">
        <f t="shared" si="42"/>
        <v>539354.34</v>
      </c>
      <c r="CR34">
        <f t="shared" si="43"/>
        <v>588.15</v>
      </c>
      <c r="CS34">
        <f t="shared" si="44"/>
        <v>319.29000000000002</v>
      </c>
      <c r="CT34">
        <f t="shared" si="45"/>
        <v>5973.71</v>
      </c>
      <c r="CU34">
        <f t="shared" si="46"/>
        <v>0</v>
      </c>
      <c r="CV34">
        <f t="shared" si="47"/>
        <v>25.98</v>
      </c>
      <c r="CW34">
        <f t="shared" si="48"/>
        <v>0</v>
      </c>
      <c r="CX34">
        <f t="shared" si="49"/>
        <v>0</v>
      </c>
      <c r="CY34">
        <f t="shared" si="50"/>
        <v>0</v>
      </c>
      <c r="CZ34">
        <f t="shared" si="51"/>
        <v>0</v>
      </c>
      <c r="DC34" t="s">
        <v>3</v>
      </c>
      <c r="DD34" t="s">
        <v>3</v>
      </c>
      <c r="DE34" t="s">
        <v>3</v>
      </c>
      <c r="DF34" t="s">
        <v>3</v>
      </c>
      <c r="DG34" t="s">
        <v>3</v>
      </c>
      <c r="DH34" t="s">
        <v>3</v>
      </c>
      <c r="DI34" t="s">
        <v>3</v>
      </c>
      <c r="DJ34" t="s">
        <v>3</v>
      </c>
      <c r="DK34" t="s">
        <v>3</v>
      </c>
      <c r="DL34" t="s">
        <v>3</v>
      </c>
      <c r="DM34" t="s">
        <v>3</v>
      </c>
      <c r="DN34">
        <v>0</v>
      </c>
      <c r="DO34">
        <v>0</v>
      </c>
      <c r="DP34">
        <v>1</v>
      </c>
      <c r="DQ34">
        <v>1</v>
      </c>
      <c r="DU34">
        <v>1003</v>
      </c>
      <c r="DV34" t="s">
        <v>33</v>
      </c>
      <c r="DW34" t="s">
        <v>33</v>
      </c>
      <c r="DX34">
        <v>100</v>
      </c>
      <c r="EE34">
        <v>47949693</v>
      </c>
      <c r="EF34">
        <v>1</v>
      </c>
      <c r="EG34" t="s">
        <v>18</v>
      </c>
      <c r="EH34">
        <v>0</v>
      </c>
      <c r="EI34" t="s">
        <v>3</v>
      </c>
      <c r="EJ34">
        <v>4</v>
      </c>
      <c r="EK34">
        <v>0</v>
      </c>
      <c r="EL34" t="s">
        <v>19</v>
      </c>
      <c r="EM34" t="s">
        <v>20</v>
      </c>
      <c r="EO34" t="s">
        <v>3</v>
      </c>
      <c r="EQ34">
        <v>131072</v>
      </c>
      <c r="ER34">
        <v>545916.19999999995</v>
      </c>
      <c r="ES34">
        <v>539354.34</v>
      </c>
      <c r="ET34">
        <v>588.15</v>
      </c>
      <c r="EU34">
        <v>319.29000000000002</v>
      </c>
      <c r="EV34">
        <v>5973.71</v>
      </c>
      <c r="EW34">
        <v>25.98</v>
      </c>
      <c r="EX34">
        <v>0</v>
      </c>
      <c r="EY34">
        <v>0</v>
      </c>
      <c r="FQ34">
        <v>0</v>
      </c>
      <c r="FR34">
        <f t="shared" si="52"/>
        <v>0</v>
      </c>
      <c r="FS34">
        <v>0</v>
      </c>
      <c r="FX34">
        <v>70</v>
      </c>
      <c r="FY34">
        <v>10</v>
      </c>
      <c r="GA34" t="s">
        <v>3</v>
      </c>
      <c r="GD34">
        <v>0</v>
      </c>
      <c r="GF34">
        <v>764022949</v>
      </c>
      <c r="GG34">
        <v>2</v>
      </c>
      <c r="GH34">
        <v>1</v>
      </c>
      <c r="GI34">
        <v>-2</v>
      </c>
      <c r="GJ34">
        <v>0</v>
      </c>
      <c r="GK34">
        <f>ROUND(R34*(R12)/100,2)</f>
        <v>0</v>
      </c>
      <c r="GL34">
        <f t="shared" si="53"/>
        <v>0</v>
      </c>
      <c r="GM34">
        <f t="shared" si="54"/>
        <v>0</v>
      </c>
      <c r="GN34">
        <f t="shared" si="55"/>
        <v>0</v>
      </c>
      <c r="GO34">
        <f t="shared" si="56"/>
        <v>0</v>
      </c>
      <c r="GP34">
        <f t="shared" si="57"/>
        <v>0</v>
      </c>
      <c r="GR34">
        <v>0</v>
      </c>
      <c r="GS34">
        <v>0</v>
      </c>
      <c r="GT34">
        <v>0</v>
      </c>
      <c r="GU34" t="s">
        <v>3</v>
      </c>
      <c r="GV34">
        <f t="shared" si="58"/>
        <v>0</v>
      </c>
      <c r="GW34">
        <v>1</v>
      </c>
      <c r="GX34">
        <f t="shared" si="59"/>
        <v>0</v>
      </c>
      <c r="HA34">
        <v>0</v>
      </c>
      <c r="HB34">
        <v>0</v>
      </c>
      <c r="HC34">
        <f t="shared" si="60"/>
        <v>0</v>
      </c>
      <c r="IK34">
        <v>0</v>
      </c>
    </row>
    <row r="35" spans="1:245" x14ac:dyDescent="0.2">
      <c r="A35">
        <v>17</v>
      </c>
      <c r="B35">
        <v>1</v>
      </c>
      <c r="C35">
        <f>ROW(SmtRes!A44)</f>
        <v>44</v>
      </c>
      <c r="D35">
        <f>ROW(EtalonRes!A44)</f>
        <v>44</v>
      </c>
      <c r="E35" t="s">
        <v>48</v>
      </c>
      <c r="F35" t="s">
        <v>49</v>
      </c>
      <c r="G35" t="s">
        <v>50</v>
      </c>
      <c r="H35" t="s">
        <v>42</v>
      </c>
      <c r="I35">
        <v>0</v>
      </c>
      <c r="J35">
        <v>0</v>
      </c>
      <c r="O35">
        <f t="shared" si="21"/>
        <v>0</v>
      </c>
      <c r="P35">
        <f t="shared" si="22"/>
        <v>0</v>
      </c>
      <c r="Q35">
        <f t="shared" si="23"/>
        <v>0</v>
      </c>
      <c r="R35">
        <f t="shared" si="24"/>
        <v>0</v>
      </c>
      <c r="S35">
        <f t="shared" si="25"/>
        <v>0</v>
      </c>
      <c r="T35">
        <f t="shared" si="26"/>
        <v>0</v>
      </c>
      <c r="U35">
        <f t="shared" si="27"/>
        <v>0</v>
      </c>
      <c r="V35">
        <f t="shared" si="28"/>
        <v>0</v>
      </c>
      <c r="W35">
        <f t="shared" si="29"/>
        <v>0</v>
      </c>
      <c r="X35">
        <f t="shared" si="30"/>
        <v>0</v>
      </c>
      <c r="Y35">
        <f t="shared" si="31"/>
        <v>0</v>
      </c>
      <c r="AA35">
        <v>47999145</v>
      </c>
      <c r="AB35">
        <f t="shared" si="32"/>
        <v>102119.92</v>
      </c>
      <c r="AC35">
        <f t="shared" si="33"/>
        <v>91375.95</v>
      </c>
      <c r="AD35">
        <f t="shared" si="34"/>
        <v>660.3</v>
      </c>
      <c r="AE35">
        <f t="shared" si="35"/>
        <v>30.54</v>
      </c>
      <c r="AF35">
        <f t="shared" si="36"/>
        <v>10083.67</v>
      </c>
      <c r="AG35">
        <f t="shared" si="37"/>
        <v>0</v>
      </c>
      <c r="AH35">
        <f t="shared" si="38"/>
        <v>52.67</v>
      </c>
      <c r="AI35">
        <f t="shared" si="39"/>
        <v>0</v>
      </c>
      <c r="AJ35">
        <f t="shared" si="40"/>
        <v>0</v>
      </c>
      <c r="AK35">
        <v>102119.92</v>
      </c>
      <c r="AL35">
        <v>91375.95</v>
      </c>
      <c r="AM35">
        <v>660.3</v>
      </c>
      <c r="AN35">
        <v>30.54</v>
      </c>
      <c r="AO35">
        <v>10083.67</v>
      </c>
      <c r="AP35">
        <v>0</v>
      </c>
      <c r="AQ35">
        <v>52.67</v>
      </c>
      <c r="AR35">
        <v>0</v>
      </c>
      <c r="AS35">
        <v>0</v>
      </c>
      <c r="AT35">
        <v>70</v>
      </c>
      <c r="AU35">
        <v>10</v>
      </c>
      <c r="AV35">
        <v>1</v>
      </c>
      <c r="AW35">
        <v>1</v>
      </c>
      <c r="AZ35">
        <v>1</v>
      </c>
      <c r="BA35">
        <v>1</v>
      </c>
      <c r="BB35">
        <v>1</v>
      </c>
      <c r="BC35">
        <v>1</v>
      </c>
      <c r="BD35" t="s">
        <v>3</v>
      </c>
      <c r="BE35" t="s">
        <v>3</v>
      </c>
      <c r="BF35" t="s">
        <v>3</v>
      </c>
      <c r="BG35" t="s">
        <v>3</v>
      </c>
      <c r="BH35">
        <v>0</v>
      </c>
      <c r="BI35">
        <v>4</v>
      </c>
      <c r="BJ35" t="s">
        <v>51</v>
      </c>
      <c r="BM35">
        <v>0</v>
      </c>
      <c r="BN35">
        <v>47312792</v>
      </c>
      <c r="BO35" t="s">
        <v>3</v>
      </c>
      <c r="BP35">
        <v>0</v>
      </c>
      <c r="BQ35">
        <v>1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 t="s">
        <v>3</v>
      </c>
      <c r="BZ35">
        <v>70</v>
      </c>
      <c r="CA35">
        <v>10</v>
      </c>
      <c r="CE35">
        <v>0</v>
      </c>
      <c r="CF35">
        <v>0</v>
      </c>
      <c r="CG35">
        <v>0</v>
      </c>
      <c r="CM35">
        <v>0</v>
      </c>
      <c r="CN35" t="s">
        <v>3</v>
      </c>
      <c r="CO35">
        <v>0</v>
      </c>
      <c r="CP35">
        <f t="shared" si="41"/>
        <v>0</v>
      </c>
      <c r="CQ35">
        <f t="shared" si="42"/>
        <v>91375.95</v>
      </c>
      <c r="CR35">
        <f t="shared" si="43"/>
        <v>660.3</v>
      </c>
      <c r="CS35">
        <f t="shared" si="44"/>
        <v>30.54</v>
      </c>
      <c r="CT35">
        <f t="shared" si="45"/>
        <v>10083.67</v>
      </c>
      <c r="CU35">
        <f t="shared" si="46"/>
        <v>0</v>
      </c>
      <c r="CV35">
        <f t="shared" si="47"/>
        <v>52.67</v>
      </c>
      <c r="CW35">
        <f t="shared" si="48"/>
        <v>0</v>
      </c>
      <c r="CX35">
        <f t="shared" si="49"/>
        <v>0</v>
      </c>
      <c r="CY35">
        <f t="shared" si="50"/>
        <v>0</v>
      </c>
      <c r="CZ35">
        <f t="shared" si="51"/>
        <v>0</v>
      </c>
      <c r="DC35" t="s">
        <v>3</v>
      </c>
      <c r="DD35" t="s">
        <v>3</v>
      </c>
      <c r="DE35" t="s">
        <v>3</v>
      </c>
      <c r="DF35" t="s">
        <v>3</v>
      </c>
      <c r="DG35" t="s">
        <v>3</v>
      </c>
      <c r="DH35" t="s">
        <v>3</v>
      </c>
      <c r="DI35" t="s">
        <v>3</v>
      </c>
      <c r="DJ35" t="s">
        <v>3</v>
      </c>
      <c r="DK35" t="s">
        <v>3</v>
      </c>
      <c r="DL35" t="s">
        <v>3</v>
      </c>
      <c r="DM35" t="s">
        <v>3</v>
      </c>
      <c r="DN35">
        <v>0</v>
      </c>
      <c r="DO35">
        <v>0</v>
      </c>
      <c r="DP35">
        <v>1</v>
      </c>
      <c r="DQ35">
        <v>1</v>
      </c>
      <c r="DU35">
        <v>1005</v>
      </c>
      <c r="DV35" t="s">
        <v>42</v>
      </c>
      <c r="DW35" t="s">
        <v>42</v>
      </c>
      <c r="DX35">
        <v>100</v>
      </c>
      <c r="EE35">
        <v>47949693</v>
      </c>
      <c r="EF35">
        <v>1</v>
      </c>
      <c r="EG35" t="s">
        <v>18</v>
      </c>
      <c r="EH35">
        <v>0</v>
      </c>
      <c r="EI35" t="s">
        <v>3</v>
      </c>
      <c r="EJ35">
        <v>4</v>
      </c>
      <c r="EK35">
        <v>0</v>
      </c>
      <c r="EL35" t="s">
        <v>19</v>
      </c>
      <c r="EM35" t="s">
        <v>20</v>
      </c>
      <c r="EO35" t="s">
        <v>3</v>
      </c>
      <c r="EQ35">
        <v>131072</v>
      </c>
      <c r="ER35">
        <v>102119.92</v>
      </c>
      <c r="ES35">
        <v>91375.95</v>
      </c>
      <c r="ET35">
        <v>660.3</v>
      </c>
      <c r="EU35">
        <v>30.54</v>
      </c>
      <c r="EV35">
        <v>10083.67</v>
      </c>
      <c r="EW35">
        <v>52.67</v>
      </c>
      <c r="EX35">
        <v>0</v>
      </c>
      <c r="EY35">
        <v>0</v>
      </c>
      <c r="FQ35">
        <v>0</v>
      </c>
      <c r="FR35">
        <f t="shared" si="52"/>
        <v>0</v>
      </c>
      <c r="FS35">
        <v>0</v>
      </c>
      <c r="FX35">
        <v>70</v>
      </c>
      <c r="FY35">
        <v>10</v>
      </c>
      <c r="GA35" t="s">
        <v>3</v>
      </c>
      <c r="GD35">
        <v>0</v>
      </c>
      <c r="GF35">
        <v>-158995793</v>
      </c>
      <c r="GG35">
        <v>2</v>
      </c>
      <c r="GH35">
        <v>1</v>
      </c>
      <c r="GI35">
        <v>-2</v>
      </c>
      <c r="GJ35">
        <v>0</v>
      </c>
      <c r="GK35">
        <f>ROUND(R35*(R12)/100,2)</f>
        <v>0</v>
      </c>
      <c r="GL35">
        <f t="shared" si="53"/>
        <v>0</v>
      </c>
      <c r="GM35">
        <f t="shared" si="54"/>
        <v>0</v>
      </c>
      <c r="GN35">
        <f t="shared" si="55"/>
        <v>0</v>
      </c>
      <c r="GO35">
        <f t="shared" si="56"/>
        <v>0</v>
      </c>
      <c r="GP35">
        <f t="shared" si="57"/>
        <v>0</v>
      </c>
      <c r="GR35">
        <v>0</v>
      </c>
      <c r="GS35">
        <v>0</v>
      </c>
      <c r="GT35">
        <v>0</v>
      </c>
      <c r="GU35" t="s">
        <v>3</v>
      </c>
      <c r="GV35">
        <f t="shared" si="58"/>
        <v>0</v>
      </c>
      <c r="GW35">
        <v>1</v>
      </c>
      <c r="GX35">
        <f t="shared" si="59"/>
        <v>0</v>
      </c>
      <c r="HA35">
        <v>0</v>
      </c>
      <c r="HB35">
        <v>0</v>
      </c>
      <c r="HC35">
        <f t="shared" si="60"/>
        <v>0</v>
      </c>
      <c r="IK35">
        <v>0</v>
      </c>
    </row>
    <row r="36" spans="1:245" x14ac:dyDescent="0.2">
      <c r="A36">
        <v>18</v>
      </c>
      <c r="B36">
        <v>1</v>
      </c>
      <c r="C36">
        <v>44</v>
      </c>
      <c r="E36" t="s">
        <v>52</v>
      </c>
      <c r="F36" t="s">
        <v>53</v>
      </c>
      <c r="G36" t="s">
        <v>54</v>
      </c>
      <c r="H36" t="s">
        <v>16</v>
      </c>
      <c r="I36">
        <f>I35*J36</f>
        <v>0</v>
      </c>
      <c r="J36">
        <v>-100</v>
      </c>
      <c r="O36">
        <f t="shared" si="21"/>
        <v>0</v>
      </c>
      <c r="P36">
        <f t="shared" si="22"/>
        <v>0</v>
      </c>
      <c r="Q36">
        <f t="shared" si="23"/>
        <v>0</v>
      </c>
      <c r="R36">
        <f t="shared" si="24"/>
        <v>0</v>
      </c>
      <c r="S36">
        <f t="shared" si="25"/>
        <v>0</v>
      </c>
      <c r="T36">
        <f t="shared" si="26"/>
        <v>0</v>
      </c>
      <c r="U36">
        <f t="shared" si="27"/>
        <v>0</v>
      </c>
      <c r="V36">
        <f t="shared" si="28"/>
        <v>0</v>
      </c>
      <c r="W36">
        <f t="shared" si="29"/>
        <v>0</v>
      </c>
      <c r="X36">
        <f t="shared" si="30"/>
        <v>0</v>
      </c>
      <c r="Y36">
        <f t="shared" si="31"/>
        <v>0</v>
      </c>
      <c r="AA36">
        <v>47999145</v>
      </c>
      <c r="AB36">
        <f t="shared" si="32"/>
        <v>911.93</v>
      </c>
      <c r="AC36">
        <f t="shared" si="33"/>
        <v>911.93</v>
      </c>
      <c r="AD36">
        <f t="shared" si="34"/>
        <v>0</v>
      </c>
      <c r="AE36">
        <f t="shared" si="35"/>
        <v>0</v>
      </c>
      <c r="AF36">
        <f t="shared" si="36"/>
        <v>0</v>
      </c>
      <c r="AG36">
        <f t="shared" si="37"/>
        <v>0</v>
      </c>
      <c r="AH36">
        <f t="shared" si="38"/>
        <v>0</v>
      </c>
      <c r="AI36">
        <f t="shared" si="39"/>
        <v>0</v>
      </c>
      <c r="AJ36">
        <f t="shared" si="40"/>
        <v>0</v>
      </c>
      <c r="AK36">
        <v>911.93</v>
      </c>
      <c r="AL36">
        <v>911.93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70</v>
      </c>
      <c r="AU36">
        <v>10</v>
      </c>
      <c r="AV36">
        <v>1</v>
      </c>
      <c r="AW36">
        <v>1</v>
      </c>
      <c r="AZ36">
        <v>1</v>
      </c>
      <c r="BA36">
        <v>1</v>
      </c>
      <c r="BB36">
        <v>1</v>
      </c>
      <c r="BC36">
        <v>1</v>
      </c>
      <c r="BD36" t="s">
        <v>3</v>
      </c>
      <c r="BE36" t="s">
        <v>3</v>
      </c>
      <c r="BF36" t="s">
        <v>3</v>
      </c>
      <c r="BG36" t="s">
        <v>3</v>
      </c>
      <c r="BH36">
        <v>3</v>
      </c>
      <c r="BI36">
        <v>4</v>
      </c>
      <c r="BJ36" t="s">
        <v>55</v>
      </c>
      <c r="BM36">
        <v>0</v>
      </c>
      <c r="BN36">
        <v>47312792</v>
      </c>
      <c r="BO36" t="s">
        <v>3</v>
      </c>
      <c r="BP36">
        <v>0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 t="s">
        <v>3</v>
      </c>
      <c r="BZ36">
        <v>70</v>
      </c>
      <c r="CA36">
        <v>10</v>
      </c>
      <c r="CE36">
        <v>0</v>
      </c>
      <c r="CF36">
        <v>0</v>
      </c>
      <c r="CG36">
        <v>0</v>
      </c>
      <c r="CM36">
        <v>0</v>
      </c>
      <c r="CN36" t="s">
        <v>3</v>
      </c>
      <c r="CO36">
        <v>0</v>
      </c>
      <c r="CP36">
        <f t="shared" si="41"/>
        <v>0</v>
      </c>
      <c r="CQ36">
        <f t="shared" si="42"/>
        <v>911.93</v>
      </c>
      <c r="CR36">
        <f t="shared" si="43"/>
        <v>0</v>
      </c>
      <c r="CS36">
        <f t="shared" si="44"/>
        <v>0</v>
      </c>
      <c r="CT36">
        <f t="shared" si="45"/>
        <v>0</v>
      </c>
      <c r="CU36">
        <f t="shared" si="46"/>
        <v>0</v>
      </c>
      <c r="CV36">
        <f t="shared" si="47"/>
        <v>0</v>
      </c>
      <c r="CW36">
        <f t="shared" si="48"/>
        <v>0</v>
      </c>
      <c r="CX36">
        <f t="shared" si="49"/>
        <v>0</v>
      </c>
      <c r="CY36">
        <f t="shared" si="50"/>
        <v>0</v>
      </c>
      <c r="CZ36">
        <f t="shared" si="51"/>
        <v>0</v>
      </c>
      <c r="DC36" t="s">
        <v>3</v>
      </c>
      <c r="DD36" t="s">
        <v>3</v>
      </c>
      <c r="DE36" t="s">
        <v>3</v>
      </c>
      <c r="DF36" t="s">
        <v>3</v>
      </c>
      <c r="DG36" t="s">
        <v>3</v>
      </c>
      <c r="DH36" t="s">
        <v>3</v>
      </c>
      <c r="DI36" t="s">
        <v>3</v>
      </c>
      <c r="DJ36" t="s">
        <v>3</v>
      </c>
      <c r="DK36" t="s">
        <v>3</v>
      </c>
      <c r="DL36" t="s">
        <v>3</v>
      </c>
      <c r="DM36" t="s">
        <v>3</v>
      </c>
      <c r="DN36">
        <v>0</v>
      </c>
      <c r="DO36">
        <v>0</v>
      </c>
      <c r="DP36">
        <v>1</v>
      </c>
      <c r="DQ36">
        <v>1</v>
      </c>
      <c r="DU36">
        <v>1005</v>
      </c>
      <c r="DV36" t="s">
        <v>16</v>
      </c>
      <c r="DW36" t="s">
        <v>16</v>
      </c>
      <c r="DX36">
        <v>1</v>
      </c>
      <c r="EE36">
        <v>47949693</v>
      </c>
      <c r="EF36">
        <v>1</v>
      </c>
      <c r="EG36" t="s">
        <v>18</v>
      </c>
      <c r="EH36">
        <v>0</v>
      </c>
      <c r="EI36" t="s">
        <v>3</v>
      </c>
      <c r="EJ36">
        <v>4</v>
      </c>
      <c r="EK36">
        <v>0</v>
      </c>
      <c r="EL36" t="s">
        <v>19</v>
      </c>
      <c r="EM36" t="s">
        <v>20</v>
      </c>
      <c r="EO36" t="s">
        <v>3</v>
      </c>
      <c r="EQ36">
        <v>32768</v>
      </c>
      <c r="ER36">
        <v>911.93</v>
      </c>
      <c r="ES36">
        <v>911.93</v>
      </c>
      <c r="ET36">
        <v>0</v>
      </c>
      <c r="EU36">
        <v>0</v>
      </c>
      <c r="EV36">
        <v>0</v>
      </c>
      <c r="EW36">
        <v>0</v>
      </c>
      <c r="EX36">
        <v>0</v>
      </c>
      <c r="FQ36">
        <v>0</v>
      </c>
      <c r="FR36">
        <f t="shared" si="52"/>
        <v>0</v>
      </c>
      <c r="FS36">
        <v>0</v>
      </c>
      <c r="FX36">
        <v>70</v>
      </c>
      <c r="FY36">
        <v>10</v>
      </c>
      <c r="GA36" t="s">
        <v>3</v>
      </c>
      <c r="GD36">
        <v>0</v>
      </c>
      <c r="GF36">
        <v>520714793</v>
      </c>
      <c r="GG36">
        <v>2</v>
      </c>
      <c r="GH36">
        <v>1</v>
      </c>
      <c r="GI36">
        <v>-2</v>
      </c>
      <c r="GJ36">
        <v>0</v>
      </c>
      <c r="GK36">
        <f>ROUND(R36*(R12)/100,2)</f>
        <v>0</v>
      </c>
      <c r="GL36">
        <f t="shared" si="53"/>
        <v>0</v>
      </c>
      <c r="GM36">
        <f t="shared" si="54"/>
        <v>0</v>
      </c>
      <c r="GN36">
        <f t="shared" si="55"/>
        <v>0</v>
      </c>
      <c r="GO36">
        <f t="shared" si="56"/>
        <v>0</v>
      </c>
      <c r="GP36">
        <f t="shared" si="57"/>
        <v>0</v>
      </c>
      <c r="GR36">
        <v>0</v>
      </c>
      <c r="GS36">
        <v>0</v>
      </c>
      <c r="GT36">
        <v>0</v>
      </c>
      <c r="GU36" t="s">
        <v>3</v>
      </c>
      <c r="GV36">
        <f t="shared" si="58"/>
        <v>0</v>
      </c>
      <c r="GW36">
        <v>1</v>
      </c>
      <c r="GX36">
        <f t="shared" si="59"/>
        <v>0</v>
      </c>
      <c r="HA36">
        <v>0</v>
      </c>
      <c r="HB36">
        <v>0</v>
      </c>
      <c r="HC36">
        <f t="shared" si="60"/>
        <v>0</v>
      </c>
      <c r="IK36">
        <v>0</v>
      </c>
    </row>
    <row r="37" spans="1:245" x14ac:dyDescent="0.2">
      <c r="A37">
        <v>17</v>
      </c>
      <c r="B37">
        <v>1</v>
      </c>
      <c r="C37">
        <f>ROW(SmtRes!A45)</f>
        <v>45</v>
      </c>
      <c r="D37">
        <f>ROW(EtalonRes!A45)</f>
        <v>45</v>
      </c>
      <c r="E37" t="s">
        <v>56</v>
      </c>
      <c r="F37" t="s">
        <v>57</v>
      </c>
      <c r="G37" t="s">
        <v>58</v>
      </c>
      <c r="H37" t="s">
        <v>33</v>
      </c>
      <c r="I37">
        <f>ROUND(10/100,9)</f>
        <v>0.1</v>
      </c>
      <c r="J37">
        <v>0</v>
      </c>
      <c r="O37">
        <f t="shared" si="21"/>
        <v>1550.57</v>
      </c>
      <c r="P37">
        <f t="shared" si="22"/>
        <v>0</v>
      </c>
      <c r="Q37">
        <f t="shared" si="23"/>
        <v>0</v>
      </c>
      <c r="R37">
        <f t="shared" si="24"/>
        <v>0</v>
      </c>
      <c r="S37">
        <f t="shared" si="25"/>
        <v>1550.57</v>
      </c>
      <c r="T37">
        <f t="shared" si="26"/>
        <v>0</v>
      </c>
      <c r="U37">
        <f t="shared" si="27"/>
        <v>7.6700000000000008</v>
      </c>
      <c r="V37">
        <f t="shared" si="28"/>
        <v>0</v>
      </c>
      <c r="W37">
        <f t="shared" si="29"/>
        <v>0</v>
      </c>
      <c r="X37">
        <f t="shared" si="30"/>
        <v>1085.4000000000001</v>
      </c>
      <c r="Y37">
        <f t="shared" si="31"/>
        <v>155.06</v>
      </c>
      <c r="AA37">
        <v>47999145</v>
      </c>
      <c r="AB37">
        <f t="shared" si="32"/>
        <v>15505.67</v>
      </c>
      <c r="AC37">
        <f t="shared" si="33"/>
        <v>0</v>
      </c>
      <c r="AD37">
        <f t="shared" si="34"/>
        <v>0</v>
      </c>
      <c r="AE37">
        <f t="shared" si="35"/>
        <v>0</v>
      </c>
      <c r="AF37">
        <f t="shared" si="36"/>
        <v>15505.67</v>
      </c>
      <c r="AG37">
        <f t="shared" si="37"/>
        <v>0</v>
      </c>
      <c r="AH37">
        <f t="shared" si="38"/>
        <v>76.7</v>
      </c>
      <c r="AI37">
        <f t="shared" si="39"/>
        <v>0</v>
      </c>
      <c r="AJ37">
        <f t="shared" si="40"/>
        <v>0</v>
      </c>
      <c r="AK37">
        <v>15505.67</v>
      </c>
      <c r="AL37">
        <v>0</v>
      </c>
      <c r="AM37">
        <v>0</v>
      </c>
      <c r="AN37">
        <v>0</v>
      </c>
      <c r="AO37">
        <v>15505.67</v>
      </c>
      <c r="AP37">
        <v>0</v>
      </c>
      <c r="AQ37">
        <v>76.7</v>
      </c>
      <c r="AR37">
        <v>0</v>
      </c>
      <c r="AS37">
        <v>0</v>
      </c>
      <c r="AT37">
        <v>70</v>
      </c>
      <c r="AU37">
        <v>10</v>
      </c>
      <c r="AV37">
        <v>1</v>
      </c>
      <c r="AW37">
        <v>1</v>
      </c>
      <c r="AZ37">
        <v>1</v>
      </c>
      <c r="BA37">
        <v>1</v>
      </c>
      <c r="BB37">
        <v>1</v>
      </c>
      <c r="BC37">
        <v>1</v>
      </c>
      <c r="BD37" t="s">
        <v>3</v>
      </c>
      <c r="BE37" t="s">
        <v>3</v>
      </c>
      <c r="BF37" t="s">
        <v>3</v>
      </c>
      <c r="BG37" t="s">
        <v>3</v>
      </c>
      <c r="BH37">
        <v>0</v>
      </c>
      <c r="BI37">
        <v>4</v>
      </c>
      <c r="BJ37" t="s">
        <v>59</v>
      </c>
      <c r="BM37">
        <v>0</v>
      </c>
      <c r="BN37">
        <v>47312792</v>
      </c>
      <c r="BO37" t="s">
        <v>3</v>
      </c>
      <c r="BP37">
        <v>0</v>
      </c>
      <c r="BQ37">
        <v>1</v>
      </c>
      <c r="BR37">
        <v>0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 t="s">
        <v>3</v>
      </c>
      <c r="BZ37">
        <v>70</v>
      </c>
      <c r="CA37">
        <v>10</v>
      </c>
      <c r="CE37">
        <v>0</v>
      </c>
      <c r="CF37">
        <v>0</v>
      </c>
      <c r="CG37">
        <v>0</v>
      </c>
      <c r="CM37">
        <v>0</v>
      </c>
      <c r="CN37" t="s">
        <v>3</v>
      </c>
      <c r="CO37">
        <v>0</v>
      </c>
      <c r="CP37">
        <f t="shared" si="41"/>
        <v>1550.57</v>
      </c>
      <c r="CQ37">
        <f t="shared" si="42"/>
        <v>0</v>
      </c>
      <c r="CR37">
        <f t="shared" si="43"/>
        <v>0</v>
      </c>
      <c r="CS37">
        <f t="shared" si="44"/>
        <v>0</v>
      </c>
      <c r="CT37">
        <f t="shared" si="45"/>
        <v>15505.67</v>
      </c>
      <c r="CU37">
        <f t="shared" si="46"/>
        <v>0</v>
      </c>
      <c r="CV37">
        <f t="shared" si="47"/>
        <v>76.7</v>
      </c>
      <c r="CW37">
        <f t="shared" si="48"/>
        <v>0</v>
      </c>
      <c r="CX37">
        <f t="shared" si="49"/>
        <v>0</v>
      </c>
      <c r="CY37">
        <f t="shared" si="50"/>
        <v>1085.3989999999999</v>
      </c>
      <c r="CZ37">
        <f t="shared" si="51"/>
        <v>155.05699999999999</v>
      </c>
      <c r="DC37" t="s">
        <v>3</v>
      </c>
      <c r="DD37" t="s">
        <v>3</v>
      </c>
      <c r="DE37" t="s">
        <v>3</v>
      </c>
      <c r="DF37" t="s">
        <v>3</v>
      </c>
      <c r="DG37" t="s">
        <v>3</v>
      </c>
      <c r="DH37" t="s">
        <v>3</v>
      </c>
      <c r="DI37" t="s">
        <v>3</v>
      </c>
      <c r="DJ37" t="s">
        <v>3</v>
      </c>
      <c r="DK37" t="s">
        <v>3</v>
      </c>
      <c r="DL37" t="s">
        <v>3</v>
      </c>
      <c r="DM37" t="s">
        <v>3</v>
      </c>
      <c r="DN37">
        <v>0</v>
      </c>
      <c r="DO37">
        <v>0</v>
      </c>
      <c r="DP37">
        <v>1</v>
      </c>
      <c r="DQ37">
        <v>1</v>
      </c>
      <c r="DU37">
        <v>1003</v>
      </c>
      <c r="DV37" t="s">
        <v>33</v>
      </c>
      <c r="DW37" t="s">
        <v>33</v>
      </c>
      <c r="DX37">
        <v>100</v>
      </c>
      <c r="EE37">
        <v>47949693</v>
      </c>
      <c r="EF37">
        <v>1</v>
      </c>
      <c r="EG37" t="s">
        <v>18</v>
      </c>
      <c r="EH37">
        <v>0</v>
      </c>
      <c r="EI37" t="s">
        <v>3</v>
      </c>
      <c r="EJ37">
        <v>4</v>
      </c>
      <c r="EK37">
        <v>0</v>
      </c>
      <c r="EL37" t="s">
        <v>19</v>
      </c>
      <c r="EM37" t="s">
        <v>20</v>
      </c>
      <c r="EO37" t="s">
        <v>3</v>
      </c>
      <c r="EQ37">
        <v>131072</v>
      </c>
      <c r="ER37">
        <v>15505.67</v>
      </c>
      <c r="ES37">
        <v>0</v>
      </c>
      <c r="ET37">
        <v>0</v>
      </c>
      <c r="EU37">
        <v>0</v>
      </c>
      <c r="EV37">
        <v>15505.67</v>
      </c>
      <c r="EW37">
        <v>76.7</v>
      </c>
      <c r="EX37">
        <v>0</v>
      </c>
      <c r="EY37">
        <v>0</v>
      </c>
      <c r="FQ37">
        <v>0</v>
      </c>
      <c r="FR37">
        <f t="shared" si="52"/>
        <v>0</v>
      </c>
      <c r="FS37">
        <v>0</v>
      </c>
      <c r="FX37">
        <v>70</v>
      </c>
      <c r="FY37">
        <v>10</v>
      </c>
      <c r="GA37" t="s">
        <v>3</v>
      </c>
      <c r="GD37">
        <v>0</v>
      </c>
      <c r="GF37">
        <v>1317533334</v>
      </c>
      <c r="GG37">
        <v>2</v>
      </c>
      <c r="GH37">
        <v>1</v>
      </c>
      <c r="GI37">
        <v>-2</v>
      </c>
      <c r="GJ37">
        <v>0</v>
      </c>
      <c r="GK37">
        <f>ROUND(R37*(R12)/100,2)</f>
        <v>0</v>
      </c>
      <c r="GL37">
        <f t="shared" si="53"/>
        <v>0</v>
      </c>
      <c r="GM37">
        <f t="shared" si="54"/>
        <v>2791.03</v>
      </c>
      <c r="GN37">
        <f t="shared" si="55"/>
        <v>0</v>
      </c>
      <c r="GO37">
        <f t="shared" si="56"/>
        <v>0</v>
      </c>
      <c r="GP37">
        <f t="shared" si="57"/>
        <v>2791.03</v>
      </c>
      <c r="GR37">
        <v>0</v>
      </c>
      <c r="GS37">
        <v>0</v>
      </c>
      <c r="GT37">
        <v>0</v>
      </c>
      <c r="GU37" t="s">
        <v>3</v>
      </c>
      <c r="GV37">
        <f t="shared" si="58"/>
        <v>0</v>
      </c>
      <c r="GW37">
        <v>1</v>
      </c>
      <c r="GX37">
        <f t="shared" si="59"/>
        <v>0</v>
      </c>
      <c r="HA37">
        <v>0</v>
      </c>
      <c r="HB37">
        <v>0</v>
      </c>
      <c r="HC37">
        <f t="shared" si="60"/>
        <v>0</v>
      </c>
      <c r="IK37">
        <v>0</v>
      </c>
    </row>
    <row r="38" spans="1:245" x14ac:dyDescent="0.2">
      <c r="A38">
        <v>17</v>
      </c>
      <c r="B38">
        <v>1</v>
      </c>
      <c r="C38">
        <f>ROW(SmtRes!A46)</f>
        <v>46</v>
      </c>
      <c r="D38">
        <f>ROW(EtalonRes!A46)</f>
        <v>46</v>
      </c>
      <c r="E38" t="s">
        <v>60</v>
      </c>
      <c r="F38" t="s">
        <v>61</v>
      </c>
      <c r="G38" t="s">
        <v>62</v>
      </c>
      <c r="H38" t="s">
        <v>28</v>
      </c>
      <c r="I38">
        <f>ROUND(6/100,9)</f>
        <v>0.06</v>
      </c>
      <c r="J38">
        <v>0</v>
      </c>
      <c r="O38">
        <f t="shared" si="21"/>
        <v>2517.0700000000002</v>
      </c>
      <c r="P38">
        <f t="shared" si="22"/>
        <v>0</v>
      </c>
      <c r="Q38">
        <f t="shared" si="23"/>
        <v>0</v>
      </c>
      <c r="R38">
        <f t="shared" si="24"/>
        <v>0</v>
      </c>
      <c r="S38">
        <f t="shared" si="25"/>
        <v>2517.0700000000002</v>
      </c>
      <c r="T38">
        <f t="shared" si="26"/>
        <v>0</v>
      </c>
      <c r="U38">
        <f t="shared" si="27"/>
        <v>13.295999999999999</v>
      </c>
      <c r="V38">
        <f t="shared" si="28"/>
        <v>0</v>
      </c>
      <c r="W38">
        <f t="shared" si="29"/>
        <v>0</v>
      </c>
      <c r="X38">
        <f t="shared" si="30"/>
        <v>1761.95</v>
      </c>
      <c r="Y38">
        <f t="shared" si="31"/>
        <v>251.71</v>
      </c>
      <c r="AA38">
        <v>47999145</v>
      </c>
      <c r="AB38">
        <f t="shared" si="32"/>
        <v>41951.1</v>
      </c>
      <c r="AC38">
        <f t="shared" si="33"/>
        <v>0</v>
      </c>
      <c r="AD38">
        <f t="shared" si="34"/>
        <v>0</v>
      </c>
      <c r="AE38">
        <f t="shared" si="35"/>
        <v>0</v>
      </c>
      <c r="AF38">
        <f t="shared" si="36"/>
        <v>41951.1</v>
      </c>
      <c r="AG38">
        <f t="shared" si="37"/>
        <v>0</v>
      </c>
      <c r="AH38">
        <f t="shared" si="38"/>
        <v>221.6</v>
      </c>
      <c r="AI38">
        <f t="shared" si="39"/>
        <v>0</v>
      </c>
      <c r="AJ38">
        <f t="shared" si="40"/>
        <v>0</v>
      </c>
      <c r="AK38">
        <v>41951.1</v>
      </c>
      <c r="AL38">
        <v>0</v>
      </c>
      <c r="AM38">
        <v>0</v>
      </c>
      <c r="AN38">
        <v>0</v>
      </c>
      <c r="AO38">
        <v>41951.1</v>
      </c>
      <c r="AP38">
        <v>0</v>
      </c>
      <c r="AQ38">
        <v>221.6</v>
      </c>
      <c r="AR38">
        <v>0</v>
      </c>
      <c r="AS38">
        <v>0</v>
      </c>
      <c r="AT38">
        <v>70</v>
      </c>
      <c r="AU38">
        <v>10</v>
      </c>
      <c r="AV38">
        <v>1</v>
      </c>
      <c r="AW38">
        <v>1</v>
      </c>
      <c r="AZ38">
        <v>1</v>
      </c>
      <c r="BA38">
        <v>1</v>
      </c>
      <c r="BB38">
        <v>1</v>
      </c>
      <c r="BC38">
        <v>1</v>
      </c>
      <c r="BD38" t="s">
        <v>3</v>
      </c>
      <c r="BE38" t="s">
        <v>3</v>
      </c>
      <c r="BF38" t="s">
        <v>3</v>
      </c>
      <c r="BG38" t="s">
        <v>3</v>
      </c>
      <c r="BH38">
        <v>0</v>
      </c>
      <c r="BI38">
        <v>4</v>
      </c>
      <c r="BJ38" t="s">
        <v>63</v>
      </c>
      <c r="BM38">
        <v>0</v>
      </c>
      <c r="BN38">
        <v>47312792</v>
      </c>
      <c r="BO38" t="s">
        <v>3</v>
      </c>
      <c r="BP38">
        <v>0</v>
      </c>
      <c r="BQ38">
        <v>1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 t="s">
        <v>3</v>
      </c>
      <c r="BZ38">
        <v>70</v>
      </c>
      <c r="CA38">
        <v>10</v>
      </c>
      <c r="CE38">
        <v>0</v>
      </c>
      <c r="CF38">
        <v>0</v>
      </c>
      <c r="CG38">
        <v>0</v>
      </c>
      <c r="CM38">
        <v>0</v>
      </c>
      <c r="CN38" t="s">
        <v>3</v>
      </c>
      <c r="CO38">
        <v>0</v>
      </c>
      <c r="CP38">
        <f t="shared" si="41"/>
        <v>2517.0700000000002</v>
      </c>
      <c r="CQ38">
        <f t="shared" si="42"/>
        <v>0</v>
      </c>
      <c r="CR38">
        <f t="shared" si="43"/>
        <v>0</v>
      </c>
      <c r="CS38">
        <f t="shared" si="44"/>
        <v>0</v>
      </c>
      <c r="CT38">
        <f t="shared" si="45"/>
        <v>41951.1</v>
      </c>
      <c r="CU38">
        <f t="shared" si="46"/>
        <v>0</v>
      </c>
      <c r="CV38">
        <f t="shared" si="47"/>
        <v>221.6</v>
      </c>
      <c r="CW38">
        <f t="shared" si="48"/>
        <v>0</v>
      </c>
      <c r="CX38">
        <f t="shared" si="49"/>
        <v>0</v>
      </c>
      <c r="CY38">
        <f t="shared" si="50"/>
        <v>1761.9490000000003</v>
      </c>
      <c r="CZ38">
        <f t="shared" si="51"/>
        <v>251.70699999999999</v>
      </c>
      <c r="DC38" t="s">
        <v>3</v>
      </c>
      <c r="DD38" t="s">
        <v>3</v>
      </c>
      <c r="DE38" t="s">
        <v>3</v>
      </c>
      <c r="DF38" t="s">
        <v>3</v>
      </c>
      <c r="DG38" t="s">
        <v>3</v>
      </c>
      <c r="DH38" t="s">
        <v>3</v>
      </c>
      <c r="DI38" t="s">
        <v>3</v>
      </c>
      <c r="DJ38" t="s">
        <v>3</v>
      </c>
      <c r="DK38" t="s">
        <v>3</v>
      </c>
      <c r="DL38" t="s">
        <v>3</v>
      </c>
      <c r="DM38" t="s">
        <v>3</v>
      </c>
      <c r="DN38">
        <v>0</v>
      </c>
      <c r="DO38">
        <v>0</v>
      </c>
      <c r="DP38">
        <v>1</v>
      </c>
      <c r="DQ38">
        <v>1</v>
      </c>
      <c r="DU38">
        <v>1007</v>
      </c>
      <c r="DV38" t="s">
        <v>28</v>
      </c>
      <c r="DW38" t="s">
        <v>28</v>
      </c>
      <c r="DX38">
        <v>100</v>
      </c>
      <c r="EE38">
        <v>47949693</v>
      </c>
      <c r="EF38">
        <v>1</v>
      </c>
      <c r="EG38" t="s">
        <v>18</v>
      </c>
      <c r="EH38">
        <v>0</v>
      </c>
      <c r="EI38" t="s">
        <v>3</v>
      </c>
      <c r="EJ38">
        <v>4</v>
      </c>
      <c r="EK38">
        <v>0</v>
      </c>
      <c r="EL38" t="s">
        <v>19</v>
      </c>
      <c r="EM38" t="s">
        <v>20</v>
      </c>
      <c r="EO38" t="s">
        <v>3</v>
      </c>
      <c r="EQ38">
        <v>131072</v>
      </c>
      <c r="ER38">
        <v>41951.1</v>
      </c>
      <c r="ES38">
        <v>0</v>
      </c>
      <c r="ET38">
        <v>0</v>
      </c>
      <c r="EU38">
        <v>0</v>
      </c>
      <c r="EV38">
        <v>41951.1</v>
      </c>
      <c r="EW38">
        <v>221.6</v>
      </c>
      <c r="EX38">
        <v>0</v>
      </c>
      <c r="EY38">
        <v>0</v>
      </c>
      <c r="FQ38">
        <v>0</v>
      </c>
      <c r="FR38">
        <f t="shared" si="52"/>
        <v>0</v>
      </c>
      <c r="FS38">
        <v>0</v>
      </c>
      <c r="FX38">
        <v>70</v>
      </c>
      <c r="FY38">
        <v>10</v>
      </c>
      <c r="GA38" t="s">
        <v>3</v>
      </c>
      <c r="GD38">
        <v>0</v>
      </c>
      <c r="GF38">
        <v>1383297733</v>
      </c>
      <c r="GG38">
        <v>2</v>
      </c>
      <c r="GH38">
        <v>1</v>
      </c>
      <c r="GI38">
        <v>-2</v>
      </c>
      <c r="GJ38">
        <v>0</v>
      </c>
      <c r="GK38">
        <f>ROUND(R38*(R12)/100,2)</f>
        <v>0</v>
      </c>
      <c r="GL38">
        <f t="shared" si="53"/>
        <v>0</v>
      </c>
      <c r="GM38">
        <f t="shared" si="54"/>
        <v>4530.7299999999996</v>
      </c>
      <c r="GN38">
        <f t="shared" si="55"/>
        <v>0</v>
      </c>
      <c r="GO38">
        <f t="shared" si="56"/>
        <v>0</v>
      </c>
      <c r="GP38">
        <f t="shared" si="57"/>
        <v>4530.7299999999996</v>
      </c>
      <c r="GR38">
        <v>0</v>
      </c>
      <c r="GS38">
        <v>0</v>
      </c>
      <c r="GT38">
        <v>0</v>
      </c>
      <c r="GU38" t="s">
        <v>3</v>
      </c>
      <c r="GV38">
        <f t="shared" si="58"/>
        <v>0</v>
      </c>
      <c r="GW38">
        <v>1</v>
      </c>
      <c r="GX38">
        <f t="shared" si="59"/>
        <v>0</v>
      </c>
      <c r="HA38">
        <v>0</v>
      </c>
      <c r="HB38">
        <v>0</v>
      </c>
      <c r="HC38">
        <f t="shared" si="60"/>
        <v>0</v>
      </c>
      <c r="IK38">
        <v>0</v>
      </c>
    </row>
    <row r="39" spans="1:245" x14ac:dyDescent="0.2">
      <c r="A39">
        <v>17</v>
      </c>
      <c r="B39">
        <v>1</v>
      </c>
      <c r="C39">
        <f>ROW(SmtRes!A51)</f>
        <v>51</v>
      </c>
      <c r="D39">
        <f>ROW(EtalonRes!A51)</f>
        <v>51</v>
      </c>
      <c r="E39" t="s">
        <v>64</v>
      </c>
      <c r="F39" t="s">
        <v>65</v>
      </c>
      <c r="G39" t="s">
        <v>66</v>
      </c>
      <c r="H39" t="s">
        <v>67</v>
      </c>
      <c r="I39">
        <f>ROUND(20/1000,9)</f>
        <v>0.02</v>
      </c>
      <c r="J39">
        <v>0</v>
      </c>
      <c r="O39">
        <f t="shared" si="21"/>
        <v>215.26</v>
      </c>
      <c r="P39">
        <f t="shared" si="22"/>
        <v>0.12</v>
      </c>
      <c r="Q39">
        <f t="shared" si="23"/>
        <v>98.61</v>
      </c>
      <c r="R39">
        <f t="shared" si="24"/>
        <v>42.61</v>
      </c>
      <c r="S39">
        <f t="shared" si="25"/>
        <v>116.53</v>
      </c>
      <c r="T39">
        <f t="shared" si="26"/>
        <v>0</v>
      </c>
      <c r="U39">
        <f t="shared" si="27"/>
        <v>0.63719999999999999</v>
      </c>
      <c r="V39">
        <f t="shared" si="28"/>
        <v>0</v>
      </c>
      <c r="W39">
        <f t="shared" si="29"/>
        <v>0</v>
      </c>
      <c r="X39">
        <f t="shared" si="30"/>
        <v>81.569999999999993</v>
      </c>
      <c r="Y39">
        <f t="shared" si="31"/>
        <v>11.65</v>
      </c>
      <c r="AA39">
        <v>47999145</v>
      </c>
      <c r="AB39">
        <f t="shared" si="32"/>
        <v>10762.97</v>
      </c>
      <c r="AC39">
        <f t="shared" si="33"/>
        <v>5.81</v>
      </c>
      <c r="AD39">
        <f t="shared" si="34"/>
        <v>4930.6000000000004</v>
      </c>
      <c r="AE39">
        <f t="shared" si="35"/>
        <v>2130.35</v>
      </c>
      <c r="AF39">
        <f t="shared" si="36"/>
        <v>5826.56</v>
      </c>
      <c r="AG39">
        <f t="shared" si="37"/>
        <v>0</v>
      </c>
      <c r="AH39">
        <f t="shared" si="38"/>
        <v>31.86</v>
      </c>
      <c r="AI39">
        <f t="shared" si="39"/>
        <v>0</v>
      </c>
      <c r="AJ39">
        <f t="shared" si="40"/>
        <v>0</v>
      </c>
      <c r="AK39">
        <v>10762.97</v>
      </c>
      <c r="AL39">
        <v>5.81</v>
      </c>
      <c r="AM39">
        <v>4930.6000000000004</v>
      </c>
      <c r="AN39">
        <v>2130.35</v>
      </c>
      <c r="AO39">
        <v>5826.56</v>
      </c>
      <c r="AP39">
        <v>0</v>
      </c>
      <c r="AQ39">
        <v>31.86</v>
      </c>
      <c r="AR39">
        <v>0</v>
      </c>
      <c r="AS39">
        <v>0</v>
      </c>
      <c r="AT39">
        <v>70</v>
      </c>
      <c r="AU39">
        <v>10</v>
      </c>
      <c r="AV39">
        <v>1</v>
      </c>
      <c r="AW39">
        <v>1</v>
      </c>
      <c r="AZ39">
        <v>1</v>
      </c>
      <c r="BA39">
        <v>1</v>
      </c>
      <c r="BB39">
        <v>1</v>
      </c>
      <c r="BC39">
        <v>1</v>
      </c>
      <c r="BD39" t="s">
        <v>3</v>
      </c>
      <c r="BE39" t="s">
        <v>3</v>
      </c>
      <c r="BF39" t="s">
        <v>3</v>
      </c>
      <c r="BG39" t="s">
        <v>3</v>
      </c>
      <c r="BH39">
        <v>0</v>
      </c>
      <c r="BI39">
        <v>4</v>
      </c>
      <c r="BJ39" t="s">
        <v>68</v>
      </c>
      <c r="BM39">
        <v>0</v>
      </c>
      <c r="BN39">
        <v>47312792</v>
      </c>
      <c r="BO39" t="s">
        <v>3</v>
      </c>
      <c r="BP39">
        <v>0</v>
      </c>
      <c r="BQ39">
        <v>1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 t="s">
        <v>3</v>
      </c>
      <c r="BZ39">
        <v>70</v>
      </c>
      <c r="CA39">
        <v>10</v>
      </c>
      <c r="CE39">
        <v>0</v>
      </c>
      <c r="CF39">
        <v>0</v>
      </c>
      <c r="CG39">
        <v>0</v>
      </c>
      <c r="CM39">
        <v>0</v>
      </c>
      <c r="CN39" t="s">
        <v>3</v>
      </c>
      <c r="CO39">
        <v>0</v>
      </c>
      <c r="CP39">
        <f t="shared" si="41"/>
        <v>215.26</v>
      </c>
      <c r="CQ39">
        <f t="shared" si="42"/>
        <v>5.81</v>
      </c>
      <c r="CR39">
        <f t="shared" si="43"/>
        <v>4930.6000000000004</v>
      </c>
      <c r="CS39">
        <f t="shared" si="44"/>
        <v>2130.35</v>
      </c>
      <c r="CT39">
        <f t="shared" si="45"/>
        <v>5826.56</v>
      </c>
      <c r="CU39">
        <f t="shared" si="46"/>
        <v>0</v>
      </c>
      <c r="CV39">
        <f t="shared" si="47"/>
        <v>31.86</v>
      </c>
      <c r="CW39">
        <f t="shared" si="48"/>
        <v>0</v>
      </c>
      <c r="CX39">
        <f t="shared" si="49"/>
        <v>0</v>
      </c>
      <c r="CY39">
        <f t="shared" si="50"/>
        <v>81.570999999999998</v>
      </c>
      <c r="CZ39">
        <f t="shared" si="51"/>
        <v>11.652999999999999</v>
      </c>
      <c r="DC39" t="s">
        <v>3</v>
      </c>
      <c r="DD39" t="s">
        <v>3</v>
      </c>
      <c r="DE39" t="s">
        <v>3</v>
      </c>
      <c r="DF39" t="s">
        <v>3</v>
      </c>
      <c r="DG39" t="s">
        <v>3</v>
      </c>
      <c r="DH39" t="s">
        <v>3</v>
      </c>
      <c r="DI39" t="s">
        <v>3</v>
      </c>
      <c r="DJ39" t="s">
        <v>3</v>
      </c>
      <c r="DK39" t="s">
        <v>3</v>
      </c>
      <c r="DL39" t="s">
        <v>3</v>
      </c>
      <c r="DM39" t="s">
        <v>3</v>
      </c>
      <c r="DN39">
        <v>0</v>
      </c>
      <c r="DO39">
        <v>0</v>
      </c>
      <c r="DP39">
        <v>1</v>
      </c>
      <c r="DQ39">
        <v>1</v>
      </c>
      <c r="DU39">
        <v>1005</v>
      </c>
      <c r="DV39" t="s">
        <v>67</v>
      </c>
      <c r="DW39" t="s">
        <v>67</v>
      </c>
      <c r="DX39">
        <v>1000</v>
      </c>
      <c r="EE39">
        <v>47949693</v>
      </c>
      <c r="EF39">
        <v>1</v>
      </c>
      <c r="EG39" t="s">
        <v>18</v>
      </c>
      <c r="EH39">
        <v>0</v>
      </c>
      <c r="EI39" t="s">
        <v>3</v>
      </c>
      <c r="EJ39">
        <v>4</v>
      </c>
      <c r="EK39">
        <v>0</v>
      </c>
      <c r="EL39" t="s">
        <v>19</v>
      </c>
      <c r="EM39" t="s">
        <v>20</v>
      </c>
      <c r="EO39" t="s">
        <v>3</v>
      </c>
      <c r="EQ39">
        <v>131072</v>
      </c>
      <c r="ER39">
        <v>10762.97</v>
      </c>
      <c r="ES39">
        <v>5.81</v>
      </c>
      <c r="ET39">
        <v>4930.6000000000004</v>
      </c>
      <c r="EU39">
        <v>2130.35</v>
      </c>
      <c r="EV39">
        <v>5826.56</v>
      </c>
      <c r="EW39">
        <v>31.86</v>
      </c>
      <c r="EX39">
        <v>0</v>
      </c>
      <c r="EY39">
        <v>0</v>
      </c>
      <c r="FQ39">
        <v>0</v>
      </c>
      <c r="FR39">
        <f t="shared" si="52"/>
        <v>0</v>
      </c>
      <c r="FS39">
        <v>0</v>
      </c>
      <c r="FX39">
        <v>70</v>
      </c>
      <c r="FY39">
        <v>10</v>
      </c>
      <c r="GA39" t="s">
        <v>3</v>
      </c>
      <c r="GD39">
        <v>0</v>
      </c>
      <c r="GF39">
        <v>-362413847</v>
      </c>
      <c r="GG39">
        <v>2</v>
      </c>
      <c r="GH39">
        <v>1</v>
      </c>
      <c r="GI39">
        <v>-2</v>
      </c>
      <c r="GJ39">
        <v>0</v>
      </c>
      <c r="GK39">
        <f>ROUND(R39*(R12)/100,2)</f>
        <v>46.02</v>
      </c>
      <c r="GL39">
        <f t="shared" si="53"/>
        <v>0</v>
      </c>
      <c r="GM39">
        <f t="shared" si="54"/>
        <v>354.5</v>
      </c>
      <c r="GN39">
        <f t="shared" si="55"/>
        <v>0</v>
      </c>
      <c r="GO39">
        <f t="shared" si="56"/>
        <v>0</v>
      </c>
      <c r="GP39">
        <f t="shared" si="57"/>
        <v>354.5</v>
      </c>
      <c r="GR39">
        <v>0</v>
      </c>
      <c r="GS39">
        <v>0</v>
      </c>
      <c r="GT39">
        <v>0</v>
      </c>
      <c r="GU39" t="s">
        <v>3</v>
      </c>
      <c r="GV39">
        <f t="shared" si="58"/>
        <v>0</v>
      </c>
      <c r="GW39">
        <v>1</v>
      </c>
      <c r="GX39">
        <f t="shared" si="59"/>
        <v>0</v>
      </c>
      <c r="HA39">
        <v>0</v>
      </c>
      <c r="HB39">
        <v>0</v>
      </c>
      <c r="HC39">
        <f t="shared" si="60"/>
        <v>0</v>
      </c>
      <c r="IK39">
        <v>0</v>
      </c>
    </row>
    <row r="40" spans="1:245" x14ac:dyDescent="0.2">
      <c r="A40">
        <v>18</v>
      </c>
      <c r="B40">
        <v>1</v>
      </c>
      <c r="C40">
        <v>51</v>
      </c>
      <c r="E40" t="s">
        <v>69</v>
      </c>
      <c r="F40" t="s">
        <v>70</v>
      </c>
      <c r="G40" t="s">
        <v>71</v>
      </c>
      <c r="H40" t="s">
        <v>16</v>
      </c>
      <c r="I40">
        <f>I39*J40</f>
        <v>20</v>
      </c>
      <c r="J40">
        <v>1000</v>
      </c>
      <c r="O40">
        <f t="shared" si="21"/>
        <v>643</v>
      </c>
      <c r="P40">
        <f t="shared" si="22"/>
        <v>643</v>
      </c>
      <c r="Q40">
        <f t="shared" si="23"/>
        <v>0</v>
      </c>
      <c r="R40">
        <f t="shared" si="24"/>
        <v>0</v>
      </c>
      <c r="S40">
        <f t="shared" si="25"/>
        <v>0</v>
      </c>
      <c r="T40">
        <f t="shared" si="26"/>
        <v>0</v>
      </c>
      <c r="U40">
        <f t="shared" si="27"/>
        <v>0</v>
      </c>
      <c r="V40">
        <f t="shared" si="28"/>
        <v>0</v>
      </c>
      <c r="W40">
        <f t="shared" si="29"/>
        <v>0</v>
      </c>
      <c r="X40">
        <f t="shared" si="30"/>
        <v>0</v>
      </c>
      <c r="Y40">
        <f t="shared" si="31"/>
        <v>0</v>
      </c>
      <c r="AA40">
        <v>47999145</v>
      </c>
      <c r="AB40">
        <f t="shared" si="32"/>
        <v>32.15</v>
      </c>
      <c r="AC40">
        <f t="shared" si="33"/>
        <v>32.15</v>
      </c>
      <c r="AD40">
        <f t="shared" si="34"/>
        <v>0</v>
      </c>
      <c r="AE40">
        <f t="shared" si="35"/>
        <v>0</v>
      </c>
      <c r="AF40">
        <f t="shared" si="36"/>
        <v>0</v>
      </c>
      <c r="AG40">
        <f t="shared" si="37"/>
        <v>0</v>
      </c>
      <c r="AH40">
        <f t="shared" si="38"/>
        <v>0</v>
      </c>
      <c r="AI40">
        <f t="shared" si="39"/>
        <v>0</v>
      </c>
      <c r="AJ40">
        <f t="shared" si="40"/>
        <v>0</v>
      </c>
      <c r="AK40">
        <v>32.15</v>
      </c>
      <c r="AL40">
        <v>32.15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70</v>
      </c>
      <c r="AU40">
        <v>10</v>
      </c>
      <c r="AV40">
        <v>1</v>
      </c>
      <c r="AW40">
        <v>1</v>
      </c>
      <c r="AZ40">
        <v>1</v>
      </c>
      <c r="BA40">
        <v>1</v>
      </c>
      <c r="BB40">
        <v>1</v>
      </c>
      <c r="BC40">
        <v>1</v>
      </c>
      <c r="BD40" t="s">
        <v>3</v>
      </c>
      <c r="BE40" t="s">
        <v>3</v>
      </c>
      <c r="BF40" t="s">
        <v>3</v>
      </c>
      <c r="BG40" t="s">
        <v>3</v>
      </c>
      <c r="BH40">
        <v>3</v>
      </c>
      <c r="BI40">
        <v>4</v>
      </c>
      <c r="BJ40" t="s">
        <v>72</v>
      </c>
      <c r="BM40">
        <v>0</v>
      </c>
      <c r="BN40">
        <v>47312792</v>
      </c>
      <c r="BO40" t="s">
        <v>3</v>
      </c>
      <c r="BP40">
        <v>0</v>
      </c>
      <c r="BQ40">
        <v>1</v>
      </c>
      <c r="BR40">
        <v>0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 t="s">
        <v>3</v>
      </c>
      <c r="BZ40">
        <v>70</v>
      </c>
      <c r="CA40">
        <v>10</v>
      </c>
      <c r="CE40">
        <v>0</v>
      </c>
      <c r="CF40">
        <v>0</v>
      </c>
      <c r="CG40">
        <v>0</v>
      </c>
      <c r="CM40">
        <v>0</v>
      </c>
      <c r="CN40" t="s">
        <v>3</v>
      </c>
      <c r="CO40">
        <v>0</v>
      </c>
      <c r="CP40">
        <f t="shared" si="41"/>
        <v>643</v>
      </c>
      <c r="CQ40">
        <f t="shared" si="42"/>
        <v>32.15</v>
      </c>
      <c r="CR40">
        <f t="shared" si="43"/>
        <v>0</v>
      </c>
      <c r="CS40">
        <f t="shared" si="44"/>
        <v>0</v>
      </c>
      <c r="CT40">
        <f t="shared" si="45"/>
        <v>0</v>
      </c>
      <c r="CU40">
        <f t="shared" si="46"/>
        <v>0</v>
      </c>
      <c r="CV40">
        <f t="shared" si="47"/>
        <v>0</v>
      </c>
      <c r="CW40">
        <f t="shared" si="48"/>
        <v>0</v>
      </c>
      <c r="CX40">
        <f t="shared" si="49"/>
        <v>0</v>
      </c>
      <c r="CY40">
        <f t="shared" si="50"/>
        <v>0</v>
      </c>
      <c r="CZ40">
        <f t="shared" si="51"/>
        <v>0</v>
      </c>
      <c r="DC40" t="s">
        <v>3</v>
      </c>
      <c r="DD40" t="s">
        <v>3</v>
      </c>
      <c r="DE40" t="s">
        <v>3</v>
      </c>
      <c r="DF40" t="s">
        <v>3</v>
      </c>
      <c r="DG40" t="s">
        <v>3</v>
      </c>
      <c r="DH40" t="s">
        <v>3</v>
      </c>
      <c r="DI40" t="s">
        <v>3</v>
      </c>
      <c r="DJ40" t="s">
        <v>3</v>
      </c>
      <c r="DK40" t="s">
        <v>3</v>
      </c>
      <c r="DL40" t="s">
        <v>3</v>
      </c>
      <c r="DM40" t="s">
        <v>3</v>
      </c>
      <c r="DN40">
        <v>0</v>
      </c>
      <c r="DO40">
        <v>0</v>
      </c>
      <c r="DP40">
        <v>1</v>
      </c>
      <c r="DQ40">
        <v>1</v>
      </c>
      <c r="DU40">
        <v>1005</v>
      </c>
      <c r="DV40" t="s">
        <v>16</v>
      </c>
      <c r="DW40" t="s">
        <v>16</v>
      </c>
      <c r="DX40">
        <v>1</v>
      </c>
      <c r="EE40">
        <v>47949693</v>
      </c>
      <c r="EF40">
        <v>1</v>
      </c>
      <c r="EG40" t="s">
        <v>18</v>
      </c>
      <c r="EH40">
        <v>0</v>
      </c>
      <c r="EI40" t="s">
        <v>3</v>
      </c>
      <c r="EJ40">
        <v>4</v>
      </c>
      <c r="EK40">
        <v>0</v>
      </c>
      <c r="EL40" t="s">
        <v>19</v>
      </c>
      <c r="EM40" t="s">
        <v>20</v>
      </c>
      <c r="EO40" t="s">
        <v>3</v>
      </c>
      <c r="EQ40">
        <v>0</v>
      </c>
      <c r="ER40">
        <v>32.15</v>
      </c>
      <c r="ES40">
        <v>32.15</v>
      </c>
      <c r="ET40">
        <v>0</v>
      </c>
      <c r="EU40">
        <v>0</v>
      </c>
      <c r="EV40">
        <v>0</v>
      </c>
      <c r="EW40">
        <v>0</v>
      </c>
      <c r="EX40">
        <v>0</v>
      </c>
      <c r="FQ40">
        <v>0</v>
      </c>
      <c r="FR40">
        <f t="shared" si="52"/>
        <v>0</v>
      </c>
      <c r="FS40">
        <v>0</v>
      </c>
      <c r="FX40">
        <v>70</v>
      </c>
      <c r="FY40">
        <v>10</v>
      </c>
      <c r="GA40" t="s">
        <v>3</v>
      </c>
      <c r="GD40">
        <v>0</v>
      </c>
      <c r="GF40">
        <v>-1692680691</v>
      </c>
      <c r="GG40">
        <v>2</v>
      </c>
      <c r="GH40">
        <v>1</v>
      </c>
      <c r="GI40">
        <v>-2</v>
      </c>
      <c r="GJ40">
        <v>0</v>
      </c>
      <c r="GK40">
        <f>ROUND(R40*(R12)/100,2)</f>
        <v>0</v>
      </c>
      <c r="GL40">
        <f t="shared" si="53"/>
        <v>0</v>
      </c>
      <c r="GM40">
        <f t="shared" si="54"/>
        <v>643</v>
      </c>
      <c r="GN40">
        <f t="shared" si="55"/>
        <v>0</v>
      </c>
      <c r="GO40">
        <f t="shared" si="56"/>
        <v>0</v>
      </c>
      <c r="GP40">
        <f t="shared" si="57"/>
        <v>643</v>
      </c>
      <c r="GR40">
        <v>0</v>
      </c>
      <c r="GS40">
        <v>0</v>
      </c>
      <c r="GT40">
        <v>0</v>
      </c>
      <c r="GU40" t="s">
        <v>3</v>
      </c>
      <c r="GV40">
        <f t="shared" si="58"/>
        <v>0</v>
      </c>
      <c r="GW40">
        <v>1</v>
      </c>
      <c r="GX40">
        <f t="shared" si="59"/>
        <v>0</v>
      </c>
      <c r="HA40">
        <v>0</v>
      </c>
      <c r="HB40">
        <v>0</v>
      </c>
      <c r="HC40">
        <f t="shared" si="60"/>
        <v>0</v>
      </c>
      <c r="IK40">
        <v>0</v>
      </c>
    </row>
    <row r="41" spans="1:245" x14ac:dyDescent="0.2">
      <c r="A41">
        <v>17</v>
      </c>
      <c r="B41">
        <v>1</v>
      </c>
      <c r="C41">
        <f>ROW(SmtRes!A59)</f>
        <v>59</v>
      </c>
      <c r="D41">
        <f>ROW(EtalonRes!A59)</f>
        <v>59</v>
      </c>
      <c r="E41" t="s">
        <v>73</v>
      </c>
      <c r="F41" t="s">
        <v>74</v>
      </c>
      <c r="G41" t="s">
        <v>75</v>
      </c>
      <c r="H41" t="s">
        <v>28</v>
      </c>
      <c r="I41">
        <f>ROUND(2/100,9)</f>
        <v>0.02</v>
      </c>
      <c r="J41">
        <v>0</v>
      </c>
      <c r="O41">
        <f t="shared" si="21"/>
        <v>1517.27</v>
      </c>
      <c r="P41">
        <f t="shared" si="22"/>
        <v>1303.24</v>
      </c>
      <c r="Q41">
        <f t="shared" si="23"/>
        <v>152.04</v>
      </c>
      <c r="R41">
        <f t="shared" si="24"/>
        <v>64.459999999999994</v>
      </c>
      <c r="S41">
        <f t="shared" si="25"/>
        <v>61.99</v>
      </c>
      <c r="T41">
        <f t="shared" si="26"/>
        <v>0</v>
      </c>
      <c r="U41">
        <f t="shared" si="27"/>
        <v>0.33119999999999999</v>
      </c>
      <c r="V41">
        <f t="shared" si="28"/>
        <v>0</v>
      </c>
      <c r="W41">
        <f t="shared" si="29"/>
        <v>0</v>
      </c>
      <c r="X41">
        <f t="shared" si="30"/>
        <v>43.39</v>
      </c>
      <c r="Y41">
        <f t="shared" si="31"/>
        <v>6.2</v>
      </c>
      <c r="AA41">
        <v>47999145</v>
      </c>
      <c r="AB41">
        <f t="shared" si="32"/>
        <v>75863.820000000007</v>
      </c>
      <c r="AC41">
        <f t="shared" si="33"/>
        <v>65162.05</v>
      </c>
      <c r="AD41">
        <f t="shared" si="34"/>
        <v>7602.23</v>
      </c>
      <c r="AE41">
        <f t="shared" si="35"/>
        <v>3222.98</v>
      </c>
      <c r="AF41">
        <f t="shared" si="36"/>
        <v>3099.54</v>
      </c>
      <c r="AG41">
        <f t="shared" si="37"/>
        <v>0</v>
      </c>
      <c r="AH41">
        <f t="shared" si="38"/>
        <v>16.559999999999999</v>
      </c>
      <c r="AI41">
        <f t="shared" si="39"/>
        <v>0</v>
      </c>
      <c r="AJ41">
        <f t="shared" si="40"/>
        <v>0</v>
      </c>
      <c r="AK41">
        <v>75863.820000000007</v>
      </c>
      <c r="AL41">
        <v>65162.05</v>
      </c>
      <c r="AM41">
        <v>7602.23</v>
      </c>
      <c r="AN41">
        <v>3222.98</v>
      </c>
      <c r="AO41">
        <v>3099.54</v>
      </c>
      <c r="AP41">
        <v>0</v>
      </c>
      <c r="AQ41">
        <v>16.559999999999999</v>
      </c>
      <c r="AR41">
        <v>0</v>
      </c>
      <c r="AS41">
        <v>0</v>
      </c>
      <c r="AT41">
        <v>70</v>
      </c>
      <c r="AU41">
        <v>10</v>
      </c>
      <c r="AV41">
        <v>1</v>
      </c>
      <c r="AW41">
        <v>1</v>
      </c>
      <c r="AZ41">
        <v>1</v>
      </c>
      <c r="BA41">
        <v>1</v>
      </c>
      <c r="BB41">
        <v>1</v>
      </c>
      <c r="BC41">
        <v>1</v>
      </c>
      <c r="BD41" t="s">
        <v>3</v>
      </c>
      <c r="BE41" t="s">
        <v>3</v>
      </c>
      <c r="BF41" t="s">
        <v>3</v>
      </c>
      <c r="BG41" t="s">
        <v>3</v>
      </c>
      <c r="BH41">
        <v>0</v>
      </c>
      <c r="BI41">
        <v>4</v>
      </c>
      <c r="BJ41" t="s">
        <v>76</v>
      </c>
      <c r="BM41">
        <v>0</v>
      </c>
      <c r="BN41">
        <v>47312792</v>
      </c>
      <c r="BO41" t="s">
        <v>3</v>
      </c>
      <c r="BP41">
        <v>0</v>
      </c>
      <c r="BQ41">
        <v>1</v>
      </c>
      <c r="BR41">
        <v>0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 t="s">
        <v>3</v>
      </c>
      <c r="BZ41">
        <v>70</v>
      </c>
      <c r="CA41">
        <v>10</v>
      </c>
      <c r="CE41">
        <v>0</v>
      </c>
      <c r="CF41">
        <v>0</v>
      </c>
      <c r="CG41">
        <v>0</v>
      </c>
      <c r="CM41">
        <v>0</v>
      </c>
      <c r="CN41" t="s">
        <v>3</v>
      </c>
      <c r="CO41">
        <v>0</v>
      </c>
      <c r="CP41">
        <f t="shared" si="41"/>
        <v>1517.27</v>
      </c>
      <c r="CQ41">
        <f t="shared" si="42"/>
        <v>65162.05</v>
      </c>
      <c r="CR41">
        <f t="shared" si="43"/>
        <v>7602.23</v>
      </c>
      <c r="CS41">
        <f t="shared" si="44"/>
        <v>3222.98</v>
      </c>
      <c r="CT41">
        <f t="shared" si="45"/>
        <v>3099.54</v>
      </c>
      <c r="CU41">
        <f t="shared" si="46"/>
        <v>0</v>
      </c>
      <c r="CV41">
        <f t="shared" si="47"/>
        <v>16.559999999999999</v>
      </c>
      <c r="CW41">
        <f t="shared" si="48"/>
        <v>0</v>
      </c>
      <c r="CX41">
        <f t="shared" si="49"/>
        <v>0</v>
      </c>
      <c r="CY41">
        <f t="shared" si="50"/>
        <v>43.393000000000001</v>
      </c>
      <c r="CZ41">
        <f t="shared" si="51"/>
        <v>6.1989999999999998</v>
      </c>
      <c r="DC41" t="s">
        <v>3</v>
      </c>
      <c r="DD41" t="s">
        <v>3</v>
      </c>
      <c r="DE41" t="s">
        <v>3</v>
      </c>
      <c r="DF41" t="s">
        <v>3</v>
      </c>
      <c r="DG41" t="s">
        <v>3</v>
      </c>
      <c r="DH41" t="s">
        <v>3</v>
      </c>
      <c r="DI41" t="s">
        <v>3</v>
      </c>
      <c r="DJ41" t="s">
        <v>3</v>
      </c>
      <c r="DK41" t="s">
        <v>3</v>
      </c>
      <c r="DL41" t="s">
        <v>3</v>
      </c>
      <c r="DM41" t="s">
        <v>3</v>
      </c>
      <c r="DN41">
        <v>0</v>
      </c>
      <c r="DO41">
        <v>0</v>
      </c>
      <c r="DP41">
        <v>1</v>
      </c>
      <c r="DQ41">
        <v>1</v>
      </c>
      <c r="DU41">
        <v>1007</v>
      </c>
      <c r="DV41" t="s">
        <v>28</v>
      </c>
      <c r="DW41" t="s">
        <v>28</v>
      </c>
      <c r="DX41">
        <v>100</v>
      </c>
      <c r="EE41">
        <v>47949693</v>
      </c>
      <c r="EF41">
        <v>1</v>
      </c>
      <c r="EG41" t="s">
        <v>18</v>
      </c>
      <c r="EH41">
        <v>0</v>
      </c>
      <c r="EI41" t="s">
        <v>3</v>
      </c>
      <c r="EJ41">
        <v>4</v>
      </c>
      <c r="EK41">
        <v>0</v>
      </c>
      <c r="EL41" t="s">
        <v>19</v>
      </c>
      <c r="EM41" t="s">
        <v>20</v>
      </c>
      <c r="EO41" t="s">
        <v>3</v>
      </c>
      <c r="EQ41">
        <v>131072</v>
      </c>
      <c r="ER41">
        <v>75863.820000000007</v>
      </c>
      <c r="ES41">
        <v>65162.05</v>
      </c>
      <c r="ET41">
        <v>7602.23</v>
      </c>
      <c r="EU41">
        <v>3222.98</v>
      </c>
      <c r="EV41">
        <v>3099.54</v>
      </c>
      <c r="EW41">
        <v>16.559999999999999</v>
      </c>
      <c r="EX41">
        <v>0</v>
      </c>
      <c r="EY41">
        <v>0</v>
      </c>
      <c r="FQ41">
        <v>0</v>
      </c>
      <c r="FR41">
        <f t="shared" si="52"/>
        <v>0</v>
      </c>
      <c r="FS41">
        <v>0</v>
      </c>
      <c r="FX41">
        <v>70</v>
      </c>
      <c r="FY41">
        <v>10</v>
      </c>
      <c r="GA41" t="s">
        <v>3</v>
      </c>
      <c r="GD41">
        <v>0</v>
      </c>
      <c r="GF41">
        <v>-652740390</v>
      </c>
      <c r="GG41">
        <v>2</v>
      </c>
      <c r="GH41">
        <v>1</v>
      </c>
      <c r="GI41">
        <v>-2</v>
      </c>
      <c r="GJ41">
        <v>0</v>
      </c>
      <c r="GK41">
        <f>ROUND(R41*(R12)/100,2)</f>
        <v>69.62</v>
      </c>
      <c r="GL41">
        <f t="shared" si="53"/>
        <v>0</v>
      </c>
      <c r="GM41">
        <f t="shared" si="54"/>
        <v>1636.48</v>
      </c>
      <c r="GN41">
        <f t="shared" si="55"/>
        <v>0</v>
      </c>
      <c r="GO41">
        <f t="shared" si="56"/>
        <v>0</v>
      </c>
      <c r="GP41">
        <f t="shared" si="57"/>
        <v>1636.48</v>
      </c>
      <c r="GR41">
        <v>0</v>
      </c>
      <c r="GS41">
        <v>0</v>
      </c>
      <c r="GT41">
        <v>0</v>
      </c>
      <c r="GU41" t="s">
        <v>3</v>
      </c>
      <c r="GV41">
        <f t="shared" si="58"/>
        <v>0</v>
      </c>
      <c r="GW41">
        <v>1</v>
      </c>
      <c r="GX41">
        <f t="shared" si="59"/>
        <v>0</v>
      </c>
      <c r="HA41">
        <v>0</v>
      </c>
      <c r="HB41">
        <v>0</v>
      </c>
      <c r="HC41">
        <f t="shared" si="60"/>
        <v>0</v>
      </c>
      <c r="IK41">
        <v>0</v>
      </c>
    </row>
    <row r="42" spans="1:245" x14ac:dyDescent="0.2">
      <c r="A42">
        <v>17</v>
      </c>
      <c r="B42">
        <v>1</v>
      </c>
      <c r="C42">
        <f>ROW(SmtRes!A68)</f>
        <v>68</v>
      </c>
      <c r="D42">
        <f>ROW(EtalonRes!A68)</f>
        <v>68</v>
      </c>
      <c r="E42" t="s">
        <v>77</v>
      </c>
      <c r="F42" t="s">
        <v>26</v>
      </c>
      <c r="G42" t="s">
        <v>27</v>
      </c>
      <c r="H42" t="s">
        <v>28</v>
      </c>
      <c r="I42">
        <f>ROUND(3/100,9)</f>
        <v>0.03</v>
      </c>
      <c r="J42">
        <v>0</v>
      </c>
      <c r="O42">
        <f t="shared" si="21"/>
        <v>8425.94</v>
      </c>
      <c r="P42">
        <f t="shared" si="22"/>
        <v>6674.38</v>
      </c>
      <c r="Q42">
        <f t="shared" si="23"/>
        <v>1612.08</v>
      </c>
      <c r="R42">
        <f t="shared" si="24"/>
        <v>636.45000000000005</v>
      </c>
      <c r="S42">
        <f t="shared" si="25"/>
        <v>139.47999999999999</v>
      </c>
      <c r="T42">
        <f t="shared" si="26"/>
        <v>0</v>
      </c>
      <c r="U42">
        <f t="shared" si="27"/>
        <v>0.74519999999999997</v>
      </c>
      <c r="V42">
        <f t="shared" si="28"/>
        <v>0</v>
      </c>
      <c r="W42">
        <f t="shared" si="29"/>
        <v>0</v>
      </c>
      <c r="X42">
        <f t="shared" si="30"/>
        <v>97.64</v>
      </c>
      <c r="Y42">
        <f t="shared" si="31"/>
        <v>13.95</v>
      </c>
      <c r="AA42">
        <v>47999145</v>
      </c>
      <c r="AB42">
        <f t="shared" si="32"/>
        <v>280864.57</v>
      </c>
      <c r="AC42">
        <f t="shared" si="33"/>
        <v>222479.25</v>
      </c>
      <c r="AD42">
        <f t="shared" si="34"/>
        <v>53736.02</v>
      </c>
      <c r="AE42">
        <f t="shared" si="35"/>
        <v>21215.13</v>
      </c>
      <c r="AF42">
        <f t="shared" si="36"/>
        <v>4649.3</v>
      </c>
      <c r="AG42">
        <f t="shared" si="37"/>
        <v>0</v>
      </c>
      <c r="AH42">
        <f t="shared" si="38"/>
        <v>24.84</v>
      </c>
      <c r="AI42">
        <f t="shared" si="39"/>
        <v>0</v>
      </c>
      <c r="AJ42">
        <f t="shared" si="40"/>
        <v>0</v>
      </c>
      <c r="AK42">
        <v>280864.57</v>
      </c>
      <c r="AL42">
        <v>222479.25</v>
      </c>
      <c r="AM42">
        <v>53736.02</v>
      </c>
      <c r="AN42">
        <v>21215.13</v>
      </c>
      <c r="AO42">
        <v>4649.3</v>
      </c>
      <c r="AP42">
        <v>0</v>
      </c>
      <c r="AQ42">
        <v>24.84</v>
      </c>
      <c r="AR42">
        <v>0</v>
      </c>
      <c r="AS42">
        <v>0</v>
      </c>
      <c r="AT42">
        <v>70</v>
      </c>
      <c r="AU42">
        <v>10</v>
      </c>
      <c r="AV42">
        <v>1</v>
      </c>
      <c r="AW42">
        <v>1</v>
      </c>
      <c r="AZ42">
        <v>1</v>
      </c>
      <c r="BA42">
        <v>1</v>
      </c>
      <c r="BB42">
        <v>1</v>
      </c>
      <c r="BC42">
        <v>1</v>
      </c>
      <c r="BD42" t="s">
        <v>3</v>
      </c>
      <c r="BE42" t="s">
        <v>3</v>
      </c>
      <c r="BF42" t="s">
        <v>3</v>
      </c>
      <c r="BG42" t="s">
        <v>3</v>
      </c>
      <c r="BH42">
        <v>0</v>
      </c>
      <c r="BI42">
        <v>4</v>
      </c>
      <c r="BJ42" t="s">
        <v>29</v>
      </c>
      <c r="BM42">
        <v>0</v>
      </c>
      <c r="BN42">
        <v>47312792</v>
      </c>
      <c r="BO42" t="s">
        <v>3</v>
      </c>
      <c r="BP42">
        <v>0</v>
      </c>
      <c r="BQ42">
        <v>1</v>
      </c>
      <c r="BR42">
        <v>0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 t="s">
        <v>3</v>
      </c>
      <c r="BZ42">
        <v>70</v>
      </c>
      <c r="CA42">
        <v>10</v>
      </c>
      <c r="CE42">
        <v>0</v>
      </c>
      <c r="CF42">
        <v>0</v>
      </c>
      <c r="CG42">
        <v>0</v>
      </c>
      <c r="CM42">
        <v>0</v>
      </c>
      <c r="CN42" t="s">
        <v>3</v>
      </c>
      <c r="CO42">
        <v>0</v>
      </c>
      <c r="CP42">
        <f t="shared" si="41"/>
        <v>8425.9399999999987</v>
      </c>
      <c r="CQ42">
        <f t="shared" si="42"/>
        <v>222479.25</v>
      </c>
      <c r="CR42">
        <f t="shared" si="43"/>
        <v>53736.02</v>
      </c>
      <c r="CS42">
        <f t="shared" si="44"/>
        <v>21215.13</v>
      </c>
      <c r="CT42">
        <f t="shared" si="45"/>
        <v>4649.3</v>
      </c>
      <c r="CU42">
        <f t="shared" si="46"/>
        <v>0</v>
      </c>
      <c r="CV42">
        <f t="shared" si="47"/>
        <v>24.84</v>
      </c>
      <c r="CW42">
        <f t="shared" si="48"/>
        <v>0</v>
      </c>
      <c r="CX42">
        <f t="shared" si="49"/>
        <v>0</v>
      </c>
      <c r="CY42">
        <f t="shared" si="50"/>
        <v>97.635999999999981</v>
      </c>
      <c r="CZ42">
        <f t="shared" si="51"/>
        <v>13.948</v>
      </c>
      <c r="DC42" t="s">
        <v>3</v>
      </c>
      <c r="DD42" t="s">
        <v>3</v>
      </c>
      <c r="DE42" t="s">
        <v>3</v>
      </c>
      <c r="DF42" t="s">
        <v>3</v>
      </c>
      <c r="DG42" t="s">
        <v>3</v>
      </c>
      <c r="DH42" t="s">
        <v>3</v>
      </c>
      <c r="DI42" t="s">
        <v>3</v>
      </c>
      <c r="DJ42" t="s">
        <v>3</v>
      </c>
      <c r="DK42" t="s">
        <v>3</v>
      </c>
      <c r="DL42" t="s">
        <v>3</v>
      </c>
      <c r="DM42" t="s">
        <v>3</v>
      </c>
      <c r="DN42">
        <v>0</v>
      </c>
      <c r="DO42">
        <v>0</v>
      </c>
      <c r="DP42">
        <v>1</v>
      </c>
      <c r="DQ42">
        <v>1</v>
      </c>
      <c r="DU42">
        <v>1007</v>
      </c>
      <c r="DV42" t="s">
        <v>28</v>
      </c>
      <c r="DW42" t="s">
        <v>28</v>
      </c>
      <c r="DX42">
        <v>100</v>
      </c>
      <c r="EE42">
        <v>47949693</v>
      </c>
      <c r="EF42">
        <v>1</v>
      </c>
      <c r="EG42" t="s">
        <v>18</v>
      </c>
      <c r="EH42">
        <v>0</v>
      </c>
      <c r="EI42" t="s">
        <v>3</v>
      </c>
      <c r="EJ42">
        <v>4</v>
      </c>
      <c r="EK42">
        <v>0</v>
      </c>
      <c r="EL42" t="s">
        <v>19</v>
      </c>
      <c r="EM42" t="s">
        <v>20</v>
      </c>
      <c r="EO42" t="s">
        <v>3</v>
      </c>
      <c r="EQ42">
        <v>131072</v>
      </c>
      <c r="ER42">
        <v>280864.57</v>
      </c>
      <c r="ES42">
        <v>222479.25</v>
      </c>
      <c r="ET42">
        <v>53736.02</v>
      </c>
      <c r="EU42">
        <v>21215.13</v>
      </c>
      <c r="EV42">
        <v>4649.3</v>
      </c>
      <c r="EW42">
        <v>24.84</v>
      </c>
      <c r="EX42">
        <v>0</v>
      </c>
      <c r="EY42">
        <v>0</v>
      </c>
      <c r="FQ42">
        <v>0</v>
      </c>
      <c r="FR42">
        <f t="shared" si="52"/>
        <v>0</v>
      </c>
      <c r="FS42">
        <v>0</v>
      </c>
      <c r="FX42">
        <v>70</v>
      </c>
      <c r="FY42">
        <v>10</v>
      </c>
      <c r="GA42" t="s">
        <v>3</v>
      </c>
      <c r="GD42">
        <v>0</v>
      </c>
      <c r="GF42">
        <v>1867545288</v>
      </c>
      <c r="GG42">
        <v>2</v>
      </c>
      <c r="GH42">
        <v>1</v>
      </c>
      <c r="GI42">
        <v>-2</v>
      </c>
      <c r="GJ42">
        <v>0</v>
      </c>
      <c r="GK42">
        <f>ROUND(R42*(R12)/100,2)</f>
        <v>687.37</v>
      </c>
      <c r="GL42">
        <f t="shared" si="53"/>
        <v>0</v>
      </c>
      <c r="GM42">
        <f t="shared" si="54"/>
        <v>9224.9</v>
      </c>
      <c r="GN42">
        <f t="shared" si="55"/>
        <v>0</v>
      </c>
      <c r="GO42">
        <f t="shared" si="56"/>
        <v>0</v>
      </c>
      <c r="GP42">
        <f t="shared" si="57"/>
        <v>9224.9</v>
      </c>
      <c r="GR42">
        <v>0</v>
      </c>
      <c r="GS42">
        <v>0</v>
      </c>
      <c r="GT42">
        <v>0</v>
      </c>
      <c r="GU42" t="s">
        <v>3</v>
      </c>
      <c r="GV42">
        <f t="shared" si="58"/>
        <v>0</v>
      </c>
      <c r="GW42">
        <v>1</v>
      </c>
      <c r="GX42">
        <f t="shared" si="59"/>
        <v>0</v>
      </c>
      <c r="HA42">
        <v>0</v>
      </c>
      <c r="HB42">
        <v>0</v>
      </c>
      <c r="HC42">
        <f t="shared" si="60"/>
        <v>0</v>
      </c>
      <c r="IK42">
        <v>0</v>
      </c>
    </row>
    <row r="43" spans="1:245" x14ac:dyDescent="0.2">
      <c r="A43">
        <v>17</v>
      </c>
      <c r="B43">
        <v>1</v>
      </c>
      <c r="C43">
        <f>ROW(SmtRes!A72)</f>
        <v>72</v>
      </c>
      <c r="D43">
        <f>ROW(EtalonRes!A72)</f>
        <v>72</v>
      </c>
      <c r="E43" t="s">
        <v>78</v>
      </c>
      <c r="F43" t="s">
        <v>79</v>
      </c>
      <c r="G43" t="s">
        <v>80</v>
      </c>
      <c r="H43" t="s">
        <v>33</v>
      </c>
      <c r="I43">
        <f>ROUND(30/100,9)</f>
        <v>0.3</v>
      </c>
      <c r="J43">
        <v>0</v>
      </c>
      <c r="O43">
        <f t="shared" si="21"/>
        <v>22000.76</v>
      </c>
      <c r="P43">
        <f t="shared" si="22"/>
        <v>17235.61</v>
      </c>
      <c r="Q43">
        <f t="shared" si="23"/>
        <v>0</v>
      </c>
      <c r="R43">
        <f t="shared" si="24"/>
        <v>0</v>
      </c>
      <c r="S43">
        <f t="shared" si="25"/>
        <v>4765.1499999999996</v>
      </c>
      <c r="T43">
        <f t="shared" si="26"/>
        <v>0</v>
      </c>
      <c r="U43">
        <f t="shared" si="27"/>
        <v>24.081</v>
      </c>
      <c r="V43">
        <f t="shared" si="28"/>
        <v>0</v>
      </c>
      <c r="W43">
        <f t="shared" si="29"/>
        <v>0</v>
      </c>
      <c r="X43">
        <f t="shared" si="30"/>
        <v>3335.61</v>
      </c>
      <c r="Y43">
        <f t="shared" si="31"/>
        <v>476.52</v>
      </c>
      <c r="AA43">
        <v>47999145</v>
      </c>
      <c r="AB43">
        <f t="shared" si="32"/>
        <v>73335.850000000006</v>
      </c>
      <c r="AC43">
        <f t="shared" si="33"/>
        <v>57452.02</v>
      </c>
      <c r="AD43">
        <f t="shared" si="34"/>
        <v>0</v>
      </c>
      <c r="AE43">
        <f t="shared" si="35"/>
        <v>0</v>
      </c>
      <c r="AF43">
        <f t="shared" si="36"/>
        <v>15883.83</v>
      </c>
      <c r="AG43">
        <f t="shared" si="37"/>
        <v>0</v>
      </c>
      <c r="AH43">
        <f t="shared" si="38"/>
        <v>80.27</v>
      </c>
      <c r="AI43">
        <f t="shared" si="39"/>
        <v>0</v>
      </c>
      <c r="AJ43">
        <f t="shared" si="40"/>
        <v>0</v>
      </c>
      <c r="AK43">
        <v>73335.850000000006</v>
      </c>
      <c r="AL43">
        <v>57452.02</v>
      </c>
      <c r="AM43">
        <v>0</v>
      </c>
      <c r="AN43">
        <v>0</v>
      </c>
      <c r="AO43">
        <v>15883.83</v>
      </c>
      <c r="AP43">
        <v>0</v>
      </c>
      <c r="AQ43">
        <v>80.27</v>
      </c>
      <c r="AR43">
        <v>0</v>
      </c>
      <c r="AS43">
        <v>0</v>
      </c>
      <c r="AT43">
        <v>70</v>
      </c>
      <c r="AU43">
        <v>10</v>
      </c>
      <c r="AV43">
        <v>1</v>
      </c>
      <c r="AW43">
        <v>1</v>
      </c>
      <c r="AZ43">
        <v>1</v>
      </c>
      <c r="BA43">
        <v>1</v>
      </c>
      <c r="BB43">
        <v>1</v>
      </c>
      <c r="BC43">
        <v>1</v>
      </c>
      <c r="BD43" t="s">
        <v>3</v>
      </c>
      <c r="BE43" t="s">
        <v>3</v>
      </c>
      <c r="BF43" t="s">
        <v>3</v>
      </c>
      <c r="BG43" t="s">
        <v>3</v>
      </c>
      <c r="BH43">
        <v>0</v>
      </c>
      <c r="BI43">
        <v>4</v>
      </c>
      <c r="BJ43" t="s">
        <v>81</v>
      </c>
      <c r="BM43">
        <v>0</v>
      </c>
      <c r="BN43">
        <v>47312792</v>
      </c>
      <c r="BO43" t="s">
        <v>3</v>
      </c>
      <c r="BP43">
        <v>0</v>
      </c>
      <c r="BQ43">
        <v>1</v>
      </c>
      <c r="BR43">
        <v>0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 t="s">
        <v>3</v>
      </c>
      <c r="BZ43">
        <v>70</v>
      </c>
      <c r="CA43">
        <v>10</v>
      </c>
      <c r="CE43">
        <v>0</v>
      </c>
      <c r="CF43">
        <v>0</v>
      </c>
      <c r="CG43">
        <v>0</v>
      </c>
      <c r="CM43">
        <v>0</v>
      </c>
      <c r="CN43" t="s">
        <v>3</v>
      </c>
      <c r="CO43">
        <v>0</v>
      </c>
      <c r="CP43">
        <f t="shared" si="41"/>
        <v>22000.760000000002</v>
      </c>
      <c r="CQ43">
        <f t="shared" si="42"/>
        <v>57452.02</v>
      </c>
      <c r="CR43">
        <f t="shared" si="43"/>
        <v>0</v>
      </c>
      <c r="CS43">
        <f t="shared" si="44"/>
        <v>0</v>
      </c>
      <c r="CT43">
        <f t="shared" si="45"/>
        <v>15883.83</v>
      </c>
      <c r="CU43">
        <f t="shared" si="46"/>
        <v>0</v>
      </c>
      <c r="CV43">
        <f t="shared" si="47"/>
        <v>80.27</v>
      </c>
      <c r="CW43">
        <f t="shared" si="48"/>
        <v>0</v>
      </c>
      <c r="CX43">
        <f t="shared" si="49"/>
        <v>0</v>
      </c>
      <c r="CY43">
        <f t="shared" si="50"/>
        <v>3335.605</v>
      </c>
      <c r="CZ43">
        <f t="shared" si="51"/>
        <v>476.51499999999999</v>
      </c>
      <c r="DC43" t="s">
        <v>3</v>
      </c>
      <c r="DD43" t="s">
        <v>3</v>
      </c>
      <c r="DE43" t="s">
        <v>3</v>
      </c>
      <c r="DF43" t="s">
        <v>3</v>
      </c>
      <c r="DG43" t="s">
        <v>3</v>
      </c>
      <c r="DH43" t="s">
        <v>3</v>
      </c>
      <c r="DI43" t="s">
        <v>3</v>
      </c>
      <c r="DJ43" t="s">
        <v>3</v>
      </c>
      <c r="DK43" t="s">
        <v>3</v>
      </c>
      <c r="DL43" t="s">
        <v>3</v>
      </c>
      <c r="DM43" t="s">
        <v>3</v>
      </c>
      <c r="DN43">
        <v>0</v>
      </c>
      <c r="DO43">
        <v>0</v>
      </c>
      <c r="DP43">
        <v>1</v>
      </c>
      <c r="DQ43">
        <v>1</v>
      </c>
      <c r="DU43">
        <v>1003</v>
      </c>
      <c r="DV43" t="s">
        <v>33</v>
      </c>
      <c r="DW43" t="s">
        <v>33</v>
      </c>
      <c r="DX43">
        <v>100</v>
      </c>
      <c r="EE43">
        <v>47949693</v>
      </c>
      <c r="EF43">
        <v>1</v>
      </c>
      <c r="EG43" t="s">
        <v>18</v>
      </c>
      <c r="EH43">
        <v>0</v>
      </c>
      <c r="EI43" t="s">
        <v>3</v>
      </c>
      <c r="EJ43">
        <v>4</v>
      </c>
      <c r="EK43">
        <v>0</v>
      </c>
      <c r="EL43" t="s">
        <v>19</v>
      </c>
      <c r="EM43" t="s">
        <v>20</v>
      </c>
      <c r="EO43" t="s">
        <v>3</v>
      </c>
      <c r="EQ43">
        <v>131072</v>
      </c>
      <c r="ER43">
        <v>73335.850000000006</v>
      </c>
      <c r="ES43">
        <v>57452.02</v>
      </c>
      <c r="ET43">
        <v>0</v>
      </c>
      <c r="EU43">
        <v>0</v>
      </c>
      <c r="EV43">
        <v>15883.83</v>
      </c>
      <c r="EW43">
        <v>80.27</v>
      </c>
      <c r="EX43">
        <v>0</v>
      </c>
      <c r="EY43">
        <v>0</v>
      </c>
      <c r="FQ43">
        <v>0</v>
      </c>
      <c r="FR43">
        <f t="shared" si="52"/>
        <v>0</v>
      </c>
      <c r="FS43">
        <v>0</v>
      </c>
      <c r="FX43">
        <v>70</v>
      </c>
      <c r="FY43">
        <v>10</v>
      </c>
      <c r="GA43" t="s">
        <v>3</v>
      </c>
      <c r="GD43">
        <v>0</v>
      </c>
      <c r="GF43">
        <v>-1080993561</v>
      </c>
      <c r="GG43">
        <v>2</v>
      </c>
      <c r="GH43">
        <v>1</v>
      </c>
      <c r="GI43">
        <v>-2</v>
      </c>
      <c r="GJ43">
        <v>0</v>
      </c>
      <c r="GK43">
        <f>ROUND(R43*(R12)/100,2)</f>
        <v>0</v>
      </c>
      <c r="GL43">
        <f t="shared" si="53"/>
        <v>0</v>
      </c>
      <c r="GM43">
        <f t="shared" si="54"/>
        <v>25812.89</v>
      </c>
      <c r="GN43">
        <f t="shared" si="55"/>
        <v>0</v>
      </c>
      <c r="GO43">
        <f t="shared" si="56"/>
        <v>0</v>
      </c>
      <c r="GP43">
        <f t="shared" si="57"/>
        <v>25812.89</v>
      </c>
      <c r="GR43">
        <v>0</v>
      </c>
      <c r="GS43">
        <v>0</v>
      </c>
      <c r="GT43">
        <v>0</v>
      </c>
      <c r="GU43" t="s">
        <v>3</v>
      </c>
      <c r="GV43">
        <f t="shared" si="58"/>
        <v>0</v>
      </c>
      <c r="GW43">
        <v>1</v>
      </c>
      <c r="GX43">
        <f t="shared" si="59"/>
        <v>0</v>
      </c>
      <c r="HA43">
        <v>0</v>
      </c>
      <c r="HB43">
        <v>0</v>
      </c>
      <c r="HC43">
        <f t="shared" si="60"/>
        <v>0</v>
      </c>
      <c r="IK43">
        <v>0</v>
      </c>
    </row>
    <row r="45" spans="1:245" x14ac:dyDescent="0.2">
      <c r="A45" s="2">
        <v>51</v>
      </c>
      <c r="B45" s="2">
        <f>B24</f>
        <v>1</v>
      </c>
      <c r="C45" s="2">
        <f>A24</f>
        <v>4</v>
      </c>
      <c r="D45" s="2">
        <f>ROW(A24)</f>
        <v>24</v>
      </c>
      <c r="E45" s="2"/>
      <c r="F45" s="2" t="str">
        <f>IF(F24&lt;&gt;"",F24,"")</f>
        <v>Новый раздел</v>
      </c>
      <c r="G45" s="2" t="str">
        <f>IF(G24&lt;&gt;"",G24,"")</f>
        <v>Ремонт асфальтового покрытия, бордюрного камня</v>
      </c>
      <c r="H45" s="2">
        <v>0</v>
      </c>
      <c r="I45" s="2"/>
      <c r="J45" s="2"/>
      <c r="K45" s="2"/>
      <c r="L45" s="2"/>
      <c r="M45" s="2"/>
      <c r="N45" s="2"/>
      <c r="O45" s="2">
        <f t="shared" ref="O45:T45" si="61">ROUND(AB45,2)</f>
        <v>54226.67</v>
      </c>
      <c r="P45" s="2">
        <f t="shared" si="61"/>
        <v>37983.949999999997</v>
      </c>
      <c r="Q45" s="2">
        <f t="shared" si="61"/>
        <v>5294.33</v>
      </c>
      <c r="R45" s="2">
        <f t="shared" si="61"/>
        <v>2438.7199999999998</v>
      </c>
      <c r="S45" s="2">
        <f t="shared" si="61"/>
        <v>10948.39</v>
      </c>
      <c r="T45" s="2">
        <f t="shared" si="61"/>
        <v>0</v>
      </c>
      <c r="U45" s="2">
        <f>AH45</f>
        <v>55.560600000000001</v>
      </c>
      <c r="V45" s="2">
        <f>AI45</f>
        <v>0</v>
      </c>
      <c r="W45" s="2">
        <f>ROUND(AJ45,2)</f>
        <v>0</v>
      </c>
      <c r="X45" s="2">
        <f>ROUND(AK45,2)</f>
        <v>7663.88</v>
      </c>
      <c r="Y45" s="2">
        <f>ROUND(AL45,2)</f>
        <v>1094.8499999999999</v>
      </c>
      <c r="Z45" s="2"/>
      <c r="AA45" s="2"/>
      <c r="AB45" s="2">
        <f>ROUND(SUMIF(AA28:AA43,"=47999145",O28:O43),2)</f>
        <v>54226.67</v>
      </c>
      <c r="AC45" s="2">
        <f>ROUND(SUMIF(AA28:AA43,"=47999145",P28:P43),2)</f>
        <v>37983.949999999997</v>
      </c>
      <c r="AD45" s="2">
        <f>ROUND(SUMIF(AA28:AA43,"=47999145",Q28:Q43),2)</f>
        <v>5294.33</v>
      </c>
      <c r="AE45" s="2">
        <f>ROUND(SUMIF(AA28:AA43,"=47999145",R28:R43),2)</f>
        <v>2438.7199999999998</v>
      </c>
      <c r="AF45" s="2">
        <f>ROUND(SUMIF(AA28:AA43,"=47999145",S28:S43),2)</f>
        <v>10948.39</v>
      </c>
      <c r="AG45" s="2">
        <f>ROUND(SUMIF(AA28:AA43,"=47999145",T28:T43),2)</f>
        <v>0</v>
      </c>
      <c r="AH45" s="2">
        <f>SUMIF(AA28:AA43,"=47999145",U28:U43)</f>
        <v>55.560600000000001</v>
      </c>
      <c r="AI45" s="2">
        <f>SUMIF(AA28:AA43,"=47999145",V28:V43)</f>
        <v>0</v>
      </c>
      <c r="AJ45" s="2">
        <f>ROUND(SUMIF(AA28:AA43,"=47999145",W28:W43),2)</f>
        <v>0</v>
      </c>
      <c r="AK45" s="2">
        <f>ROUND(SUMIF(AA28:AA43,"=47999145",X28:X43),2)</f>
        <v>7663.88</v>
      </c>
      <c r="AL45" s="2">
        <f>ROUND(SUMIF(AA28:AA43,"=47999145",Y28:Y43),2)</f>
        <v>1094.8499999999999</v>
      </c>
      <c r="AM45" s="2"/>
      <c r="AN45" s="2"/>
      <c r="AO45" s="2">
        <f t="shared" ref="AO45:BD45" si="62">ROUND(BX45,2)</f>
        <v>0</v>
      </c>
      <c r="AP45" s="2">
        <f t="shared" si="62"/>
        <v>0</v>
      </c>
      <c r="AQ45" s="2">
        <f t="shared" si="62"/>
        <v>0</v>
      </c>
      <c r="AR45" s="2">
        <f t="shared" si="62"/>
        <v>65619.23</v>
      </c>
      <c r="AS45" s="2">
        <f t="shared" si="62"/>
        <v>0</v>
      </c>
      <c r="AT45" s="2">
        <f t="shared" si="62"/>
        <v>0</v>
      </c>
      <c r="AU45" s="2">
        <f t="shared" si="62"/>
        <v>65619.23</v>
      </c>
      <c r="AV45" s="2">
        <f t="shared" si="62"/>
        <v>37983.949999999997</v>
      </c>
      <c r="AW45" s="2">
        <f t="shared" si="62"/>
        <v>37983.949999999997</v>
      </c>
      <c r="AX45" s="2">
        <f t="shared" si="62"/>
        <v>0</v>
      </c>
      <c r="AY45" s="2">
        <f t="shared" si="62"/>
        <v>37983.949999999997</v>
      </c>
      <c r="AZ45" s="2">
        <f t="shared" si="62"/>
        <v>0</v>
      </c>
      <c r="BA45" s="2">
        <f t="shared" si="62"/>
        <v>0</v>
      </c>
      <c r="BB45" s="2">
        <f t="shared" si="62"/>
        <v>0</v>
      </c>
      <c r="BC45" s="2">
        <f t="shared" si="62"/>
        <v>0</v>
      </c>
      <c r="BD45" s="2">
        <f t="shared" si="62"/>
        <v>0</v>
      </c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>
        <f>ROUND(SUMIF(AA28:AA43,"=47999145",FQ28:FQ43),2)</f>
        <v>0</v>
      </c>
      <c r="BY45" s="2">
        <f>ROUND(SUMIF(AA28:AA43,"=47999145",FR28:FR43),2)</f>
        <v>0</v>
      </c>
      <c r="BZ45" s="2">
        <f>ROUND(SUMIF(AA28:AA43,"=47999145",GL28:GL43),2)</f>
        <v>0</v>
      </c>
      <c r="CA45" s="2">
        <f>ROUND(SUMIF(AA28:AA43,"=47999145",GM28:GM43),2)</f>
        <v>65619.23</v>
      </c>
      <c r="CB45" s="2">
        <f>ROUND(SUMIF(AA28:AA43,"=47999145",GN28:GN43),2)</f>
        <v>0</v>
      </c>
      <c r="CC45" s="2">
        <f>ROUND(SUMIF(AA28:AA43,"=47999145",GO28:GO43),2)</f>
        <v>0</v>
      </c>
      <c r="CD45" s="2">
        <f>ROUND(SUMIF(AA28:AA43,"=47999145",GP28:GP43),2)</f>
        <v>65619.23</v>
      </c>
      <c r="CE45" s="2">
        <f>AC45-BX45</f>
        <v>37983.949999999997</v>
      </c>
      <c r="CF45" s="2">
        <f>AC45-BY45</f>
        <v>37983.949999999997</v>
      </c>
      <c r="CG45" s="2">
        <f>BX45-BZ45</f>
        <v>0</v>
      </c>
      <c r="CH45" s="2">
        <f>AC45-BX45-BY45+BZ45</f>
        <v>37983.949999999997</v>
      </c>
      <c r="CI45" s="2">
        <f>BY45-BZ45</f>
        <v>0</v>
      </c>
      <c r="CJ45" s="2">
        <f>ROUND(SUMIF(AA28:AA43,"=47999145",GX28:GX43),2)</f>
        <v>0</v>
      </c>
      <c r="CK45" s="2">
        <f>ROUND(SUMIF(AA28:AA43,"=47999145",GY28:GY43),2)</f>
        <v>0</v>
      </c>
      <c r="CL45" s="2">
        <f>ROUND(SUMIF(AA28:AA43,"=47999145",GZ28:GZ43),2)</f>
        <v>0</v>
      </c>
      <c r="CM45" s="2">
        <f>ROUND(SUMIF(AA28:AA43,"=47999145",HD28:HD43),2)</f>
        <v>0</v>
      </c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>
        <v>0</v>
      </c>
    </row>
    <row r="47" spans="1:245" x14ac:dyDescent="0.2">
      <c r="A47" s="4">
        <v>50</v>
      </c>
      <c r="B47" s="4">
        <v>0</v>
      </c>
      <c r="C47" s="4">
        <v>0</v>
      </c>
      <c r="D47" s="4">
        <v>1</v>
      </c>
      <c r="E47" s="4">
        <v>201</v>
      </c>
      <c r="F47" s="4">
        <f>ROUND(Source!O45,O47)</f>
        <v>54226.67</v>
      </c>
      <c r="G47" s="4" t="s">
        <v>82</v>
      </c>
      <c r="H47" s="4" t="s">
        <v>83</v>
      </c>
      <c r="I47" s="4"/>
      <c r="J47" s="4"/>
      <c r="K47" s="4">
        <v>201</v>
      </c>
      <c r="L47" s="4">
        <v>1</v>
      </c>
      <c r="M47" s="4">
        <v>3</v>
      </c>
      <c r="N47" s="4" t="s">
        <v>3</v>
      </c>
      <c r="O47" s="4">
        <v>2</v>
      </c>
      <c r="P47" s="4"/>
      <c r="Q47" s="4"/>
      <c r="R47" s="4"/>
      <c r="S47" s="4"/>
      <c r="T47" s="4"/>
      <c r="U47" s="4"/>
      <c r="V47" s="4"/>
      <c r="W47" s="4"/>
    </row>
    <row r="48" spans="1:245" x14ac:dyDescent="0.2">
      <c r="A48" s="4">
        <v>50</v>
      </c>
      <c r="B48" s="4">
        <v>0</v>
      </c>
      <c r="C48" s="4">
        <v>0</v>
      </c>
      <c r="D48" s="4">
        <v>1</v>
      </c>
      <c r="E48" s="4">
        <v>202</v>
      </c>
      <c r="F48" s="4">
        <f>ROUND(Source!P45,O48)</f>
        <v>37983.949999999997</v>
      </c>
      <c r="G48" s="4" t="s">
        <v>84</v>
      </c>
      <c r="H48" s="4" t="s">
        <v>85</v>
      </c>
      <c r="I48" s="4"/>
      <c r="J48" s="4"/>
      <c r="K48" s="4">
        <v>202</v>
      </c>
      <c r="L48" s="4">
        <v>2</v>
      </c>
      <c r="M48" s="4">
        <v>3</v>
      </c>
      <c r="N48" s="4" t="s">
        <v>3</v>
      </c>
      <c r="O48" s="4">
        <v>2</v>
      </c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>
        <v>50</v>
      </c>
      <c r="B49" s="4">
        <v>0</v>
      </c>
      <c r="C49" s="4">
        <v>0</v>
      </c>
      <c r="D49" s="4">
        <v>1</v>
      </c>
      <c r="E49" s="4">
        <v>222</v>
      </c>
      <c r="F49" s="4">
        <f>ROUND(Source!AO45,O49)</f>
        <v>0</v>
      </c>
      <c r="G49" s="4" t="s">
        <v>86</v>
      </c>
      <c r="H49" s="4" t="s">
        <v>87</v>
      </c>
      <c r="I49" s="4"/>
      <c r="J49" s="4"/>
      <c r="K49" s="4">
        <v>222</v>
      </c>
      <c r="L49" s="4">
        <v>3</v>
      </c>
      <c r="M49" s="4">
        <v>3</v>
      </c>
      <c r="N49" s="4" t="s">
        <v>3</v>
      </c>
      <c r="O49" s="4">
        <v>2</v>
      </c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>
        <v>50</v>
      </c>
      <c r="B50" s="4">
        <v>0</v>
      </c>
      <c r="C50" s="4">
        <v>0</v>
      </c>
      <c r="D50" s="4">
        <v>1</v>
      </c>
      <c r="E50" s="4">
        <v>225</v>
      </c>
      <c r="F50" s="4">
        <f>ROUND(Source!AV45,O50)</f>
        <v>37983.949999999997</v>
      </c>
      <c r="G50" s="4" t="s">
        <v>88</v>
      </c>
      <c r="H50" s="4" t="s">
        <v>89</v>
      </c>
      <c r="I50" s="4"/>
      <c r="J50" s="4"/>
      <c r="K50" s="4">
        <v>225</v>
      </c>
      <c r="L50" s="4">
        <v>4</v>
      </c>
      <c r="M50" s="4">
        <v>3</v>
      </c>
      <c r="N50" s="4" t="s">
        <v>3</v>
      </c>
      <c r="O50" s="4">
        <v>2</v>
      </c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>
        <v>50</v>
      </c>
      <c r="B51" s="4">
        <v>0</v>
      </c>
      <c r="C51" s="4">
        <v>0</v>
      </c>
      <c r="D51" s="4">
        <v>1</v>
      </c>
      <c r="E51" s="4">
        <v>226</v>
      </c>
      <c r="F51" s="4">
        <f>ROUND(Source!AW45,O51)</f>
        <v>37983.949999999997</v>
      </c>
      <c r="G51" s="4" t="s">
        <v>90</v>
      </c>
      <c r="H51" s="4" t="s">
        <v>91</v>
      </c>
      <c r="I51" s="4"/>
      <c r="J51" s="4"/>
      <c r="K51" s="4">
        <v>226</v>
      </c>
      <c r="L51" s="4">
        <v>5</v>
      </c>
      <c r="M51" s="4">
        <v>3</v>
      </c>
      <c r="N51" s="4" t="s">
        <v>3</v>
      </c>
      <c r="O51" s="4">
        <v>2</v>
      </c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>
        <v>50</v>
      </c>
      <c r="B52" s="4">
        <v>0</v>
      </c>
      <c r="C52" s="4">
        <v>0</v>
      </c>
      <c r="D52" s="4">
        <v>1</v>
      </c>
      <c r="E52" s="4">
        <v>227</v>
      </c>
      <c r="F52" s="4">
        <f>ROUND(Source!AX45,O52)</f>
        <v>0</v>
      </c>
      <c r="G52" s="4" t="s">
        <v>92</v>
      </c>
      <c r="H52" s="4" t="s">
        <v>93</v>
      </c>
      <c r="I52" s="4"/>
      <c r="J52" s="4"/>
      <c r="K52" s="4">
        <v>227</v>
      </c>
      <c r="L52" s="4">
        <v>6</v>
      </c>
      <c r="M52" s="4">
        <v>3</v>
      </c>
      <c r="N52" s="4" t="s">
        <v>3</v>
      </c>
      <c r="O52" s="4">
        <v>2</v>
      </c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>
        <v>50</v>
      </c>
      <c r="B53" s="4">
        <v>0</v>
      </c>
      <c r="C53" s="4">
        <v>0</v>
      </c>
      <c r="D53" s="4">
        <v>1</v>
      </c>
      <c r="E53" s="4">
        <v>228</v>
      </c>
      <c r="F53" s="4">
        <f>ROUND(Source!AY45,O53)</f>
        <v>37983.949999999997</v>
      </c>
      <c r="G53" s="4" t="s">
        <v>94</v>
      </c>
      <c r="H53" s="4" t="s">
        <v>95</v>
      </c>
      <c r="I53" s="4"/>
      <c r="J53" s="4"/>
      <c r="K53" s="4">
        <v>228</v>
      </c>
      <c r="L53" s="4">
        <v>7</v>
      </c>
      <c r="M53" s="4">
        <v>3</v>
      </c>
      <c r="N53" s="4" t="s">
        <v>3</v>
      </c>
      <c r="O53" s="4">
        <v>2</v>
      </c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4">
        <v>50</v>
      </c>
      <c r="B54" s="4">
        <v>0</v>
      </c>
      <c r="C54" s="4">
        <v>0</v>
      </c>
      <c r="D54" s="4">
        <v>1</v>
      </c>
      <c r="E54" s="4">
        <v>216</v>
      </c>
      <c r="F54" s="4">
        <f>ROUND(Source!AP45,O54)</f>
        <v>0</v>
      </c>
      <c r="G54" s="4" t="s">
        <v>96</v>
      </c>
      <c r="H54" s="4" t="s">
        <v>97</v>
      </c>
      <c r="I54" s="4"/>
      <c r="J54" s="4"/>
      <c r="K54" s="4">
        <v>216</v>
      </c>
      <c r="L54" s="4">
        <v>8</v>
      </c>
      <c r="M54" s="4">
        <v>3</v>
      </c>
      <c r="N54" s="4" t="s">
        <v>3</v>
      </c>
      <c r="O54" s="4">
        <v>2</v>
      </c>
      <c r="P54" s="4"/>
      <c r="Q54" s="4"/>
      <c r="R54" s="4"/>
      <c r="S54" s="4"/>
      <c r="T54" s="4"/>
      <c r="U54" s="4"/>
      <c r="V54" s="4"/>
      <c r="W54" s="4"/>
    </row>
    <row r="55" spans="1:23" x14ac:dyDescent="0.2">
      <c r="A55" s="4">
        <v>50</v>
      </c>
      <c r="B55" s="4">
        <v>0</v>
      </c>
      <c r="C55" s="4">
        <v>0</v>
      </c>
      <c r="D55" s="4">
        <v>1</v>
      </c>
      <c r="E55" s="4">
        <v>223</v>
      </c>
      <c r="F55" s="4">
        <f>ROUND(Source!AQ45,O55)</f>
        <v>0</v>
      </c>
      <c r="G55" s="4" t="s">
        <v>98</v>
      </c>
      <c r="H55" s="4" t="s">
        <v>99</v>
      </c>
      <c r="I55" s="4"/>
      <c r="J55" s="4"/>
      <c r="K55" s="4">
        <v>223</v>
      </c>
      <c r="L55" s="4">
        <v>9</v>
      </c>
      <c r="M55" s="4">
        <v>3</v>
      </c>
      <c r="N55" s="4" t="s">
        <v>3</v>
      </c>
      <c r="O55" s="4">
        <v>2</v>
      </c>
      <c r="P55" s="4"/>
      <c r="Q55" s="4"/>
      <c r="R55" s="4"/>
      <c r="S55" s="4"/>
      <c r="T55" s="4"/>
      <c r="U55" s="4"/>
      <c r="V55" s="4"/>
      <c r="W55" s="4"/>
    </row>
    <row r="56" spans="1:23" x14ac:dyDescent="0.2">
      <c r="A56" s="4">
        <v>50</v>
      </c>
      <c r="B56" s="4">
        <v>0</v>
      </c>
      <c r="C56" s="4">
        <v>0</v>
      </c>
      <c r="D56" s="4">
        <v>1</v>
      </c>
      <c r="E56" s="4">
        <v>229</v>
      </c>
      <c r="F56" s="4">
        <f>ROUND(Source!AZ45,O56)</f>
        <v>0</v>
      </c>
      <c r="G56" s="4" t="s">
        <v>100</v>
      </c>
      <c r="H56" s="4" t="s">
        <v>101</v>
      </c>
      <c r="I56" s="4"/>
      <c r="J56" s="4"/>
      <c r="K56" s="4">
        <v>229</v>
      </c>
      <c r="L56" s="4">
        <v>10</v>
      </c>
      <c r="M56" s="4">
        <v>3</v>
      </c>
      <c r="N56" s="4" t="s">
        <v>3</v>
      </c>
      <c r="O56" s="4">
        <v>2</v>
      </c>
      <c r="P56" s="4"/>
      <c r="Q56" s="4"/>
      <c r="R56" s="4"/>
      <c r="S56" s="4"/>
      <c r="T56" s="4"/>
      <c r="U56" s="4"/>
      <c r="V56" s="4"/>
      <c r="W56" s="4"/>
    </row>
    <row r="57" spans="1:23" x14ac:dyDescent="0.2">
      <c r="A57" s="4">
        <v>50</v>
      </c>
      <c r="B57" s="4">
        <v>0</v>
      </c>
      <c r="C57" s="4">
        <v>0</v>
      </c>
      <c r="D57" s="4">
        <v>1</v>
      </c>
      <c r="E57" s="4">
        <v>203</v>
      </c>
      <c r="F57" s="4">
        <f>ROUND(Source!Q45,O57)</f>
        <v>5294.33</v>
      </c>
      <c r="G57" s="4" t="s">
        <v>102</v>
      </c>
      <c r="H57" s="4" t="s">
        <v>103</v>
      </c>
      <c r="I57" s="4"/>
      <c r="J57" s="4"/>
      <c r="K57" s="4">
        <v>203</v>
      </c>
      <c r="L57" s="4">
        <v>11</v>
      </c>
      <c r="M57" s="4">
        <v>3</v>
      </c>
      <c r="N57" s="4" t="s">
        <v>3</v>
      </c>
      <c r="O57" s="4">
        <v>2</v>
      </c>
      <c r="P57" s="4"/>
      <c r="Q57" s="4"/>
      <c r="R57" s="4"/>
      <c r="S57" s="4"/>
      <c r="T57" s="4"/>
      <c r="U57" s="4"/>
      <c r="V57" s="4"/>
      <c r="W57" s="4"/>
    </row>
    <row r="58" spans="1:23" x14ac:dyDescent="0.2">
      <c r="A58" s="4">
        <v>50</v>
      </c>
      <c r="B58" s="4">
        <v>0</v>
      </c>
      <c r="C58" s="4">
        <v>0</v>
      </c>
      <c r="D58" s="4">
        <v>1</v>
      </c>
      <c r="E58" s="4">
        <v>231</v>
      </c>
      <c r="F58" s="4">
        <f>ROUND(Source!BB45,O58)</f>
        <v>0</v>
      </c>
      <c r="G58" s="4" t="s">
        <v>104</v>
      </c>
      <c r="H58" s="4" t="s">
        <v>105</v>
      </c>
      <c r="I58" s="4"/>
      <c r="J58" s="4"/>
      <c r="K58" s="4">
        <v>231</v>
      </c>
      <c r="L58" s="4">
        <v>12</v>
      </c>
      <c r="M58" s="4">
        <v>3</v>
      </c>
      <c r="N58" s="4" t="s">
        <v>3</v>
      </c>
      <c r="O58" s="4">
        <v>2</v>
      </c>
      <c r="P58" s="4"/>
      <c r="Q58" s="4"/>
      <c r="R58" s="4"/>
      <c r="S58" s="4"/>
      <c r="T58" s="4"/>
      <c r="U58" s="4"/>
      <c r="V58" s="4"/>
      <c r="W58" s="4"/>
    </row>
    <row r="59" spans="1:23" x14ac:dyDescent="0.2">
      <c r="A59" s="4">
        <v>50</v>
      </c>
      <c r="B59" s="4">
        <v>0</v>
      </c>
      <c r="C59" s="4">
        <v>0</v>
      </c>
      <c r="D59" s="4">
        <v>1</v>
      </c>
      <c r="E59" s="4">
        <v>204</v>
      </c>
      <c r="F59" s="4">
        <f>ROUND(Source!R45,O59)</f>
        <v>2438.7199999999998</v>
      </c>
      <c r="G59" s="4" t="s">
        <v>106</v>
      </c>
      <c r="H59" s="4" t="s">
        <v>107</v>
      </c>
      <c r="I59" s="4"/>
      <c r="J59" s="4"/>
      <c r="K59" s="4">
        <v>204</v>
      </c>
      <c r="L59" s="4">
        <v>13</v>
      </c>
      <c r="M59" s="4">
        <v>3</v>
      </c>
      <c r="N59" s="4" t="s">
        <v>3</v>
      </c>
      <c r="O59" s="4">
        <v>2</v>
      </c>
      <c r="P59" s="4"/>
      <c r="Q59" s="4"/>
      <c r="R59" s="4"/>
      <c r="S59" s="4"/>
      <c r="T59" s="4"/>
      <c r="U59" s="4"/>
      <c r="V59" s="4"/>
      <c r="W59" s="4"/>
    </row>
    <row r="60" spans="1:23" x14ac:dyDescent="0.2">
      <c r="A60" s="4">
        <v>50</v>
      </c>
      <c r="B60" s="4">
        <v>0</v>
      </c>
      <c r="C60" s="4">
        <v>0</v>
      </c>
      <c r="D60" s="4">
        <v>1</v>
      </c>
      <c r="E60" s="4">
        <v>205</v>
      </c>
      <c r="F60" s="4">
        <f>ROUND(Source!S45,O60)</f>
        <v>10948.39</v>
      </c>
      <c r="G60" s="4" t="s">
        <v>108</v>
      </c>
      <c r="H60" s="4" t="s">
        <v>109</v>
      </c>
      <c r="I60" s="4"/>
      <c r="J60" s="4"/>
      <c r="K60" s="4">
        <v>205</v>
      </c>
      <c r="L60" s="4">
        <v>14</v>
      </c>
      <c r="M60" s="4">
        <v>3</v>
      </c>
      <c r="N60" s="4" t="s">
        <v>3</v>
      </c>
      <c r="O60" s="4">
        <v>2</v>
      </c>
      <c r="P60" s="4"/>
      <c r="Q60" s="4"/>
      <c r="R60" s="4"/>
      <c r="S60" s="4"/>
      <c r="T60" s="4"/>
      <c r="U60" s="4"/>
      <c r="V60" s="4"/>
      <c r="W60" s="4"/>
    </row>
    <row r="61" spans="1:23" x14ac:dyDescent="0.2">
      <c r="A61" s="4">
        <v>50</v>
      </c>
      <c r="B61" s="4">
        <v>0</v>
      </c>
      <c r="C61" s="4">
        <v>0</v>
      </c>
      <c r="D61" s="4">
        <v>1</v>
      </c>
      <c r="E61" s="4">
        <v>232</v>
      </c>
      <c r="F61" s="4">
        <f>ROUND(Source!BC45,O61)</f>
        <v>0</v>
      </c>
      <c r="G61" s="4" t="s">
        <v>110</v>
      </c>
      <c r="H61" s="4" t="s">
        <v>111</v>
      </c>
      <c r="I61" s="4"/>
      <c r="J61" s="4"/>
      <c r="K61" s="4">
        <v>232</v>
      </c>
      <c r="L61" s="4">
        <v>15</v>
      </c>
      <c r="M61" s="4">
        <v>3</v>
      </c>
      <c r="N61" s="4" t="s">
        <v>3</v>
      </c>
      <c r="O61" s="4">
        <v>2</v>
      </c>
      <c r="P61" s="4"/>
      <c r="Q61" s="4"/>
      <c r="R61" s="4"/>
      <c r="S61" s="4"/>
      <c r="T61" s="4"/>
      <c r="U61" s="4"/>
      <c r="V61" s="4"/>
      <c r="W61" s="4"/>
    </row>
    <row r="62" spans="1:23" x14ac:dyDescent="0.2">
      <c r="A62" s="4">
        <v>50</v>
      </c>
      <c r="B62" s="4">
        <v>0</v>
      </c>
      <c r="C62" s="4">
        <v>0</v>
      </c>
      <c r="D62" s="4">
        <v>1</v>
      </c>
      <c r="E62" s="4">
        <v>214</v>
      </c>
      <c r="F62" s="4">
        <f>ROUND(Source!AS45,O62)</f>
        <v>0</v>
      </c>
      <c r="G62" s="4" t="s">
        <v>112</v>
      </c>
      <c r="H62" s="4" t="s">
        <v>113</v>
      </c>
      <c r="I62" s="4"/>
      <c r="J62" s="4"/>
      <c r="K62" s="4">
        <v>214</v>
      </c>
      <c r="L62" s="4">
        <v>16</v>
      </c>
      <c r="M62" s="4">
        <v>3</v>
      </c>
      <c r="N62" s="4" t="s">
        <v>3</v>
      </c>
      <c r="O62" s="4">
        <v>2</v>
      </c>
      <c r="P62" s="4"/>
      <c r="Q62" s="4"/>
      <c r="R62" s="4"/>
      <c r="S62" s="4"/>
      <c r="T62" s="4"/>
      <c r="U62" s="4"/>
      <c r="V62" s="4"/>
      <c r="W62" s="4"/>
    </row>
    <row r="63" spans="1:23" x14ac:dyDescent="0.2">
      <c r="A63" s="4">
        <v>50</v>
      </c>
      <c r="B63" s="4">
        <v>0</v>
      </c>
      <c r="C63" s="4">
        <v>0</v>
      </c>
      <c r="D63" s="4">
        <v>1</v>
      </c>
      <c r="E63" s="4">
        <v>215</v>
      </c>
      <c r="F63" s="4">
        <f>ROUND(Source!AT45,O63)</f>
        <v>0</v>
      </c>
      <c r="G63" s="4" t="s">
        <v>114</v>
      </c>
      <c r="H63" s="4" t="s">
        <v>115</v>
      </c>
      <c r="I63" s="4"/>
      <c r="J63" s="4"/>
      <c r="K63" s="4">
        <v>215</v>
      </c>
      <c r="L63" s="4">
        <v>17</v>
      </c>
      <c r="M63" s="4">
        <v>3</v>
      </c>
      <c r="N63" s="4" t="s">
        <v>3</v>
      </c>
      <c r="O63" s="4">
        <v>2</v>
      </c>
      <c r="P63" s="4"/>
      <c r="Q63" s="4"/>
      <c r="R63" s="4"/>
      <c r="S63" s="4"/>
      <c r="T63" s="4"/>
      <c r="U63" s="4"/>
      <c r="V63" s="4"/>
      <c r="W63" s="4"/>
    </row>
    <row r="64" spans="1:23" x14ac:dyDescent="0.2">
      <c r="A64" s="4">
        <v>50</v>
      </c>
      <c r="B64" s="4">
        <v>0</v>
      </c>
      <c r="C64" s="4">
        <v>0</v>
      </c>
      <c r="D64" s="4">
        <v>1</v>
      </c>
      <c r="E64" s="4">
        <v>217</v>
      </c>
      <c r="F64" s="4">
        <f>ROUND(Source!AU45,O64)</f>
        <v>65619.23</v>
      </c>
      <c r="G64" s="4" t="s">
        <v>116</v>
      </c>
      <c r="H64" s="4" t="s">
        <v>117</v>
      </c>
      <c r="I64" s="4"/>
      <c r="J64" s="4"/>
      <c r="K64" s="4">
        <v>217</v>
      </c>
      <c r="L64" s="4">
        <v>18</v>
      </c>
      <c r="M64" s="4">
        <v>3</v>
      </c>
      <c r="N64" s="4" t="s">
        <v>3</v>
      </c>
      <c r="O64" s="4">
        <v>2</v>
      </c>
      <c r="P64" s="4"/>
      <c r="Q64" s="4"/>
      <c r="R64" s="4"/>
      <c r="S64" s="4"/>
      <c r="T64" s="4"/>
      <c r="U64" s="4"/>
      <c r="V64" s="4"/>
      <c r="W64" s="4"/>
    </row>
    <row r="65" spans="1:245" x14ac:dyDescent="0.2">
      <c r="A65" s="4">
        <v>50</v>
      </c>
      <c r="B65" s="4">
        <v>0</v>
      </c>
      <c r="C65" s="4">
        <v>0</v>
      </c>
      <c r="D65" s="4">
        <v>1</v>
      </c>
      <c r="E65" s="4">
        <v>230</v>
      </c>
      <c r="F65" s="4">
        <f>ROUND(Source!BA45,O65)</f>
        <v>0</v>
      </c>
      <c r="G65" s="4" t="s">
        <v>118</v>
      </c>
      <c r="H65" s="4" t="s">
        <v>119</v>
      </c>
      <c r="I65" s="4"/>
      <c r="J65" s="4"/>
      <c r="K65" s="4">
        <v>230</v>
      </c>
      <c r="L65" s="4">
        <v>19</v>
      </c>
      <c r="M65" s="4">
        <v>3</v>
      </c>
      <c r="N65" s="4" t="s">
        <v>3</v>
      </c>
      <c r="O65" s="4">
        <v>2</v>
      </c>
      <c r="P65" s="4"/>
      <c r="Q65" s="4"/>
      <c r="R65" s="4"/>
      <c r="S65" s="4"/>
      <c r="T65" s="4"/>
      <c r="U65" s="4"/>
      <c r="V65" s="4"/>
      <c r="W65" s="4"/>
    </row>
    <row r="66" spans="1:245" x14ac:dyDescent="0.2">
      <c r="A66" s="4">
        <v>50</v>
      </c>
      <c r="B66" s="4">
        <v>0</v>
      </c>
      <c r="C66" s="4">
        <v>0</v>
      </c>
      <c r="D66" s="4">
        <v>1</v>
      </c>
      <c r="E66" s="4">
        <v>206</v>
      </c>
      <c r="F66" s="4">
        <f>ROUND(Source!T45,O66)</f>
        <v>0</v>
      </c>
      <c r="G66" s="4" t="s">
        <v>120</v>
      </c>
      <c r="H66" s="4" t="s">
        <v>121</v>
      </c>
      <c r="I66" s="4"/>
      <c r="J66" s="4"/>
      <c r="K66" s="4">
        <v>206</v>
      </c>
      <c r="L66" s="4">
        <v>20</v>
      </c>
      <c r="M66" s="4">
        <v>3</v>
      </c>
      <c r="N66" s="4" t="s">
        <v>3</v>
      </c>
      <c r="O66" s="4">
        <v>2</v>
      </c>
      <c r="P66" s="4"/>
      <c r="Q66" s="4"/>
      <c r="R66" s="4"/>
      <c r="S66" s="4"/>
      <c r="T66" s="4"/>
      <c r="U66" s="4"/>
      <c r="V66" s="4"/>
      <c r="W66" s="4"/>
    </row>
    <row r="67" spans="1:245" x14ac:dyDescent="0.2">
      <c r="A67" s="4">
        <v>50</v>
      </c>
      <c r="B67" s="4">
        <v>0</v>
      </c>
      <c r="C67" s="4">
        <v>0</v>
      </c>
      <c r="D67" s="4">
        <v>1</v>
      </c>
      <c r="E67" s="4">
        <v>207</v>
      </c>
      <c r="F67" s="4">
        <f>Source!U45</f>
        <v>55.560600000000001</v>
      </c>
      <c r="G67" s="4" t="s">
        <v>122</v>
      </c>
      <c r="H67" s="4" t="s">
        <v>123</v>
      </c>
      <c r="I67" s="4"/>
      <c r="J67" s="4"/>
      <c r="K67" s="4">
        <v>207</v>
      </c>
      <c r="L67" s="4">
        <v>21</v>
      </c>
      <c r="M67" s="4">
        <v>3</v>
      </c>
      <c r="N67" s="4" t="s">
        <v>3</v>
      </c>
      <c r="O67" s="4">
        <v>-1</v>
      </c>
      <c r="P67" s="4"/>
      <c r="Q67" s="4"/>
      <c r="R67" s="4"/>
      <c r="S67" s="4"/>
      <c r="T67" s="4"/>
      <c r="U67" s="4"/>
      <c r="V67" s="4"/>
      <c r="W67" s="4"/>
    </row>
    <row r="68" spans="1:245" x14ac:dyDescent="0.2">
      <c r="A68" s="4">
        <v>50</v>
      </c>
      <c r="B68" s="4">
        <v>0</v>
      </c>
      <c r="C68" s="4">
        <v>0</v>
      </c>
      <c r="D68" s="4">
        <v>1</v>
      </c>
      <c r="E68" s="4">
        <v>208</v>
      </c>
      <c r="F68" s="4">
        <f>Source!V45</f>
        <v>0</v>
      </c>
      <c r="G68" s="4" t="s">
        <v>124</v>
      </c>
      <c r="H68" s="4" t="s">
        <v>125</v>
      </c>
      <c r="I68" s="4"/>
      <c r="J68" s="4"/>
      <c r="K68" s="4">
        <v>208</v>
      </c>
      <c r="L68" s="4">
        <v>22</v>
      </c>
      <c r="M68" s="4">
        <v>3</v>
      </c>
      <c r="N68" s="4" t="s">
        <v>3</v>
      </c>
      <c r="O68" s="4">
        <v>-1</v>
      </c>
      <c r="P68" s="4"/>
      <c r="Q68" s="4"/>
      <c r="R68" s="4"/>
      <c r="S68" s="4"/>
      <c r="T68" s="4"/>
      <c r="U68" s="4"/>
      <c r="V68" s="4"/>
      <c r="W68" s="4"/>
    </row>
    <row r="69" spans="1:245" x14ac:dyDescent="0.2">
      <c r="A69" s="4">
        <v>50</v>
      </c>
      <c r="B69" s="4">
        <v>0</v>
      </c>
      <c r="C69" s="4">
        <v>0</v>
      </c>
      <c r="D69" s="4">
        <v>1</v>
      </c>
      <c r="E69" s="4">
        <v>209</v>
      </c>
      <c r="F69" s="4">
        <f>ROUND(Source!W45,O69)</f>
        <v>0</v>
      </c>
      <c r="G69" s="4" t="s">
        <v>126</v>
      </c>
      <c r="H69" s="4" t="s">
        <v>127</v>
      </c>
      <c r="I69" s="4"/>
      <c r="J69" s="4"/>
      <c r="K69" s="4">
        <v>209</v>
      </c>
      <c r="L69" s="4">
        <v>23</v>
      </c>
      <c r="M69" s="4">
        <v>3</v>
      </c>
      <c r="N69" s="4" t="s">
        <v>3</v>
      </c>
      <c r="O69" s="4">
        <v>2</v>
      </c>
      <c r="P69" s="4"/>
      <c r="Q69" s="4"/>
      <c r="R69" s="4"/>
      <c r="S69" s="4"/>
      <c r="T69" s="4"/>
      <c r="U69" s="4"/>
      <c r="V69" s="4"/>
      <c r="W69" s="4"/>
    </row>
    <row r="70" spans="1:245" x14ac:dyDescent="0.2">
      <c r="A70" s="4">
        <v>50</v>
      </c>
      <c r="B70" s="4">
        <v>0</v>
      </c>
      <c r="C70" s="4">
        <v>0</v>
      </c>
      <c r="D70" s="4">
        <v>1</v>
      </c>
      <c r="E70" s="4">
        <v>233</v>
      </c>
      <c r="F70" s="4">
        <f>ROUND(Source!BD45,O70)</f>
        <v>0</v>
      </c>
      <c r="G70" s="4" t="s">
        <v>128</v>
      </c>
      <c r="H70" s="4" t="s">
        <v>129</v>
      </c>
      <c r="I70" s="4"/>
      <c r="J70" s="4"/>
      <c r="K70" s="4">
        <v>233</v>
      </c>
      <c r="L70" s="4">
        <v>24</v>
      </c>
      <c r="M70" s="4">
        <v>3</v>
      </c>
      <c r="N70" s="4" t="s">
        <v>3</v>
      </c>
      <c r="O70" s="4">
        <v>2</v>
      </c>
      <c r="P70" s="4"/>
      <c r="Q70" s="4"/>
      <c r="R70" s="4"/>
      <c r="S70" s="4"/>
      <c r="T70" s="4"/>
      <c r="U70" s="4"/>
      <c r="V70" s="4"/>
      <c r="W70" s="4"/>
    </row>
    <row r="71" spans="1:245" x14ac:dyDescent="0.2">
      <c r="A71" s="4">
        <v>50</v>
      </c>
      <c r="B71" s="4">
        <v>0</v>
      </c>
      <c r="C71" s="4">
        <v>0</v>
      </c>
      <c r="D71" s="4">
        <v>1</v>
      </c>
      <c r="E71" s="4">
        <v>210</v>
      </c>
      <c r="F71" s="4">
        <f>ROUND(Source!X45,O71)</f>
        <v>7663.88</v>
      </c>
      <c r="G71" s="4" t="s">
        <v>130</v>
      </c>
      <c r="H71" s="4" t="s">
        <v>131</v>
      </c>
      <c r="I71" s="4"/>
      <c r="J71" s="4"/>
      <c r="K71" s="4">
        <v>210</v>
      </c>
      <c r="L71" s="4">
        <v>25</v>
      </c>
      <c r="M71" s="4">
        <v>3</v>
      </c>
      <c r="N71" s="4" t="s">
        <v>3</v>
      </c>
      <c r="O71" s="4">
        <v>2</v>
      </c>
      <c r="P71" s="4"/>
      <c r="Q71" s="4"/>
      <c r="R71" s="4"/>
      <c r="S71" s="4"/>
      <c r="T71" s="4"/>
      <c r="U71" s="4"/>
      <c r="V71" s="4"/>
      <c r="W71" s="4"/>
    </row>
    <row r="72" spans="1:245" x14ac:dyDescent="0.2">
      <c r="A72" s="4">
        <v>50</v>
      </c>
      <c r="B72" s="4">
        <v>0</v>
      </c>
      <c r="C72" s="4">
        <v>0</v>
      </c>
      <c r="D72" s="4">
        <v>1</v>
      </c>
      <c r="E72" s="4">
        <v>211</v>
      </c>
      <c r="F72" s="4">
        <f>ROUND(Source!Y45,O72)</f>
        <v>1094.8499999999999</v>
      </c>
      <c r="G72" s="4" t="s">
        <v>132</v>
      </c>
      <c r="H72" s="4" t="s">
        <v>133</v>
      </c>
      <c r="I72" s="4"/>
      <c r="J72" s="4"/>
      <c r="K72" s="4">
        <v>211</v>
      </c>
      <c r="L72" s="4">
        <v>26</v>
      </c>
      <c r="M72" s="4">
        <v>3</v>
      </c>
      <c r="N72" s="4" t="s">
        <v>3</v>
      </c>
      <c r="O72" s="4">
        <v>2</v>
      </c>
      <c r="P72" s="4"/>
      <c r="Q72" s="4"/>
      <c r="R72" s="4"/>
      <c r="S72" s="4"/>
      <c r="T72" s="4"/>
      <c r="U72" s="4"/>
      <c r="V72" s="4"/>
      <c r="W72" s="4"/>
    </row>
    <row r="73" spans="1:245" x14ac:dyDescent="0.2">
      <c r="A73" s="4">
        <v>50</v>
      </c>
      <c r="B73" s="4">
        <v>0</v>
      </c>
      <c r="C73" s="4">
        <v>0</v>
      </c>
      <c r="D73" s="4">
        <v>1</v>
      </c>
      <c r="E73" s="4">
        <v>224</v>
      </c>
      <c r="F73" s="4">
        <f>ROUND(Source!AR45,O73)</f>
        <v>65619.23</v>
      </c>
      <c r="G73" s="4" t="s">
        <v>134</v>
      </c>
      <c r="H73" s="4" t="s">
        <v>135</v>
      </c>
      <c r="I73" s="4"/>
      <c r="J73" s="4"/>
      <c r="K73" s="4">
        <v>224</v>
      </c>
      <c r="L73" s="4">
        <v>27</v>
      </c>
      <c r="M73" s="4">
        <v>3</v>
      </c>
      <c r="N73" s="4" t="s">
        <v>3</v>
      </c>
      <c r="O73" s="4">
        <v>2</v>
      </c>
      <c r="P73" s="4"/>
      <c r="Q73" s="4"/>
      <c r="R73" s="4"/>
      <c r="S73" s="4"/>
      <c r="T73" s="4"/>
      <c r="U73" s="4"/>
      <c r="V73" s="4"/>
      <c r="W73" s="4"/>
    </row>
    <row r="75" spans="1:245" x14ac:dyDescent="0.2">
      <c r="A75" s="1">
        <v>4</v>
      </c>
      <c r="B75" s="1">
        <v>1</v>
      </c>
      <c r="C75" s="1"/>
      <c r="D75" s="1">
        <f>ROW(A83)</f>
        <v>83</v>
      </c>
      <c r="E75" s="1"/>
      <c r="F75" s="1" t="s">
        <v>12</v>
      </c>
      <c r="G75" s="1" t="s">
        <v>136</v>
      </c>
      <c r="H75" s="1" t="s">
        <v>3</v>
      </c>
      <c r="I75" s="1">
        <v>0</v>
      </c>
      <c r="J75" s="1"/>
      <c r="K75" s="1">
        <v>0</v>
      </c>
      <c r="L75" s="1"/>
      <c r="M75" s="1"/>
      <c r="N75" s="1"/>
      <c r="O75" s="1"/>
      <c r="P75" s="1"/>
      <c r="Q75" s="1"/>
      <c r="R75" s="1"/>
      <c r="S75" s="1"/>
      <c r="T75" s="1"/>
      <c r="U75" s="1" t="s">
        <v>3</v>
      </c>
      <c r="V75" s="1">
        <v>0</v>
      </c>
      <c r="W75" s="1"/>
      <c r="X75" s="1"/>
      <c r="Y75" s="1"/>
      <c r="Z75" s="1"/>
      <c r="AA75" s="1"/>
      <c r="AB75" s="1" t="s">
        <v>3</v>
      </c>
      <c r="AC75" s="1" t="s">
        <v>3</v>
      </c>
      <c r="AD75" s="1" t="s">
        <v>3</v>
      </c>
      <c r="AE75" s="1" t="s">
        <v>3</v>
      </c>
      <c r="AF75" s="1" t="s">
        <v>3</v>
      </c>
      <c r="AG75" s="1" t="s">
        <v>3</v>
      </c>
      <c r="AH75" s="1"/>
      <c r="AI75" s="1"/>
      <c r="AJ75" s="1"/>
      <c r="AK75" s="1"/>
      <c r="AL75" s="1"/>
      <c r="AM75" s="1"/>
      <c r="AN75" s="1"/>
      <c r="AO75" s="1"/>
      <c r="AP75" s="1" t="s">
        <v>3</v>
      </c>
      <c r="AQ75" s="1" t="s">
        <v>3</v>
      </c>
      <c r="AR75" s="1" t="s">
        <v>3</v>
      </c>
      <c r="AS75" s="1"/>
      <c r="AT75" s="1"/>
      <c r="AU75" s="1"/>
      <c r="AV75" s="1"/>
      <c r="AW75" s="1"/>
      <c r="AX75" s="1"/>
      <c r="AY75" s="1"/>
      <c r="AZ75" s="1" t="s">
        <v>3</v>
      </c>
      <c r="BA75" s="1"/>
      <c r="BB75" s="1" t="s">
        <v>3</v>
      </c>
      <c r="BC75" s="1" t="s">
        <v>3</v>
      </c>
      <c r="BD75" s="1" t="s">
        <v>3</v>
      </c>
      <c r="BE75" s="1" t="s">
        <v>3</v>
      </c>
      <c r="BF75" s="1" t="s">
        <v>3</v>
      </c>
      <c r="BG75" s="1" t="s">
        <v>3</v>
      </c>
      <c r="BH75" s="1" t="s">
        <v>3</v>
      </c>
      <c r="BI75" s="1" t="s">
        <v>3</v>
      </c>
      <c r="BJ75" s="1" t="s">
        <v>3</v>
      </c>
      <c r="BK75" s="1" t="s">
        <v>3</v>
      </c>
      <c r="BL75" s="1" t="s">
        <v>3</v>
      </c>
      <c r="BM75" s="1" t="s">
        <v>3</v>
      </c>
      <c r="BN75" s="1" t="s">
        <v>3</v>
      </c>
      <c r="BO75" s="1" t="s">
        <v>3</v>
      </c>
      <c r="BP75" s="1" t="s">
        <v>3</v>
      </c>
      <c r="BQ75" s="1"/>
      <c r="BR75" s="1"/>
      <c r="BS75" s="1"/>
      <c r="BT75" s="1"/>
      <c r="BU75" s="1"/>
      <c r="BV75" s="1"/>
      <c r="BW75" s="1"/>
      <c r="BX75" s="1">
        <v>0</v>
      </c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>
        <v>0</v>
      </c>
    </row>
    <row r="77" spans="1:245" x14ac:dyDescent="0.2">
      <c r="A77" s="2">
        <v>52</v>
      </c>
      <c r="B77" s="2">
        <f t="shared" ref="B77:G77" si="63">B83</f>
        <v>1</v>
      </c>
      <c r="C77" s="2">
        <f t="shared" si="63"/>
        <v>4</v>
      </c>
      <c r="D77" s="2">
        <f t="shared" si="63"/>
        <v>75</v>
      </c>
      <c r="E77" s="2">
        <f t="shared" si="63"/>
        <v>0</v>
      </c>
      <c r="F77" s="2" t="str">
        <f t="shared" si="63"/>
        <v>Новый раздел</v>
      </c>
      <c r="G77" s="2" t="str">
        <f t="shared" si="63"/>
        <v>Замена тактильной плитки</v>
      </c>
      <c r="H77" s="2"/>
      <c r="I77" s="2"/>
      <c r="J77" s="2"/>
      <c r="K77" s="2"/>
      <c r="L77" s="2"/>
      <c r="M77" s="2"/>
      <c r="N77" s="2"/>
      <c r="O77" s="2">
        <f t="shared" ref="O77:AT77" si="64">O83</f>
        <v>527.49</v>
      </c>
      <c r="P77" s="2">
        <f t="shared" si="64"/>
        <v>375.37</v>
      </c>
      <c r="Q77" s="2">
        <f t="shared" si="64"/>
        <v>4.22</v>
      </c>
      <c r="R77" s="2">
        <f t="shared" si="64"/>
        <v>2.48</v>
      </c>
      <c r="S77" s="2">
        <f t="shared" si="64"/>
        <v>147.9</v>
      </c>
      <c r="T77" s="2">
        <f t="shared" si="64"/>
        <v>0</v>
      </c>
      <c r="U77" s="2">
        <f t="shared" si="64"/>
        <v>0.72285599999999994</v>
      </c>
      <c r="V77" s="2">
        <f t="shared" si="64"/>
        <v>0</v>
      </c>
      <c r="W77" s="2">
        <f t="shared" si="64"/>
        <v>0</v>
      </c>
      <c r="X77" s="2">
        <f t="shared" si="64"/>
        <v>103.53</v>
      </c>
      <c r="Y77" s="2">
        <f t="shared" si="64"/>
        <v>14.78</v>
      </c>
      <c r="Z77" s="2">
        <f t="shared" si="64"/>
        <v>0</v>
      </c>
      <c r="AA77" s="2">
        <f t="shared" si="64"/>
        <v>0</v>
      </c>
      <c r="AB77" s="2">
        <f t="shared" si="64"/>
        <v>527.49</v>
      </c>
      <c r="AC77" s="2">
        <f t="shared" si="64"/>
        <v>375.37</v>
      </c>
      <c r="AD77" s="2">
        <f t="shared" si="64"/>
        <v>4.22</v>
      </c>
      <c r="AE77" s="2">
        <f t="shared" si="64"/>
        <v>2.48</v>
      </c>
      <c r="AF77" s="2">
        <f t="shared" si="64"/>
        <v>147.9</v>
      </c>
      <c r="AG77" s="2">
        <f t="shared" si="64"/>
        <v>0</v>
      </c>
      <c r="AH77" s="2">
        <f t="shared" si="64"/>
        <v>0.72285599999999994</v>
      </c>
      <c r="AI77" s="2">
        <f t="shared" si="64"/>
        <v>0</v>
      </c>
      <c r="AJ77" s="2">
        <f t="shared" si="64"/>
        <v>0</v>
      </c>
      <c r="AK77" s="2">
        <f t="shared" si="64"/>
        <v>103.53</v>
      </c>
      <c r="AL77" s="2">
        <f t="shared" si="64"/>
        <v>14.78</v>
      </c>
      <c r="AM77" s="2">
        <f t="shared" si="64"/>
        <v>0</v>
      </c>
      <c r="AN77" s="2">
        <f t="shared" si="64"/>
        <v>0</v>
      </c>
      <c r="AO77" s="2">
        <f t="shared" si="64"/>
        <v>0</v>
      </c>
      <c r="AP77" s="2">
        <f t="shared" si="64"/>
        <v>0</v>
      </c>
      <c r="AQ77" s="2">
        <f t="shared" si="64"/>
        <v>0</v>
      </c>
      <c r="AR77" s="2">
        <f t="shared" si="64"/>
        <v>648.48</v>
      </c>
      <c r="AS77" s="2">
        <f t="shared" si="64"/>
        <v>0</v>
      </c>
      <c r="AT77" s="2">
        <f t="shared" si="64"/>
        <v>0</v>
      </c>
      <c r="AU77" s="2">
        <f t="shared" ref="AU77:BZ77" si="65">AU83</f>
        <v>648.48</v>
      </c>
      <c r="AV77" s="2">
        <f t="shared" si="65"/>
        <v>375.37</v>
      </c>
      <c r="AW77" s="2">
        <f t="shared" si="65"/>
        <v>375.37</v>
      </c>
      <c r="AX77" s="2">
        <f t="shared" si="65"/>
        <v>0</v>
      </c>
      <c r="AY77" s="2">
        <f t="shared" si="65"/>
        <v>375.37</v>
      </c>
      <c r="AZ77" s="2">
        <f t="shared" si="65"/>
        <v>0</v>
      </c>
      <c r="BA77" s="2">
        <f t="shared" si="65"/>
        <v>0</v>
      </c>
      <c r="BB77" s="2">
        <f t="shared" si="65"/>
        <v>0</v>
      </c>
      <c r="BC77" s="2">
        <f t="shared" si="65"/>
        <v>0</v>
      </c>
      <c r="BD77" s="2">
        <f t="shared" si="65"/>
        <v>0</v>
      </c>
      <c r="BE77" s="2">
        <f t="shared" si="65"/>
        <v>0</v>
      </c>
      <c r="BF77" s="2">
        <f t="shared" si="65"/>
        <v>0</v>
      </c>
      <c r="BG77" s="2">
        <f t="shared" si="65"/>
        <v>0</v>
      </c>
      <c r="BH77" s="2">
        <f t="shared" si="65"/>
        <v>0</v>
      </c>
      <c r="BI77" s="2">
        <f t="shared" si="65"/>
        <v>0</v>
      </c>
      <c r="BJ77" s="2">
        <f t="shared" si="65"/>
        <v>0</v>
      </c>
      <c r="BK77" s="2">
        <f t="shared" si="65"/>
        <v>0</v>
      </c>
      <c r="BL77" s="2">
        <f t="shared" si="65"/>
        <v>0</v>
      </c>
      <c r="BM77" s="2">
        <f t="shared" si="65"/>
        <v>0</v>
      </c>
      <c r="BN77" s="2">
        <f t="shared" si="65"/>
        <v>0</v>
      </c>
      <c r="BO77" s="2">
        <f t="shared" si="65"/>
        <v>0</v>
      </c>
      <c r="BP77" s="2">
        <f t="shared" si="65"/>
        <v>0</v>
      </c>
      <c r="BQ77" s="2">
        <f t="shared" si="65"/>
        <v>0</v>
      </c>
      <c r="BR77" s="2">
        <f t="shared" si="65"/>
        <v>0</v>
      </c>
      <c r="BS77" s="2">
        <f t="shared" si="65"/>
        <v>0</v>
      </c>
      <c r="BT77" s="2">
        <f t="shared" si="65"/>
        <v>0</v>
      </c>
      <c r="BU77" s="2">
        <f t="shared" si="65"/>
        <v>0</v>
      </c>
      <c r="BV77" s="2">
        <f t="shared" si="65"/>
        <v>0</v>
      </c>
      <c r="BW77" s="2">
        <f t="shared" si="65"/>
        <v>0</v>
      </c>
      <c r="BX77" s="2">
        <f t="shared" si="65"/>
        <v>0</v>
      </c>
      <c r="BY77" s="2">
        <f t="shared" si="65"/>
        <v>0</v>
      </c>
      <c r="BZ77" s="2">
        <f t="shared" si="65"/>
        <v>0</v>
      </c>
      <c r="CA77" s="2">
        <f t="shared" ref="CA77:DF77" si="66">CA83</f>
        <v>648.48</v>
      </c>
      <c r="CB77" s="2">
        <f t="shared" si="66"/>
        <v>0</v>
      </c>
      <c r="CC77" s="2">
        <f t="shared" si="66"/>
        <v>0</v>
      </c>
      <c r="CD77" s="2">
        <f t="shared" si="66"/>
        <v>648.48</v>
      </c>
      <c r="CE77" s="2">
        <f t="shared" si="66"/>
        <v>375.37</v>
      </c>
      <c r="CF77" s="2">
        <f t="shared" si="66"/>
        <v>375.37</v>
      </c>
      <c r="CG77" s="2">
        <f t="shared" si="66"/>
        <v>0</v>
      </c>
      <c r="CH77" s="2">
        <f t="shared" si="66"/>
        <v>375.37</v>
      </c>
      <c r="CI77" s="2">
        <f t="shared" si="66"/>
        <v>0</v>
      </c>
      <c r="CJ77" s="2">
        <f t="shared" si="66"/>
        <v>0</v>
      </c>
      <c r="CK77" s="2">
        <f t="shared" si="66"/>
        <v>0</v>
      </c>
      <c r="CL77" s="2">
        <f t="shared" si="66"/>
        <v>0</v>
      </c>
      <c r="CM77" s="2">
        <f t="shared" si="66"/>
        <v>0</v>
      </c>
      <c r="CN77" s="2">
        <f t="shared" si="66"/>
        <v>0</v>
      </c>
      <c r="CO77" s="2">
        <f t="shared" si="66"/>
        <v>0</v>
      </c>
      <c r="CP77" s="2">
        <f t="shared" si="66"/>
        <v>0</v>
      </c>
      <c r="CQ77" s="2">
        <f t="shared" si="66"/>
        <v>0</v>
      </c>
      <c r="CR77" s="2">
        <f t="shared" si="66"/>
        <v>0</v>
      </c>
      <c r="CS77" s="2">
        <f t="shared" si="66"/>
        <v>0</v>
      </c>
      <c r="CT77" s="2">
        <f t="shared" si="66"/>
        <v>0</v>
      </c>
      <c r="CU77" s="2">
        <f t="shared" si="66"/>
        <v>0</v>
      </c>
      <c r="CV77" s="2">
        <f t="shared" si="66"/>
        <v>0</v>
      </c>
      <c r="CW77" s="2">
        <f t="shared" si="66"/>
        <v>0</v>
      </c>
      <c r="CX77" s="2">
        <f t="shared" si="66"/>
        <v>0</v>
      </c>
      <c r="CY77" s="2">
        <f t="shared" si="66"/>
        <v>0</v>
      </c>
      <c r="CZ77" s="2">
        <f t="shared" si="66"/>
        <v>0</v>
      </c>
      <c r="DA77" s="2">
        <f t="shared" si="66"/>
        <v>0</v>
      </c>
      <c r="DB77" s="2">
        <f t="shared" si="66"/>
        <v>0</v>
      </c>
      <c r="DC77" s="2">
        <f t="shared" si="66"/>
        <v>0</v>
      </c>
      <c r="DD77" s="2">
        <f t="shared" si="66"/>
        <v>0</v>
      </c>
      <c r="DE77" s="2">
        <f t="shared" si="66"/>
        <v>0</v>
      </c>
      <c r="DF77" s="2">
        <f t="shared" si="66"/>
        <v>0</v>
      </c>
      <c r="DG77" s="3">
        <f t="shared" ref="DG77:EL77" si="67">DG83</f>
        <v>0</v>
      </c>
      <c r="DH77" s="3">
        <f t="shared" si="67"/>
        <v>0</v>
      </c>
      <c r="DI77" s="3">
        <f t="shared" si="67"/>
        <v>0</v>
      </c>
      <c r="DJ77" s="3">
        <f t="shared" si="67"/>
        <v>0</v>
      </c>
      <c r="DK77" s="3">
        <f t="shared" si="67"/>
        <v>0</v>
      </c>
      <c r="DL77" s="3">
        <f t="shared" si="67"/>
        <v>0</v>
      </c>
      <c r="DM77" s="3">
        <f t="shared" si="67"/>
        <v>0</v>
      </c>
      <c r="DN77" s="3">
        <f t="shared" si="67"/>
        <v>0</v>
      </c>
      <c r="DO77" s="3">
        <f t="shared" si="67"/>
        <v>0</v>
      </c>
      <c r="DP77" s="3">
        <f t="shared" si="67"/>
        <v>0</v>
      </c>
      <c r="DQ77" s="3">
        <f t="shared" si="67"/>
        <v>0</v>
      </c>
      <c r="DR77" s="3">
        <f t="shared" si="67"/>
        <v>0</v>
      </c>
      <c r="DS77" s="3">
        <f t="shared" si="67"/>
        <v>0</v>
      </c>
      <c r="DT77" s="3">
        <f t="shared" si="67"/>
        <v>0</v>
      </c>
      <c r="DU77" s="3">
        <f t="shared" si="67"/>
        <v>0</v>
      </c>
      <c r="DV77" s="3">
        <f t="shared" si="67"/>
        <v>0</v>
      </c>
      <c r="DW77" s="3">
        <f t="shared" si="67"/>
        <v>0</v>
      </c>
      <c r="DX77" s="3">
        <f t="shared" si="67"/>
        <v>0</v>
      </c>
      <c r="DY77" s="3">
        <f t="shared" si="67"/>
        <v>0</v>
      </c>
      <c r="DZ77" s="3">
        <f t="shared" si="67"/>
        <v>0</v>
      </c>
      <c r="EA77" s="3">
        <f t="shared" si="67"/>
        <v>0</v>
      </c>
      <c r="EB77" s="3">
        <f t="shared" si="67"/>
        <v>0</v>
      </c>
      <c r="EC77" s="3">
        <f t="shared" si="67"/>
        <v>0</v>
      </c>
      <c r="ED77" s="3">
        <f t="shared" si="67"/>
        <v>0</v>
      </c>
      <c r="EE77" s="3">
        <f t="shared" si="67"/>
        <v>0</v>
      </c>
      <c r="EF77" s="3">
        <f t="shared" si="67"/>
        <v>0</v>
      </c>
      <c r="EG77" s="3">
        <f t="shared" si="67"/>
        <v>0</v>
      </c>
      <c r="EH77" s="3">
        <f t="shared" si="67"/>
        <v>0</v>
      </c>
      <c r="EI77" s="3">
        <f t="shared" si="67"/>
        <v>0</v>
      </c>
      <c r="EJ77" s="3">
        <f t="shared" si="67"/>
        <v>0</v>
      </c>
      <c r="EK77" s="3">
        <f t="shared" si="67"/>
        <v>0</v>
      </c>
      <c r="EL77" s="3">
        <f t="shared" si="67"/>
        <v>0</v>
      </c>
      <c r="EM77" s="3">
        <f t="shared" ref="EM77:FR77" si="68">EM83</f>
        <v>0</v>
      </c>
      <c r="EN77" s="3">
        <f t="shared" si="68"/>
        <v>0</v>
      </c>
      <c r="EO77" s="3">
        <f t="shared" si="68"/>
        <v>0</v>
      </c>
      <c r="EP77" s="3">
        <f t="shared" si="68"/>
        <v>0</v>
      </c>
      <c r="EQ77" s="3">
        <f t="shared" si="68"/>
        <v>0</v>
      </c>
      <c r="ER77" s="3">
        <f t="shared" si="68"/>
        <v>0</v>
      </c>
      <c r="ES77" s="3">
        <f t="shared" si="68"/>
        <v>0</v>
      </c>
      <c r="ET77" s="3">
        <f t="shared" si="68"/>
        <v>0</v>
      </c>
      <c r="EU77" s="3">
        <f t="shared" si="68"/>
        <v>0</v>
      </c>
      <c r="EV77" s="3">
        <f t="shared" si="68"/>
        <v>0</v>
      </c>
      <c r="EW77" s="3">
        <f t="shared" si="68"/>
        <v>0</v>
      </c>
      <c r="EX77" s="3">
        <f t="shared" si="68"/>
        <v>0</v>
      </c>
      <c r="EY77" s="3">
        <f t="shared" si="68"/>
        <v>0</v>
      </c>
      <c r="EZ77" s="3">
        <f t="shared" si="68"/>
        <v>0</v>
      </c>
      <c r="FA77" s="3">
        <f t="shared" si="68"/>
        <v>0</v>
      </c>
      <c r="FB77" s="3">
        <f t="shared" si="68"/>
        <v>0</v>
      </c>
      <c r="FC77" s="3">
        <f t="shared" si="68"/>
        <v>0</v>
      </c>
      <c r="FD77" s="3">
        <f t="shared" si="68"/>
        <v>0</v>
      </c>
      <c r="FE77" s="3">
        <f t="shared" si="68"/>
        <v>0</v>
      </c>
      <c r="FF77" s="3">
        <f t="shared" si="68"/>
        <v>0</v>
      </c>
      <c r="FG77" s="3">
        <f t="shared" si="68"/>
        <v>0</v>
      </c>
      <c r="FH77" s="3">
        <f t="shared" si="68"/>
        <v>0</v>
      </c>
      <c r="FI77" s="3">
        <f t="shared" si="68"/>
        <v>0</v>
      </c>
      <c r="FJ77" s="3">
        <f t="shared" si="68"/>
        <v>0</v>
      </c>
      <c r="FK77" s="3">
        <f t="shared" si="68"/>
        <v>0</v>
      </c>
      <c r="FL77" s="3">
        <f t="shared" si="68"/>
        <v>0</v>
      </c>
      <c r="FM77" s="3">
        <f t="shared" si="68"/>
        <v>0</v>
      </c>
      <c r="FN77" s="3">
        <f t="shared" si="68"/>
        <v>0</v>
      </c>
      <c r="FO77" s="3">
        <f t="shared" si="68"/>
        <v>0</v>
      </c>
      <c r="FP77" s="3">
        <f t="shared" si="68"/>
        <v>0</v>
      </c>
      <c r="FQ77" s="3">
        <f t="shared" si="68"/>
        <v>0</v>
      </c>
      <c r="FR77" s="3">
        <f t="shared" si="68"/>
        <v>0</v>
      </c>
      <c r="FS77" s="3">
        <f t="shared" ref="FS77:GX77" si="69">FS83</f>
        <v>0</v>
      </c>
      <c r="FT77" s="3">
        <f t="shared" si="69"/>
        <v>0</v>
      </c>
      <c r="FU77" s="3">
        <f t="shared" si="69"/>
        <v>0</v>
      </c>
      <c r="FV77" s="3">
        <f t="shared" si="69"/>
        <v>0</v>
      </c>
      <c r="FW77" s="3">
        <f t="shared" si="69"/>
        <v>0</v>
      </c>
      <c r="FX77" s="3">
        <f t="shared" si="69"/>
        <v>0</v>
      </c>
      <c r="FY77" s="3">
        <f t="shared" si="69"/>
        <v>0</v>
      </c>
      <c r="FZ77" s="3">
        <f t="shared" si="69"/>
        <v>0</v>
      </c>
      <c r="GA77" s="3">
        <f t="shared" si="69"/>
        <v>0</v>
      </c>
      <c r="GB77" s="3">
        <f t="shared" si="69"/>
        <v>0</v>
      </c>
      <c r="GC77" s="3">
        <f t="shared" si="69"/>
        <v>0</v>
      </c>
      <c r="GD77" s="3">
        <f t="shared" si="69"/>
        <v>0</v>
      </c>
      <c r="GE77" s="3">
        <f t="shared" si="69"/>
        <v>0</v>
      </c>
      <c r="GF77" s="3">
        <f t="shared" si="69"/>
        <v>0</v>
      </c>
      <c r="GG77" s="3">
        <f t="shared" si="69"/>
        <v>0</v>
      </c>
      <c r="GH77" s="3">
        <f t="shared" si="69"/>
        <v>0</v>
      </c>
      <c r="GI77" s="3">
        <f t="shared" si="69"/>
        <v>0</v>
      </c>
      <c r="GJ77" s="3">
        <f t="shared" si="69"/>
        <v>0</v>
      </c>
      <c r="GK77" s="3">
        <f t="shared" si="69"/>
        <v>0</v>
      </c>
      <c r="GL77" s="3">
        <f t="shared" si="69"/>
        <v>0</v>
      </c>
      <c r="GM77" s="3">
        <f t="shared" si="69"/>
        <v>0</v>
      </c>
      <c r="GN77" s="3">
        <f t="shared" si="69"/>
        <v>0</v>
      </c>
      <c r="GO77" s="3">
        <f t="shared" si="69"/>
        <v>0</v>
      </c>
      <c r="GP77" s="3">
        <f t="shared" si="69"/>
        <v>0</v>
      </c>
      <c r="GQ77" s="3">
        <f t="shared" si="69"/>
        <v>0</v>
      </c>
      <c r="GR77" s="3">
        <f t="shared" si="69"/>
        <v>0</v>
      </c>
      <c r="GS77" s="3">
        <f t="shared" si="69"/>
        <v>0</v>
      </c>
      <c r="GT77" s="3">
        <f t="shared" si="69"/>
        <v>0</v>
      </c>
      <c r="GU77" s="3">
        <f t="shared" si="69"/>
        <v>0</v>
      </c>
      <c r="GV77" s="3">
        <f t="shared" si="69"/>
        <v>0</v>
      </c>
      <c r="GW77" s="3">
        <f t="shared" si="69"/>
        <v>0</v>
      </c>
      <c r="GX77" s="3">
        <f t="shared" si="69"/>
        <v>0</v>
      </c>
    </row>
    <row r="79" spans="1:245" x14ac:dyDescent="0.2">
      <c r="A79">
        <v>17</v>
      </c>
      <c r="B79">
        <v>1</v>
      </c>
      <c r="C79">
        <f>ROW(SmtRes!A73)</f>
        <v>73</v>
      </c>
      <c r="D79">
        <f>ROW(EtalonRes!A73)</f>
        <v>73</v>
      </c>
      <c r="E79" t="s">
        <v>137</v>
      </c>
      <c r="F79" t="s">
        <v>40</v>
      </c>
      <c r="G79" t="s">
        <v>41</v>
      </c>
      <c r="H79" t="s">
        <v>42</v>
      </c>
      <c r="I79">
        <f>ROUND(0.27/100,9)</f>
        <v>2.7000000000000001E-3</v>
      </c>
      <c r="J79">
        <v>0</v>
      </c>
      <c r="O79">
        <f>ROUND(CP79,2)</f>
        <v>8.24</v>
      </c>
      <c r="P79">
        <f>ROUND(CQ79*I79,2)</f>
        <v>0</v>
      </c>
      <c r="Q79">
        <f>ROUND(CR79*I79,2)</f>
        <v>0</v>
      </c>
      <c r="R79">
        <f>ROUND(CS79*I79,2)</f>
        <v>0</v>
      </c>
      <c r="S79">
        <f>ROUND(CT79*I79,2)</f>
        <v>8.24</v>
      </c>
      <c r="T79">
        <f>ROUND(CU79*I79,2)</f>
        <v>0</v>
      </c>
      <c r="U79">
        <f>CV79*I79</f>
        <v>5.0436000000000002E-2</v>
      </c>
      <c r="V79">
        <f>CW79*I79</f>
        <v>0</v>
      </c>
      <c r="W79">
        <f>ROUND(CX79*I79,2)</f>
        <v>0</v>
      </c>
      <c r="X79">
        <f t="shared" ref="X79:Y81" si="70">ROUND(CY79,2)</f>
        <v>5.77</v>
      </c>
      <c r="Y79">
        <f t="shared" si="70"/>
        <v>0.82</v>
      </c>
      <c r="AA79">
        <v>47999145</v>
      </c>
      <c r="AB79">
        <f>ROUND((AC79+AD79+AF79),6)</f>
        <v>3050.44</v>
      </c>
      <c r="AC79">
        <f>ROUND((ES79),6)</f>
        <v>0</v>
      </c>
      <c r="AD79">
        <f>ROUND((((ET79)-(EU79))+AE79),6)</f>
        <v>0</v>
      </c>
      <c r="AE79">
        <f t="shared" ref="AE79:AF81" si="71">ROUND((EU79),6)</f>
        <v>0</v>
      </c>
      <c r="AF79">
        <f t="shared" si="71"/>
        <v>3050.44</v>
      </c>
      <c r="AG79">
        <f>ROUND((AP79),6)</f>
        <v>0</v>
      </c>
      <c r="AH79">
        <f t="shared" ref="AH79:AI81" si="72">(EW79)</f>
        <v>18.68</v>
      </c>
      <c r="AI79">
        <f t="shared" si="72"/>
        <v>0</v>
      </c>
      <c r="AJ79">
        <f>(AS79)</f>
        <v>0</v>
      </c>
      <c r="AK79">
        <v>3050.44</v>
      </c>
      <c r="AL79">
        <v>0</v>
      </c>
      <c r="AM79">
        <v>0</v>
      </c>
      <c r="AN79">
        <v>0</v>
      </c>
      <c r="AO79">
        <v>3050.44</v>
      </c>
      <c r="AP79">
        <v>0</v>
      </c>
      <c r="AQ79">
        <v>18.68</v>
      </c>
      <c r="AR79">
        <v>0</v>
      </c>
      <c r="AS79">
        <v>0</v>
      </c>
      <c r="AT79">
        <v>70</v>
      </c>
      <c r="AU79">
        <v>10</v>
      </c>
      <c r="AV79">
        <v>1</v>
      </c>
      <c r="AW79">
        <v>1</v>
      </c>
      <c r="AZ79">
        <v>1</v>
      </c>
      <c r="BA79">
        <v>1</v>
      </c>
      <c r="BB79">
        <v>1</v>
      </c>
      <c r="BC79">
        <v>1</v>
      </c>
      <c r="BD79" t="s">
        <v>3</v>
      </c>
      <c r="BE79" t="s">
        <v>3</v>
      </c>
      <c r="BF79" t="s">
        <v>3</v>
      </c>
      <c r="BG79" t="s">
        <v>3</v>
      </c>
      <c r="BH79">
        <v>0</v>
      </c>
      <c r="BI79">
        <v>4</v>
      </c>
      <c r="BJ79" t="s">
        <v>43</v>
      </c>
      <c r="BM79">
        <v>0</v>
      </c>
      <c r="BN79">
        <v>47312792</v>
      </c>
      <c r="BO79" t="s">
        <v>3</v>
      </c>
      <c r="BP79">
        <v>0</v>
      </c>
      <c r="BQ79">
        <v>1</v>
      </c>
      <c r="BR79">
        <v>0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 t="s">
        <v>3</v>
      </c>
      <c r="BZ79">
        <v>70</v>
      </c>
      <c r="CA79">
        <v>10</v>
      </c>
      <c r="CE79">
        <v>0</v>
      </c>
      <c r="CF79">
        <v>0</v>
      </c>
      <c r="CG79">
        <v>0</v>
      </c>
      <c r="CM79">
        <v>0</v>
      </c>
      <c r="CN79" t="s">
        <v>3</v>
      </c>
      <c r="CO79">
        <v>0</v>
      </c>
      <c r="CP79">
        <f>(P79+Q79+S79)</f>
        <v>8.24</v>
      </c>
      <c r="CQ79">
        <f>(AC79*BC79*AW79)</f>
        <v>0</v>
      </c>
      <c r="CR79">
        <f>((((ET79)*BB79-(EU79)*BS79)+AE79*BS79)*AV79)</f>
        <v>0</v>
      </c>
      <c r="CS79">
        <f>(AE79*BS79*AV79)</f>
        <v>0</v>
      </c>
      <c r="CT79">
        <f>(AF79*BA79*AV79)</f>
        <v>3050.44</v>
      </c>
      <c r="CU79">
        <f>AG79</f>
        <v>0</v>
      </c>
      <c r="CV79">
        <f>(AH79*AV79)</f>
        <v>18.68</v>
      </c>
      <c r="CW79">
        <f t="shared" ref="CW79:CX81" si="73">AI79</f>
        <v>0</v>
      </c>
      <c r="CX79">
        <f t="shared" si="73"/>
        <v>0</v>
      </c>
      <c r="CY79">
        <f>((S79*BZ79)/100)</f>
        <v>5.7680000000000007</v>
      </c>
      <c r="CZ79">
        <f>((S79*CA79)/100)</f>
        <v>0.82400000000000007</v>
      </c>
      <c r="DC79" t="s">
        <v>3</v>
      </c>
      <c r="DD79" t="s">
        <v>3</v>
      </c>
      <c r="DE79" t="s">
        <v>3</v>
      </c>
      <c r="DF79" t="s">
        <v>3</v>
      </c>
      <c r="DG79" t="s">
        <v>3</v>
      </c>
      <c r="DH79" t="s">
        <v>3</v>
      </c>
      <c r="DI79" t="s">
        <v>3</v>
      </c>
      <c r="DJ79" t="s">
        <v>3</v>
      </c>
      <c r="DK79" t="s">
        <v>3</v>
      </c>
      <c r="DL79" t="s">
        <v>3</v>
      </c>
      <c r="DM79" t="s">
        <v>3</v>
      </c>
      <c r="DN79">
        <v>0</v>
      </c>
      <c r="DO79">
        <v>0</v>
      </c>
      <c r="DP79">
        <v>1</v>
      </c>
      <c r="DQ79">
        <v>1</v>
      </c>
      <c r="DU79">
        <v>1005</v>
      </c>
      <c r="DV79" t="s">
        <v>42</v>
      </c>
      <c r="DW79" t="s">
        <v>42</v>
      </c>
      <c r="DX79">
        <v>100</v>
      </c>
      <c r="EE79">
        <v>47949693</v>
      </c>
      <c r="EF79">
        <v>1</v>
      </c>
      <c r="EG79" t="s">
        <v>18</v>
      </c>
      <c r="EH79">
        <v>0</v>
      </c>
      <c r="EI79" t="s">
        <v>3</v>
      </c>
      <c r="EJ79">
        <v>4</v>
      </c>
      <c r="EK79">
        <v>0</v>
      </c>
      <c r="EL79" t="s">
        <v>19</v>
      </c>
      <c r="EM79" t="s">
        <v>20</v>
      </c>
      <c r="EO79" t="s">
        <v>3</v>
      </c>
      <c r="EQ79">
        <v>131072</v>
      </c>
      <c r="ER79">
        <v>3050.44</v>
      </c>
      <c r="ES79">
        <v>0</v>
      </c>
      <c r="ET79">
        <v>0</v>
      </c>
      <c r="EU79">
        <v>0</v>
      </c>
      <c r="EV79">
        <v>3050.44</v>
      </c>
      <c r="EW79">
        <v>18.68</v>
      </c>
      <c r="EX79">
        <v>0</v>
      </c>
      <c r="EY79">
        <v>0</v>
      </c>
      <c r="FQ79">
        <v>0</v>
      </c>
      <c r="FR79">
        <f>ROUND(IF(AND(BH79=3,BI79=3),P79,0),2)</f>
        <v>0</v>
      </c>
      <c r="FS79">
        <v>0</v>
      </c>
      <c r="FX79">
        <v>70</v>
      </c>
      <c r="FY79">
        <v>10</v>
      </c>
      <c r="GA79" t="s">
        <v>3</v>
      </c>
      <c r="GD79">
        <v>0</v>
      </c>
      <c r="GF79">
        <v>1196646688</v>
      </c>
      <c r="GG79">
        <v>2</v>
      </c>
      <c r="GH79">
        <v>1</v>
      </c>
      <c r="GI79">
        <v>-2</v>
      </c>
      <c r="GJ79">
        <v>0</v>
      </c>
      <c r="GK79">
        <f>ROUND(R79*(R12)/100,2)</f>
        <v>0</v>
      </c>
      <c r="GL79">
        <f>ROUND(IF(AND(BH79=3,BI79=3,FS79&lt;&gt;0),P79,0),2)</f>
        <v>0</v>
      </c>
      <c r="GM79">
        <f>ROUND(O79+X79+Y79+GK79,2)+GX79</f>
        <v>14.83</v>
      </c>
      <c r="GN79">
        <f>IF(OR(BI79=0,BI79=1),ROUND(O79+X79+Y79+GK79,2),0)</f>
        <v>0</v>
      </c>
      <c r="GO79">
        <f>IF(BI79=2,ROUND(O79+X79+Y79+GK79,2),0)</f>
        <v>0</v>
      </c>
      <c r="GP79">
        <f>IF(BI79=4,ROUND(O79+X79+Y79+GK79,2)+GX79,0)</f>
        <v>14.83</v>
      </c>
      <c r="GR79">
        <v>0</v>
      </c>
      <c r="GS79">
        <v>0</v>
      </c>
      <c r="GT79">
        <v>0</v>
      </c>
      <c r="GU79" t="s">
        <v>3</v>
      </c>
      <c r="GV79">
        <f>ROUND((GT79),6)</f>
        <v>0</v>
      </c>
      <c r="GW79">
        <v>1</v>
      </c>
      <c r="GX79">
        <f>ROUND(HC79*I79,2)</f>
        <v>0</v>
      </c>
      <c r="HA79">
        <v>0</v>
      </c>
      <c r="HB79">
        <v>0</v>
      </c>
      <c r="HC79">
        <f>GV79*GW79</f>
        <v>0</v>
      </c>
      <c r="IK79">
        <v>0</v>
      </c>
    </row>
    <row r="80" spans="1:245" x14ac:dyDescent="0.2">
      <c r="A80">
        <v>17</v>
      </c>
      <c r="B80">
        <v>1</v>
      </c>
      <c r="C80">
        <f>ROW(SmtRes!A77)</f>
        <v>77</v>
      </c>
      <c r="D80">
        <f>ROW(EtalonRes!A77)</f>
        <v>77</v>
      </c>
      <c r="E80" t="s">
        <v>138</v>
      </c>
      <c r="F80" t="s">
        <v>139</v>
      </c>
      <c r="G80" t="s">
        <v>140</v>
      </c>
      <c r="H80" t="s">
        <v>42</v>
      </c>
      <c r="I80">
        <f>ROUND(0.27/100,9)</f>
        <v>2.7000000000000001E-3</v>
      </c>
      <c r="J80">
        <v>0</v>
      </c>
      <c r="O80">
        <f>ROUND(CP80,2)</f>
        <v>13.8</v>
      </c>
      <c r="P80">
        <f>ROUND(CQ80*I80,2)</f>
        <v>0</v>
      </c>
      <c r="Q80">
        <f>ROUND(CR80*I80,2)</f>
        <v>0.37</v>
      </c>
      <c r="R80">
        <f>ROUND(CS80*I80,2)</f>
        <v>0</v>
      </c>
      <c r="S80">
        <f>ROUND(CT80*I80,2)</f>
        <v>13.43</v>
      </c>
      <c r="T80">
        <f>ROUND(CU80*I80,2)</f>
        <v>0</v>
      </c>
      <c r="U80">
        <f>CV80*I80</f>
        <v>6.6420000000000007E-2</v>
      </c>
      <c r="V80">
        <f>CW80*I80</f>
        <v>0</v>
      </c>
      <c r="W80">
        <f>ROUND(CX80*I80,2)</f>
        <v>0</v>
      </c>
      <c r="X80">
        <f t="shared" si="70"/>
        <v>9.4</v>
      </c>
      <c r="Y80">
        <f t="shared" si="70"/>
        <v>1.34</v>
      </c>
      <c r="AA80">
        <v>47999145</v>
      </c>
      <c r="AB80">
        <f>ROUND((AC80+AD80+AF80),6)</f>
        <v>5110.32</v>
      </c>
      <c r="AC80">
        <f>ROUND((ES80),6)</f>
        <v>0</v>
      </c>
      <c r="AD80">
        <f>ROUND((((ET80)-(EU80))+AE80),6)</f>
        <v>137.18</v>
      </c>
      <c r="AE80">
        <f t="shared" si="71"/>
        <v>0.62</v>
      </c>
      <c r="AF80">
        <f t="shared" si="71"/>
        <v>4973.1400000000003</v>
      </c>
      <c r="AG80">
        <f>ROUND((AP80),6)</f>
        <v>0</v>
      </c>
      <c r="AH80">
        <f t="shared" si="72"/>
        <v>24.6</v>
      </c>
      <c r="AI80">
        <f t="shared" si="72"/>
        <v>0</v>
      </c>
      <c r="AJ80">
        <f>(AS80)</f>
        <v>0</v>
      </c>
      <c r="AK80">
        <v>5110.32</v>
      </c>
      <c r="AL80">
        <v>0</v>
      </c>
      <c r="AM80">
        <v>137.18</v>
      </c>
      <c r="AN80">
        <v>0.62</v>
      </c>
      <c r="AO80">
        <v>4973.1400000000003</v>
      </c>
      <c r="AP80">
        <v>0</v>
      </c>
      <c r="AQ80">
        <v>24.6</v>
      </c>
      <c r="AR80">
        <v>0</v>
      </c>
      <c r="AS80">
        <v>0</v>
      </c>
      <c r="AT80">
        <v>70</v>
      </c>
      <c r="AU80">
        <v>10</v>
      </c>
      <c r="AV80">
        <v>1</v>
      </c>
      <c r="AW80">
        <v>1</v>
      </c>
      <c r="AZ80">
        <v>1</v>
      </c>
      <c r="BA80">
        <v>1</v>
      </c>
      <c r="BB80">
        <v>1</v>
      </c>
      <c r="BC80">
        <v>1</v>
      </c>
      <c r="BD80" t="s">
        <v>3</v>
      </c>
      <c r="BE80" t="s">
        <v>3</v>
      </c>
      <c r="BF80" t="s">
        <v>3</v>
      </c>
      <c r="BG80" t="s">
        <v>3</v>
      </c>
      <c r="BH80">
        <v>0</v>
      </c>
      <c r="BI80">
        <v>4</v>
      </c>
      <c r="BJ80" t="s">
        <v>141</v>
      </c>
      <c r="BM80">
        <v>0</v>
      </c>
      <c r="BN80">
        <v>47312792</v>
      </c>
      <c r="BO80" t="s">
        <v>3</v>
      </c>
      <c r="BP80">
        <v>0</v>
      </c>
      <c r="BQ80">
        <v>1</v>
      </c>
      <c r="BR80">
        <v>0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 t="s">
        <v>3</v>
      </c>
      <c r="BZ80">
        <v>70</v>
      </c>
      <c r="CA80">
        <v>10</v>
      </c>
      <c r="CE80">
        <v>0</v>
      </c>
      <c r="CF80">
        <v>0</v>
      </c>
      <c r="CG80">
        <v>0</v>
      </c>
      <c r="CM80">
        <v>0</v>
      </c>
      <c r="CN80" t="s">
        <v>3</v>
      </c>
      <c r="CO80">
        <v>0</v>
      </c>
      <c r="CP80">
        <f>(P80+Q80+S80)</f>
        <v>13.799999999999999</v>
      </c>
      <c r="CQ80">
        <f>(AC80*BC80*AW80)</f>
        <v>0</v>
      </c>
      <c r="CR80">
        <f>((((ET80)*BB80-(EU80)*BS80)+AE80*BS80)*AV80)</f>
        <v>137.18</v>
      </c>
      <c r="CS80">
        <f>(AE80*BS80*AV80)</f>
        <v>0.62</v>
      </c>
      <c r="CT80">
        <f>(AF80*BA80*AV80)</f>
        <v>4973.1400000000003</v>
      </c>
      <c r="CU80">
        <f>AG80</f>
        <v>0</v>
      </c>
      <c r="CV80">
        <f>(AH80*AV80)</f>
        <v>24.6</v>
      </c>
      <c r="CW80">
        <f t="shared" si="73"/>
        <v>0</v>
      </c>
      <c r="CX80">
        <f t="shared" si="73"/>
        <v>0</v>
      </c>
      <c r="CY80">
        <f>((S80*BZ80)/100)</f>
        <v>9.4009999999999998</v>
      </c>
      <c r="CZ80">
        <f>((S80*CA80)/100)</f>
        <v>1.3430000000000002</v>
      </c>
      <c r="DC80" t="s">
        <v>3</v>
      </c>
      <c r="DD80" t="s">
        <v>3</v>
      </c>
      <c r="DE80" t="s">
        <v>3</v>
      </c>
      <c r="DF80" t="s">
        <v>3</v>
      </c>
      <c r="DG80" t="s">
        <v>3</v>
      </c>
      <c r="DH80" t="s">
        <v>3</v>
      </c>
      <c r="DI80" t="s">
        <v>3</v>
      </c>
      <c r="DJ80" t="s">
        <v>3</v>
      </c>
      <c r="DK80" t="s">
        <v>3</v>
      </c>
      <c r="DL80" t="s">
        <v>3</v>
      </c>
      <c r="DM80" t="s">
        <v>3</v>
      </c>
      <c r="DN80">
        <v>0</v>
      </c>
      <c r="DO80">
        <v>0</v>
      </c>
      <c r="DP80">
        <v>1</v>
      </c>
      <c r="DQ80">
        <v>1</v>
      </c>
      <c r="DU80">
        <v>1005</v>
      </c>
      <c r="DV80" t="s">
        <v>42</v>
      </c>
      <c r="DW80" t="s">
        <v>42</v>
      </c>
      <c r="DX80">
        <v>100</v>
      </c>
      <c r="EE80">
        <v>47949693</v>
      </c>
      <c r="EF80">
        <v>1</v>
      </c>
      <c r="EG80" t="s">
        <v>18</v>
      </c>
      <c r="EH80">
        <v>0</v>
      </c>
      <c r="EI80" t="s">
        <v>3</v>
      </c>
      <c r="EJ80">
        <v>4</v>
      </c>
      <c r="EK80">
        <v>0</v>
      </c>
      <c r="EL80" t="s">
        <v>19</v>
      </c>
      <c r="EM80" t="s">
        <v>20</v>
      </c>
      <c r="EO80" t="s">
        <v>3</v>
      </c>
      <c r="EQ80">
        <v>131072</v>
      </c>
      <c r="ER80">
        <v>5110.32</v>
      </c>
      <c r="ES80">
        <v>0</v>
      </c>
      <c r="ET80">
        <v>137.18</v>
      </c>
      <c r="EU80">
        <v>0.62</v>
      </c>
      <c r="EV80">
        <v>4973.1400000000003</v>
      </c>
      <c r="EW80">
        <v>24.6</v>
      </c>
      <c r="EX80">
        <v>0</v>
      </c>
      <c r="EY80">
        <v>0</v>
      </c>
      <c r="FQ80">
        <v>0</v>
      </c>
      <c r="FR80">
        <f>ROUND(IF(AND(BH80=3,BI80=3),P80,0),2)</f>
        <v>0</v>
      </c>
      <c r="FS80">
        <v>0</v>
      </c>
      <c r="FX80">
        <v>70</v>
      </c>
      <c r="FY80">
        <v>10</v>
      </c>
      <c r="GA80" t="s">
        <v>3</v>
      </c>
      <c r="GD80">
        <v>0</v>
      </c>
      <c r="GF80">
        <v>469846475</v>
      </c>
      <c r="GG80">
        <v>2</v>
      </c>
      <c r="GH80">
        <v>1</v>
      </c>
      <c r="GI80">
        <v>-2</v>
      </c>
      <c r="GJ80">
        <v>0</v>
      </c>
      <c r="GK80">
        <f>ROUND(R80*(R12)/100,2)</f>
        <v>0</v>
      </c>
      <c r="GL80">
        <f>ROUND(IF(AND(BH80=3,BI80=3,FS80&lt;&gt;0),P80,0),2)</f>
        <v>0</v>
      </c>
      <c r="GM80">
        <f>ROUND(O80+X80+Y80+GK80,2)+GX80</f>
        <v>24.54</v>
      </c>
      <c r="GN80">
        <f>IF(OR(BI80=0,BI80=1),ROUND(O80+X80+Y80+GK80,2),0)</f>
        <v>0</v>
      </c>
      <c r="GO80">
        <f>IF(BI80=2,ROUND(O80+X80+Y80+GK80,2),0)</f>
        <v>0</v>
      </c>
      <c r="GP80">
        <f>IF(BI80=4,ROUND(O80+X80+Y80+GK80,2)+GX80,0)</f>
        <v>24.54</v>
      </c>
      <c r="GR80">
        <v>0</v>
      </c>
      <c r="GS80">
        <v>0</v>
      </c>
      <c r="GT80">
        <v>0</v>
      </c>
      <c r="GU80" t="s">
        <v>3</v>
      </c>
      <c r="GV80">
        <f>ROUND((GT80),6)</f>
        <v>0</v>
      </c>
      <c r="GW80">
        <v>1</v>
      </c>
      <c r="GX80">
        <f>ROUND(HC80*I80,2)</f>
        <v>0</v>
      </c>
      <c r="HA80">
        <v>0</v>
      </c>
      <c r="HB80">
        <v>0</v>
      </c>
      <c r="HC80">
        <f>GV80*GW80</f>
        <v>0</v>
      </c>
      <c r="IK80">
        <v>0</v>
      </c>
    </row>
    <row r="81" spans="1:245" x14ac:dyDescent="0.2">
      <c r="A81">
        <v>17</v>
      </c>
      <c r="B81">
        <v>1</v>
      </c>
      <c r="C81">
        <f>ROW(SmtRes!A82)</f>
        <v>82</v>
      </c>
      <c r="D81">
        <f>ROW(EtalonRes!A82)</f>
        <v>82</v>
      </c>
      <c r="E81" t="s">
        <v>142</v>
      </c>
      <c r="F81" t="s">
        <v>143</v>
      </c>
      <c r="G81" t="s">
        <v>144</v>
      </c>
      <c r="H81" t="s">
        <v>145</v>
      </c>
      <c r="I81">
        <f>ROUND(3/10,9)</f>
        <v>0.3</v>
      </c>
      <c r="J81">
        <v>0</v>
      </c>
      <c r="O81">
        <f>ROUND(CP81,2)</f>
        <v>505.45</v>
      </c>
      <c r="P81">
        <f>ROUND(CQ81*I81,2)</f>
        <v>375.37</v>
      </c>
      <c r="Q81">
        <f>ROUND(CR81*I81,2)</f>
        <v>3.85</v>
      </c>
      <c r="R81">
        <f>ROUND(CS81*I81,2)</f>
        <v>2.48</v>
      </c>
      <c r="S81">
        <f>ROUND(CT81*I81,2)</f>
        <v>126.23</v>
      </c>
      <c r="T81">
        <f>ROUND(CU81*I81,2)</f>
        <v>0</v>
      </c>
      <c r="U81">
        <f>CV81*I81</f>
        <v>0.60599999999999998</v>
      </c>
      <c r="V81">
        <f>CW81*I81</f>
        <v>0</v>
      </c>
      <c r="W81">
        <f>ROUND(CX81*I81,2)</f>
        <v>0</v>
      </c>
      <c r="X81">
        <f t="shared" si="70"/>
        <v>88.36</v>
      </c>
      <c r="Y81">
        <f t="shared" si="70"/>
        <v>12.62</v>
      </c>
      <c r="AA81">
        <v>47999145</v>
      </c>
      <c r="AB81">
        <f>ROUND((AC81+AD81+AF81),6)</f>
        <v>1684.83</v>
      </c>
      <c r="AC81">
        <f>ROUND((ES81),6)</f>
        <v>1251.24</v>
      </c>
      <c r="AD81">
        <f>ROUND((((ET81)-(EU81))+AE81),6)</f>
        <v>12.84</v>
      </c>
      <c r="AE81">
        <f t="shared" si="71"/>
        <v>8.27</v>
      </c>
      <c r="AF81">
        <f t="shared" si="71"/>
        <v>420.75</v>
      </c>
      <c r="AG81">
        <f>ROUND((AP81),6)</f>
        <v>0</v>
      </c>
      <c r="AH81">
        <f t="shared" si="72"/>
        <v>2.02</v>
      </c>
      <c r="AI81">
        <f t="shared" si="72"/>
        <v>0</v>
      </c>
      <c r="AJ81">
        <f>(AS81)</f>
        <v>0</v>
      </c>
      <c r="AK81">
        <v>1684.83</v>
      </c>
      <c r="AL81">
        <v>1251.24</v>
      </c>
      <c r="AM81">
        <v>12.84</v>
      </c>
      <c r="AN81">
        <v>8.27</v>
      </c>
      <c r="AO81">
        <v>420.75</v>
      </c>
      <c r="AP81">
        <v>0</v>
      </c>
      <c r="AQ81">
        <v>2.02</v>
      </c>
      <c r="AR81">
        <v>0</v>
      </c>
      <c r="AS81">
        <v>0</v>
      </c>
      <c r="AT81">
        <v>70</v>
      </c>
      <c r="AU81">
        <v>10</v>
      </c>
      <c r="AV81">
        <v>1</v>
      </c>
      <c r="AW81">
        <v>1</v>
      </c>
      <c r="AZ81">
        <v>1</v>
      </c>
      <c r="BA81">
        <v>1</v>
      </c>
      <c r="BB81">
        <v>1</v>
      </c>
      <c r="BC81">
        <v>1</v>
      </c>
      <c r="BD81" t="s">
        <v>3</v>
      </c>
      <c r="BE81" t="s">
        <v>3</v>
      </c>
      <c r="BF81" t="s">
        <v>3</v>
      </c>
      <c r="BG81" t="s">
        <v>3</v>
      </c>
      <c r="BH81">
        <v>0</v>
      </c>
      <c r="BI81">
        <v>4</v>
      </c>
      <c r="BJ81" t="s">
        <v>146</v>
      </c>
      <c r="BM81">
        <v>0</v>
      </c>
      <c r="BN81">
        <v>47312792</v>
      </c>
      <c r="BO81" t="s">
        <v>3</v>
      </c>
      <c r="BP81">
        <v>0</v>
      </c>
      <c r="BQ81">
        <v>1</v>
      </c>
      <c r="BR81">
        <v>0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 t="s">
        <v>3</v>
      </c>
      <c r="BZ81">
        <v>70</v>
      </c>
      <c r="CA81">
        <v>10</v>
      </c>
      <c r="CE81">
        <v>0</v>
      </c>
      <c r="CF81">
        <v>0</v>
      </c>
      <c r="CG81">
        <v>0</v>
      </c>
      <c r="CM81">
        <v>0</v>
      </c>
      <c r="CN81" t="s">
        <v>3</v>
      </c>
      <c r="CO81">
        <v>0</v>
      </c>
      <c r="CP81">
        <f>(P81+Q81+S81)</f>
        <v>505.45000000000005</v>
      </c>
      <c r="CQ81">
        <f>(AC81*BC81*AW81)</f>
        <v>1251.24</v>
      </c>
      <c r="CR81">
        <f>((((ET81)*BB81-(EU81)*BS81)+AE81*BS81)*AV81)</f>
        <v>12.84</v>
      </c>
      <c r="CS81">
        <f>(AE81*BS81*AV81)</f>
        <v>8.27</v>
      </c>
      <c r="CT81">
        <f>(AF81*BA81*AV81)</f>
        <v>420.75</v>
      </c>
      <c r="CU81">
        <f>AG81</f>
        <v>0</v>
      </c>
      <c r="CV81">
        <f>(AH81*AV81)</f>
        <v>2.02</v>
      </c>
      <c r="CW81">
        <f t="shared" si="73"/>
        <v>0</v>
      </c>
      <c r="CX81">
        <f t="shared" si="73"/>
        <v>0</v>
      </c>
      <c r="CY81">
        <f>((S81*BZ81)/100)</f>
        <v>88.361000000000004</v>
      </c>
      <c r="CZ81">
        <f>((S81*CA81)/100)</f>
        <v>12.622999999999999</v>
      </c>
      <c r="DC81" t="s">
        <v>3</v>
      </c>
      <c r="DD81" t="s">
        <v>3</v>
      </c>
      <c r="DE81" t="s">
        <v>3</v>
      </c>
      <c r="DF81" t="s">
        <v>3</v>
      </c>
      <c r="DG81" t="s">
        <v>3</v>
      </c>
      <c r="DH81" t="s">
        <v>3</v>
      </c>
      <c r="DI81" t="s">
        <v>3</v>
      </c>
      <c r="DJ81" t="s">
        <v>3</v>
      </c>
      <c r="DK81" t="s">
        <v>3</v>
      </c>
      <c r="DL81" t="s">
        <v>3</v>
      </c>
      <c r="DM81" t="s">
        <v>3</v>
      </c>
      <c r="DN81">
        <v>0</v>
      </c>
      <c r="DO81">
        <v>0</v>
      </c>
      <c r="DP81">
        <v>1</v>
      </c>
      <c r="DQ81">
        <v>1</v>
      </c>
      <c r="DU81">
        <v>1010</v>
      </c>
      <c r="DV81" t="s">
        <v>145</v>
      </c>
      <c r="DW81" t="s">
        <v>145</v>
      </c>
      <c r="DX81">
        <v>10</v>
      </c>
      <c r="EE81">
        <v>47949693</v>
      </c>
      <c r="EF81">
        <v>1</v>
      </c>
      <c r="EG81" t="s">
        <v>18</v>
      </c>
      <c r="EH81">
        <v>0</v>
      </c>
      <c r="EI81" t="s">
        <v>3</v>
      </c>
      <c r="EJ81">
        <v>4</v>
      </c>
      <c r="EK81">
        <v>0</v>
      </c>
      <c r="EL81" t="s">
        <v>19</v>
      </c>
      <c r="EM81" t="s">
        <v>20</v>
      </c>
      <c r="EO81" t="s">
        <v>3</v>
      </c>
      <c r="EQ81">
        <v>131072</v>
      </c>
      <c r="ER81">
        <v>1684.83</v>
      </c>
      <c r="ES81">
        <v>1251.24</v>
      </c>
      <c r="ET81">
        <v>12.84</v>
      </c>
      <c r="EU81">
        <v>8.27</v>
      </c>
      <c r="EV81">
        <v>420.75</v>
      </c>
      <c r="EW81">
        <v>2.02</v>
      </c>
      <c r="EX81">
        <v>0</v>
      </c>
      <c r="EY81">
        <v>0</v>
      </c>
      <c r="FQ81">
        <v>0</v>
      </c>
      <c r="FR81">
        <f>ROUND(IF(AND(BH81=3,BI81=3),P81,0),2)</f>
        <v>0</v>
      </c>
      <c r="FS81">
        <v>0</v>
      </c>
      <c r="FX81">
        <v>70</v>
      </c>
      <c r="FY81">
        <v>10</v>
      </c>
      <c r="GA81" t="s">
        <v>3</v>
      </c>
      <c r="GD81">
        <v>0</v>
      </c>
      <c r="GF81">
        <v>-1765643429</v>
      </c>
      <c r="GG81">
        <v>2</v>
      </c>
      <c r="GH81">
        <v>1</v>
      </c>
      <c r="GI81">
        <v>-2</v>
      </c>
      <c r="GJ81">
        <v>0</v>
      </c>
      <c r="GK81">
        <f>ROUND(R81*(R12)/100,2)</f>
        <v>2.68</v>
      </c>
      <c r="GL81">
        <f>ROUND(IF(AND(BH81=3,BI81=3,FS81&lt;&gt;0),P81,0),2)</f>
        <v>0</v>
      </c>
      <c r="GM81">
        <f>ROUND(O81+X81+Y81+GK81,2)+GX81</f>
        <v>609.11</v>
      </c>
      <c r="GN81">
        <f>IF(OR(BI81=0,BI81=1),ROUND(O81+X81+Y81+GK81,2),0)</f>
        <v>0</v>
      </c>
      <c r="GO81">
        <f>IF(BI81=2,ROUND(O81+X81+Y81+GK81,2),0)</f>
        <v>0</v>
      </c>
      <c r="GP81">
        <f>IF(BI81=4,ROUND(O81+X81+Y81+GK81,2)+GX81,0)</f>
        <v>609.11</v>
      </c>
      <c r="GR81">
        <v>0</v>
      </c>
      <c r="GS81">
        <v>0</v>
      </c>
      <c r="GT81">
        <v>0</v>
      </c>
      <c r="GU81" t="s">
        <v>3</v>
      </c>
      <c r="GV81">
        <f>ROUND((GT81),6)</f>
        <v>0</v>
      </c>
      <c r="GW81">
        <v>1</v>
      </c>
      <c r="GX81">
        <f>ROUND(HC81*I81,2)</f>
        <v>0</v>
      </c>
      <c r="HA81">
        <v>0</v>
      </c>
      <c r="HB81">
        <v>0</v>
      </c>
      <c r="HC81">
        <f>GV81*GW81</f>
        <v>0</v>
      </c>
      <c r="IK81">
        <v>0</v>
      </c>
    </row>
    <row r="83" spans="1:245" x14ac:dyDescent="0.2">
      <c r="A83" s="2">
        <v>51</v>
      </c>
      <c r="B83" s="2">
        <f>B75</f>
        <v>1</v>
      </c>
      <c r="C83" s="2">
        <f>A75</f>
        <v>4</v>
      </c>
      <c r="D83" s="2">
        <f>ROW(A75)</f>
        <v>75</v>
      </c>
      <c r="E83" s="2"/>
      <c r="F83" s="2" t="str">
        <f>IF(F75&lt;&gt;"",F75,"")</f>
        <v>Новый раздел</v>
      </c>
      <c r="G83" s="2" t="str">
        <f>IF(G75&lt;&gt;"",G75,"")</f>
        <v>Замена тактильной плитки</v>
      </c>
      <c r="H83" s="2">
        <v>0</v>
      </c>
      <c r="I83" s="2"/>
      <c r="J83" s="2"/>
      <c r="K83" s="2"/>
      <c r="L83" s="2"/>
      <c r="M83" s="2"/>
      <c r="N83" s="2"/>
      <c r="O83" s="2">
        <f t="shared" ref="O83:T83" si="74">ROUND(AB83,2)</f>
        <v>527.49</v>
      </c>
      <c r="P83" s="2">
        <f t="shared" si="74"/>
        <v>375.37</v>
      </c>
      <c r="Q83" s="2">
        <f t="shared" si="74"/>
        <v>4.22</v>
      </c>
      <c r="R83" s="2">
        <f t="shared" si="74"/>
        <v>2.48</v>
      </c>
      <c r="S83" s="2">
        <f t="shared" si="74"/>
        <v>147.9</v>
      </c>
      <c r="T83" s="2">
        <f t="shared" si="74"/>
        <v>0</v>
      </c>
      <c r="U83" s="2">
        <f>AH83</f>
        <v>0.72285599999999994</v>
      </c>
      <c r="V83" s="2">
        <f>AI83</f>
        <v>0</v>
      </c>
      <c r="W83" s="2">
        <f>ROUND(AJ83,2)</f>
        <v>0</v>
      </c>
      <c r="X83" s="2">
        <f>ROUND(AK83,2)</f>
        <v>103.53</v>
      </c>
      <c r="Y83" s="2">
        <f>ROUND(AL83,2)</f>
        <v>14.78</v>
      </c>
      <c r="Z83" s="2"/>
      <c r="AA83" s="2"/>
      <c r="AB83" s="2">
        <f>ROUND(SUMIF(AA79:AA81,"=47999145",O79:O81),2)</f>
        <v>527.49</v>
      </c>
      <c r="AC83" s="2">
        <f>ROUND(SUMIF(AA79:AA81,"=47999145",P79:P81),2)</f>
        <v>375.37</v>
      </c>
      <c r="AD83" s="2">
        <f>ROUND(SUMIF(AA79:AA81,"=47999145",Q79:Q81),2)</f>
        <v>4.22</v>
      </c>
      <c r="AE83" s="2">
        <f>ROUND(SUMIF(AA79:AA81,"=47999145",R79:R81),2)</f>
        <v>2.48</v>
      </c>
      <c r="AF83" s="2">
        <f>ROUND(SUMIF(AA79:AA81,"=47999145",S79:S81),2)</f>
        <v>147.9</v>
      </c>
      <c r="AG83" s="2">
        <f>ROUND(SUMIF(AA79:AA81,"=47999145",T79:T81),2)</f>
        <v>0</v>
      </c>
      <c r="AH83" s="2">
        <f>SUMIF(AA79:AA81,"=47999145",U79:U81)</f>
        <v>0.72285599999999994</v>
      </c>
      <c r="AI83" s="2">
        <f>SUMIF(AA79:AA81,"=47999145",V79:V81)</f>
        <v>0</v>
      </c>
      <c r="AJ83" s="2">
        <f>ROUND(SUMIF(AA79:AA81,"=47999145",W79:W81),2)</f>
        <v>0</v>
      </c>
      <c r="AK83" s="2">
        <f>ROUND(SUMIF(AA79:AA81,"=47999145",X79:X81),2)</f>
        <v>103.53</v>
      </c>
      <c r="AL83" s="2">
        <f>ROUND(SUMIF(AA79:AA81,"=47999145",Y79:Y81),2)</f>
        <v>14.78</v>
      </c>
      <c r="AM83" s="2"/>
      <c r="AN83" s="2"/>
      <c r="AO83" s="2">
        <f t="shared" ref="AO83:BD83" si="75">ROUND(BX83,2)</f>
        <v>0</v>
      </c>
      <c r="AP83" s="2">
        <f t="shared" si="75"/>
        <v>0</v>
      </c>
      <c r="AQ83" s="2">
        <f t="shared" si="75"/>
        <v>0</v>
      </c>
      <c r="AR83" s="2">
        <f t="shared" si="75"/>
        <v>648.48</v>
      </c>
      <c r="AS83" s="2">
        <f t="shared" si="75"/>
        <v>0</v>
      </c>
      <c r="AT83" s="2">
        <f t="shared" si="75"/>
        <v>0</v>
      </c>
      <c r="AU83" s="2">
        <f t="shared" si="75"/>
        <v>648.48</v>
      </c>
      <c r="AV83" s="2">
        <f t="shared" si="75"/>
        <v>375.37</v>
      </c>
      <c r="AW83" s="2">
        <f t="shared" si="75"/>
        <v>375.37</v>
      </c>
      <c r="AX83" s="2">
        <f t="shared" si="75"/>
        <v>0</v>
      </c>
      <c r="AY83" s="2">
        <f t="shared" si="75"/>
        <v>375.37</v>
      </c>
      <c r="AZ83" s="2">
        <f t="shared" si="75"/>
        <v>0</v>
      </c>
      <c r="BA83" s="2">
        <f t="shared" si="75"/>
        <v>0</v>
      </c>
      <c r="BB83" s="2">
        <f t="shared" si="75"/>
        <v>0</v>
      </c>
      <c r="BC83" s="2">
        <f t="shared" si="75"/>
        <v>0</v>
      </c>
      <c r="BD83" s="2">
        <f t="shared" si="75"/>
        <v>0</v>
      </c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>
        <f>ROUND(SUMIF(AA79:AA81,"=47999145",FQ79:FQ81),2)</f>
        <v>0</v>
      </c>
      <c r="BY83" s="2">
        <f>ROUND(SUMIF(AA79:AA81,"=47999145",FR79:FR81),2)</f>
        <v>0</v>
      </c>
      <c r="BZ83" s="2">
        <f>ROUND(SUMIF(AA79:AA81,"=47999145",GL79:GL81),2)</f>
        <v>0</v>
      </c>
      <c r="CA83" s="2">
        <f>ROUND(SUMIF(AA79:AA81,"=47999145",GM79:GM81),2)</f>
        <v>648.48</v>
      </c>
      <c r="CB83" s="2">
        <f>ROUND(SUMIF(AA79:AA81,"=47999145",GN79:GN81),2)</f>
        <v>0</v>
      </c>
      <c r="CC83" s="2">
        <f>ROUND(SUMIF(AA79:AA81,"=47999145",GO79:GO81),2)</f>
        <v>0</v>
      </c>
      <c r="CD83" s="2">
        <f>ROUND(SUMIF(AA79:AA81,"=47999145",GP79:GP81),2)</f>
        <v>648.48</v>
      </c>
      <c r="CE83" s="2">
        <f>AC83-BX83</f>
        <v>375.37</v>
      </c>
      <c r="CF83" s="2">
        <f>AC83-BY83</f>
        <v>375.37</v>
      </c>
      <c r="CG83" s="2">
        <f>BX83-BZ83</f>
        <v>0</v>
      </c>
      <c r="CH83" s="2">
        <f>AC83-BX83-BY83+BZ83</f>
        <v>375.37</v>
      </c>
      <c r="CI83" s="2">
        <f>BY83-BZ83</f>
        <v>0</v>
      </c>
      <c r="CJ83" s="2">
        <f>ROUND(SUMIF(AA79:AA81,"=47999145",GX79:GX81),2)</f>
        <v>0</v>
      </c>
      <c r="CK83" s="2">
        <f>ROUND(SUMIF(AA79:AA81,"=47999145",GY79:GY81),2)</f>
        <v>0</v>
      </c>
      <c r="CL83" s="2">
        <f>ROUND(SUMIF(AA79:AA81,"=47999145",GZ79:GZ81),2)</f>
        <v>0</v>
      </c>
      <c r="CM83" s="2">
        <f>ROUND(SUMIF(AA79:AA81,"=47999145",HD79:HD81),2)</f>
        <v>0</v>
      </c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>
        <v>0</v>
      </c>
    </row>
    <row r="85" spans="1:245" x14ac:dyDescent="0.2">
      <c r="A85" s="4">
        <v>50</v>
      </c>
      <c r="B85" s="4">
        <v>0</v>
      </c>
      <c r="C85" s="4">
        <v>0</v>
      </c>
      <c r="D85" s="4">
        <v>1</v>
      </c>
      <c r="E85" s="4">
        <v>201</v>
      </c>
      <c r="F85" s="4">
        <f>ROUND(Source!O83,O85)</f>
        <v>527.49</v>
      </c>
      <c r="G85" s="4" t="s">
        <v>82</v>
      </c>
      <c r="H85" s="4" t="s">
        <v>83</v>
      </c>
      <c r="I85" s="4"/>
      <c r="J85" s="4"/>
      <c r="K85" s="4">
        <v>201</v>
      </c>
      <c r="L85" s="4">
        <v>1</v>
      </c>
      <c r="M85" s="4">
        <v>3</v>
      </c>
      <c r="N85" s="4" t="s">
        <v>3</v>
      </c>
      <c r="O85" s="4">
        <v>2</v>
      </c>
      <c r="P85" s="4"/>
      <c r="Q85" s="4"/>
      <c r="R85" s="4"/>
      <c r="S85" s="4"/>
      <c r="T85" s="4"/>
      <c r="U85" s="4"/>
      <c r="V85" s="4"/>
      <c r="W85" s="4"/>
    </row>
    <row r="86" spans="1:245" x14ac:dyDescent="0.2">
      <c r="A86" s="4">
        <v>50</v>
      </c>
      <c r="B86" s="4">
        <v>0</v>
      </c>
      <c r="C86" s="4">
        <v>0</v>
      </c>
      <c r="D86" s="4">
        <v>1</v>
      </c>
      <c r="E86" s="4">
        <v>202</v>
      </c>
      <c r="F86" s="4">
        <f>ROUND(Source!P83,O86)</f>
        <v>375.37</v>
      </c>
      <c r="G86" s="4" t="s">
        <v>84</v>
      </c>
      <c r="H86" s="4" t="s">
        <v>85</v>
      </c>
      <c r="I86" s="4"/>
      <c r="J86" s="4"/>
      <c r="K86" s="4">
        <v>202</v>
      </c>
      <c r="L86" s="4">
        <v>2</v>
      </c>
      <c r="M86" s="4">
        <v>3</v>
      </c>
      <c r="N86" s="4" t="s">
        <v>3</v>
      </c>
      <c r="O86" s="4">
        <v>2</v>
      </c>
      <c r="P86" s="4"/>
      <c r="Q86" s="4"/>
      <c r="R86" s="4"/>
      <c r="S86" s="4"/>
      <c r="T86" s="4"/>
      <c r="U86" s="4"/>
      <c r="V86" s="4"/>
      <c r="W86" s="4"/>
    </row>
    <row r="87" spans="1:245" x14ac:dyDescent="0.2">
      <c r="A87" s="4">
        <v>50</v>
      </c>
      <c r="B87" s="4">
        <v>0</v>
      </c>
      <c r="C87" s="4">
        <v>0</v>
      </c>
      <c r="D87" s="4">
        <v>1</v>
      </c>
      <c r="E87" s="4">
        <v>222</v>
      </c>
      <c r="F87" s="4">
        <f>ROUND(Source!AO83,O87)</f>
        <v>0</v>
      </c>
      <c r="G87" s="4" t="s">
        <v>86</v>
      </c>
      <c r="H87" s="4" t="s">
        <v>87</v>
      </c>
      <c r="I87" s="4"/>
      <c r="J87" s="4"/>
      <c r="K87" s="4">
        <v>222</v>
      </c>
      <c r="L87" s="4">
        <v>3</v>
      </c>
      <c r="M87" s="4">
        <v>3</v>
      </c>
      <c r="N87" s="4" t="s">
        <v>3</v>
      </c>
      <c r="O87" s="4">
        <v>2</v>
      </c>
      <c r="P87" s="4"/>
      <c r="Q87" s="4"/>
      <c r="R87" s="4"/>
      <c r="S87" s="4"/>
      <c r="T87" s="4"/>
      <c r="U87" s="4"/>
      <c r="V87" s="4"/>
      <c r="W87" s="4"/>
    </row>
    <row r="88" spans="1:245" x14ac:dyDescent="0.2">
      <c r="A88" s="4">
        <v>50</v>
      </c>
      <c r="B88" s="4">
        <v>0</v>
      </c>
      <c r="C88" s="4">
        <v>0</v>
      </c>
      <c r="D88" s="4">
        <v>1</v>
      </c>
      <c r="E88" s="4">
        <v>225</v>
      </c>
      <c r="F88" s="4">
        <f>ROUND(Source!AV83,O88)</f>
        <v>375.37</v>
      </c>
      <c r="G88" s="4" t="s">
        <v>88</v>
      </c>
      <c r="H88" s="4" t="s">
        <v>89</v>
      </c>
      <c r="I88" s="4"/>
      <c r="J88" s="4"/>
      <c r="K88" s="4">
        <v>225</v>
      </c>
      <c r="L88" s="4">
        <v>4</v>
      </c>
      <c r="M88" s="4">
        <v>3</v>
      </c>
      <c r="N88" s="4" t="s">
        <v>3</v>
      </c>
      <c r="O88" s="4">
        <v>2</v>
      </c>
      <c r="P88" s="4"/>
      <c r="Q88" s="4"/>
      <c r="R88" s="4"/>
      <c r="S88" s="4"/>
      <c r="T88" s="4"/>
      <c r="U88" s="4"/>
      <c r="V88" s="4"/>
      <c r="W88" s="4"/>
    </row>
    <row r="89" spans="1:245" x14ac:dyDescent="0.2">
      <c r="A89" s="4">
        <v>50</v>
      </c>
      <c r="B89" s="4">
        <v>0</v>
      </c>
      <c r="C89" s="4">
        <v>0</v>
      </c>
      <c r="D89" s="4">
        <v>1</v>
      </c>
      <c r="E89" s="4">
        <v>226</v>
      </c>
      <c r="F89" s="4">
        <f>ROUND(Source!AW83,O89)</f>
        <v>375.37</v>
      </c>
      <c r="G89" s="4" t="s">
        <v>90</v>
      </c>
      <c r="H89" s="4" t="s">
        <v>91</v>
      </c>
      <c r="I89" s="4"/>
      <c r="J89" s="4"/>
      <c r="K89" s="4">
        <v>226</v>
      </c>
      <c r="L89" s="4">
        <v>5</v>
      </c>
      <c r="M89" s="4">
        <v>3</v>
      </c>
      <c r="N89" s="4" t="s">
        <v>3</v>
      </c>
      <c r="O89" s="4">
        <v>2</v>
      </c>
      <c r="P89" s="4"/>
      <c r="Q89" s="4"/>
      <c r="R89" s="4"/>
      <c r="S89" s="4"/>
      <c r="T89" s="4"/>
      <c r="U89" s="4"/>
      <c r="V89" s="4"/>
      <c r="W89" s="4"/>
    </row>
    <row r="90" spans="1:245" x14ac:dyDescent="0.2">
      <c r="A90" s="4">
        <v>50</v>
      </c>
      <c r="B90" s="4">
        <v>0</v>
      </c>
      <c r="C90" s="4">
        <v>0</v>
      </c>
      <c r="D90" s="4">
        <v>1</v>
      </c>
      <c r="E90" s="4">
        <v>227</v>
      </c>
      <c r="F90" s="4">
        <f>ROUND(Source!AX83,O90)</f>
        <v>0</v>
      </c>
      <c r="G90" s="4" t="s">
        <v>92</v>
      </c>
      <c r="H90" s="4" t="s">
        <v>93</v>
      </c>
      <c r="I90" s="4"/>
      <c r="J90" s="4"/>
      <c r="K90" s="4">
        <v>227</v>
      </c>
      <c r="L90" s="4">
        <v>6</v>
      </c>
      <c r="M90" s="4">
        <v>3</v>
      </c>
      <c r="N90" s="4" t="s">
        <v>3</v>
      </c>
      <c r="O90" s="4">
        <v>2</v>
      </c>
      <c r="P90" s="4"/>
      <c r="Q90" s="4"/>
      <c r="R90" s="4"/>
      <c r="S90" s="4"/>
      <c r="T90" s="4"/>
      <c r="U90" s="4"/>
      <c r="V90" s="4"/>
      <c r="W90" s="4"/>
    </row>
    <row r="91" spans="1:245" x14ac:dyDescent="0.2">
      <c r="A91" s="4">
        <v>50</v>
      </c>
      <c r="B91" s="4">
        <v>0</v>
      </c>
      <c r="C91" s="4">
        <v>0</v>
      </c>
      <c r="D91" s="4">
        <v>1</v>
      </c>
      <c r="E91" s="4">
        <v>228</v>
      </c>
      <c r="F91" s="4">
        <f>ROUND(Source!AY83,O91)</f>
        <v>375.37</v>
      </c>
      <c r="G91" s="4" t="s">
        <v>94</v>
      </c>
      <c r="H91" s="4" t="s">
        <v>95</v>
      </c>
      <c r="I91" s="4"/>
      <c r="J91" s="4"/>
      <c r="K91" s="4">
        <v>228</v>
      </c>
      <c r="L91" s="4">
        <v>7</v>
      </c>
      <c r="M91" s="4">
        <v>3</v>
      </c>
      <c r="N91" s="4" t="s">
        <v>3</v>
      </c>
      <c r="O91" s="4">
        <v>2</v>
      </c>
      <c r="P91" s="4"/>
      <c r="Q91" s="4"/>
      <c r="R91" s="4"/>
      <c r="S91" s="4"/>
      <c r="T91" s="4"/>
      <c r="U91" s="4"/>
      <c r="V91" s="4"/>
      <c r="W91" s="4"/>
    </row>
    <row r="92" spans="1:245" x14ac:dyDescent="0.2">
      <c r="A92" s="4">
        <v>50</v>
      </c>
      <c r="B92" s="4">
        <v>0</v>
      </c>
      <c r="C92" s="4">
        <v>0</v>
      </c>
      <c r="D92" s="4">
        <v>1</v>
      </c>
      <c r="E92" s="4">
        <v>216</v>
      </c>
      <c r="F92" s="4">
        <f>ROUND(Source!AP83,O92)</f>
        <v>0</v>
      </c>
      <c r="G92" s="4" t="s">
        <v>96</v>
      </c>
      <c r="H92" s="4" t="s">
        <v>97</v>
      </c>
      <c r="I92" s="4"/>
      <c r="J92" s="4"/>
      <c r="K92" s="4">
        <v>216</v>
      </c>
      <c r="L92" s="4">
        <v>8</v>
      </c>
      <c r="M92" s="4">
        <v>3</v>
      </c>
      <c r="N92" s="4" t="s">
        <v>3</v>
      </c>
      <c r="O92" s="4">
        <v>2</v>
      </c>
      <c r="P92" s="4"/>
      <c r="Q92" s="4"/>
      <c r="R92" s="4"/>
      <c r="S92" s="4"/>
      <c r="T92" s="4"/>
      <c r="U92" s="4"/>
      <c r="V92" s="4"/>
      <c r="W92" s="4"/>
    </row>
    <row r="93" spans="1:245" x14ac:dyDescent="0.2">
      <c r="A93" s="4">
        <v>50</v>
      </c>
      <c r="B93" s="4">
        <v>0</v>
      </c>
      <c r="C93" s="4">
        <v>0</v>
      </c>
      <c r="D93" s="4">
        <v>1</v>
      </c>
      <c r="E93" s="4">
        <v>223</v>
      </c>
      <c r="F93" s="4">
        <f>ROUND(Source!AQ83,O93)</f>
        <v>0</v>
      </c>
      <c r="G93" s="4" t="s">
        <v>98</v>
      </c>
      <c r="H93" s="4" t="s">
        <v>99</v>
      </c>
      <c r="I93" s="4"/>
      <c r="J93" s="4"/>
      <c r="K93" s="4">
        <v>223</v>
      </c>
      <c r="L93" s="4">
        <v>9</v>
      </c>
      <c r="M93" s="4">
        <v>3</v>
      </c>
      <c r="N93" s="4" t="s">
        <v>3</v>
      </c>
      <c r="O93" s="4">
        <v>2</v>
      </c>
      <c r="P93" s="4"/>
      <c r="Q93" s="4"/>
      <c r="R93" s="4"/>
      <c r="S93" s="4"/>
      <c r="T93" s="4"/>
      <c r="U93" s="4"/>
      <c r="V93" s="4"/>
      <c r="W93" s="4"/>
    </row>
    <row r="94" spans="1:245" x14ac:dyDescent="0.2">
      <c r="A94" s="4">
        <v>50</v>
      </c>
      <c r="B94" s="4">
        <v>0</v>
      </c>
      <c r="C94" s="4">
        <v>0</v>
      </c>
      <c r="D94" s="4">
        <v>1</v>
      </c>
      <c r="E94" s="4">
        <v>229</v>
      </c>
      <c r="F94" s="4">
        <f>ROUND(Source!AZ83,O94)</f>
        <v>0</v>
      </c>
      <c r="G94" s="4" t="s">
        <v>100</v>
      </c>
      <c r="H94" s="4" t="s">
        <v>101</v>
      </c>
      <c r="I94" s="4"/>
      <c r="J94" s="4"/>
      <c r="K94" s="4">
        <v>229</v>
      </c>
      <c r="L94" s="4">
        <v>10</v>
      </c>
      <c r="M94" s="4">
        <v>3</v>
      </c>
      <c r="N94" s="4" t="s">
        <v>3</v>
      </c>
      <c r="O94" s="4">
        <v>2</v>
      </c>
      <c r="P94" s="4"/>
      <c r="Q94" s="4"/>
      <c r="R94" s="4"/>
      <c r="S94" s="4"/>
      <c r="T94" s="4"/>
      <c r="U94" s="4"/>
      <c r="V94" s="4"/>
      <c r="W94" s="4"/>
    </row>
    <row r="95" spans="1:245" x14ac:dyDescent="0.2">
      <c r="A95" s="4">
        <v>50</v>
      </c>
      <c r="B95" s="4">
        <v>0</v>
      </c>
      <c r="C95" s="4">
        <v>0</v>
      </c>
      <c r="D95" s="4">
        <v>1</v>
      </c>
      <c r="E95" s="4">
        <v>203</v>
      </c>
      <c r="F95" s="4">
        <f>ROUND(Source!Q83,O95)</f>
        <v>4.22</v>
      </c>
      <c r="G95" s="4" t="s">
        <v>102</v>
      </c>
      <c r="H95" s="4" t="s">
        <v>103</v>
      </c>
      <c r="I95" s="4"/>
      <c r="J95" s="4"/>
      <c r="K95" s="4">
        <v>203</v>
      </c>
      <c r="L95" s="4">
        <v>11</v>
      </c>
      <c r="M95" s="4">
        <v>3</v>
      </c>
      <c r="N95" s="4" t="s">
        <v>3</v>
      </c>
      <c r="O95" s="4">
        <v>2</v>
      </c>
      <c r="P95" s="4"/>
      <c r="Q95" s="4"/>
      <c r="R95" s="4"/>
      <c r="S95" s="4"/>
      <c r="T95" s="4"/>
      <c r="U95" s="4"/>
      <c r="V95" s="4"/>
      <c r="W95" s="4"/>
    </row>
    <row r="96" spans="1:245" x14ac:dyDescent="0.2">
      <c r="A96" s="4">
        <v>50</v>
      </c>
      <c r="B96" s="4">
        <v>0</v>
      </c>
      <c r="C96" s="4">
        <v>0</v>
      </c>
      <c r="D96" s="4">
        <v>1</v>
      </c>
      <c r="E96" s="4">
        <v>231</v>
      </c>
      <c r="F96" s="4">
        <f>ROUND(Source!BB83,O96)</f>
        <v>0</v>
      </c>
      <c r="G96" s="4" t="s">
        <v>104</v>
      </c>
      <c r="H96" s="4" t="s">
        <v>105</v>
      </c>
      <c r="I96" s="4"/>
      <c r="J96" s="4"/>
      <c r="K96" s="4">
        <v>231</v>
      </c>
      <c r="L96" s="4">
        <v>12</v>
      </c>
      <c r="M96" s="4">
        <v>3</v>
      </c>
      <c r="N96" s="4" t="s">
        <v>3</v>
      </c>
      <c r="O96" s="4">
        <v>2</v>
      </c>
      <c r="P96" s="4"/>
      <c r="Q96" s="4"/>
      <c r="R96" s="4"/>
      <c r="S96" s="4"/>
      <c r="T96" s="4"/>
      <c r="U96" s="4"/>
      <c r="V96" s="4"/>
      <c r="W96" s="4"/>
    </row>
    <row r="97" spans="1:23" x14ac:dyDescent="0.2">
      <c r="A97" s="4">
        <v>50</v>
      </c>
      <c r="B97" s="4">
        <v>0</v>
      </c>
      <c r="C97" s="4">
        <v>0</v>
      </c>
      <c r="D97" s="4">
        <v>1</v>
      </c>
      <c r="E97" s="4">
        <v>204</v>
      </c>
      <c r="F97" s="4">
        <f>ROUND(Source!R83,O97)</f>
        <v>2.48</v>
      </c>
      <c r="G97" s="4" t="s">
        <v>106</v>
      </c>
      <c r="H97" s="4" t="s">
        <v>107</v>
      </c>
      <c r="I97" s="4"/>
      <c r="J97" s="4"/>
      <c r="K97" s="4">
        <v>204</v>
      </c>
      <c r="L97" s="4">
        <v>13</v>
      </c>
      <c r="M97" s="4">
        <v>3</v>
      </c>
      <c r="N97" s="4" t="s">
        <v>3</v>
      </c>
      <c r="O97" s="4">
        <v>2</v>
      </c>
      <c r="P97" s="4"/>
      <c r="Q97" s="4"/>
      <c r="R97" s="4"/>
      <c r="S97" s="4"/>
      <c r="T97" s="4"/>
      <c r="U97" s="4"/>
      <c r="V97" s="4"/>
      <c r="W97" s="4"/>
    </row>
    <row r="98" spans="1:23" x14ac:dyDescent="0.2">
      <c r="A98" s="4">
        <v>50</v>
      </c>
      <c r="B98" s="4">
        <v>0</v>
      </c>
      <c r="C98" s="4">
        <v>0</v>
      </c>
      <c r="D98" s="4">
        <v>1</v>
      </c>
      <c r="E98" s="4">
        <v>205</v>
      </c>
      <c r="F98" s="4">
        <f>ROUND(Source!S83,O98)</f>
        <v>147.9</v>
      </c>
      <c r="G98" s="4" t="s">
        <v>108</v>
      </c>
      <c r="H98" s="4" t="s">
        <v>109</v>
      </c>
      <c r="I98" s="4"/>
      <c r="J98" s="4"/>
      <c r="K98" s="4">
        <v>205</v>
      </c>
      <c r="L98" s="4">
        <v>14</v>
      </c>
      <c r="M98" s="4">
        <v>3</v>
      </c>
      <c r="N98" s="4" t="s">
        <v>3</v>
      </c>
      <c r="O98" s="4">
        <v>2</v>
      </c>
      <c r="P98" s="4"/>
      <c r="Q98" s="4"/>
      <c r="R98" s="4"/>
      <c r="S98" s="4"/>
      <c r="T98" s="4"/>
      <c r="U98" s="4"/>
      <c r="V98" s="4"/>
      <c r="W98" s="4"/>
    </row>
    <row r="99" spans="1:23" x14ac:dyDescent="0.2">
      <c r="A99" s="4">
        <v>50</v>
      </c>
      <c r="B99" s="4">
        <v>0</v>
      </c>
      <c r="C99" s="4">
        <v>0</v>
      </c>
      <c r="D99" s="4">
        <v>1</v>
      </c>
      <c r="E99" s="4">
        <v>232</v>
      </c>
      <c r="F99" s="4">
        <f>ROUND(Source!BC83,O99)</f>
        <v>0</v>
      </c>
      <c r="G99" s="4" t="s">
        <v>110</v>
      </c>
      <c r="H99" s="4" t="s">
        <v>111</v>
      </c>
      <c r="I99" s="4"/>
      <c r="J99" s="4"/>
      <c r="K99" s="4">
        <v>232</v>
      </c>
      <c r="L99" s="4">
        <v>15</v>
      </c>
      <c r="M99" s="4">
        <v>3</v>
      </c>
      <c r="N99" s="4" t="s">
        <v>3</v>
      </c>
      <c r="O99" s="4">
        <v>2</v>
      </c>
      <c r="P99" s="4"/>
      <c r="Q99" s="4"/>
      <c r="R99" s="4"/>
      <c r="S99" s="4"/>
      <c r="T99" s="4"/>
      <c r="U99" s="4"/>
      <c r="V99" s="4"/>
      <c r="W99" s="4"/>
    </row>
    <row r="100" spans="1:23" x14ac:dyDescent="0.2">
      <c r="A100" s="4">
        <v>50</v>
      </c>
      <c r="B100" s="4">
        <v>0</v>
      </c>
      <c r="C100" s="4">
        <v>0</v>
      </c>
      <c r="D100" s="4">
        <v>1</v>
      </c>
      <c r="E100" s="4">
        <v>214</v>
      </c>
      <c r="F100" s="4">
        <f>ROUND(Source!AS83,O100)</f>
        <v>0</v>
      </c>
      <c r="G100" s="4" t="s">
        <v>112</v>
      </c>
      <c r="H100" s="4" t="s">
        <v>113</v>
      </c>
      <c r="I100" s="4"/>
      <c r="J100" s="4"/>
      <c r="K100" s="4">
        <v>214</v>
      </c>
      <c r="L100" s="4">
        <v>16</v>
      </c>
      <c r="M100" s="4">
        <v>3</v>
      </c>
      <c r="N100" s="4" t="s">
        <v>3</v>
      </c>
      <c r="O100" s="4">
        <v>2</v>
      </c>
      <c r="P100" s="4"/>
      <c r="Q100" s="4"/>
      <c r="R100" s="4"/>
      <c r="S100" s="4"/>
      <c r="T100" s="4"/>
      <c r="U100" s="4"/>
      <c r="V100" s="4"/>
      <c r="W100" s="4"/>
    </row>
    <row r="101" spans="1:23" x14ac:dyDescent="0.2">
      <c r="A101" s="4">
        <v>50</v>
      </c>
      <c r="B101" s="4">
        <v>0</v>
      </c>
      <c r="C101" s="4">
        <v>0</v>
      </c>
      <c r="D101" s="4">
        <v>1</v>
      </c>
      <c r="E101" s="4">
        <v>215</v>
      </c>
      <c r="F101" s="4">
        <f>ROUND(Source!AT83,O101)</f>
        <v>0</v>
      </c>
      <c r="G101" s="4" t="s">
        <v>114</v>
      </c>
      <c r="H101" s="4" t="s">
        <v>115</v>
      </c>
      <c r="I101" s="4"/>
      <c r="J101" s="4"/>
      <c r="K101" s="4">
        <v>215</v>
      </c>
      <c r="L101" s="4">
        <v>17</v>
      </c>
      <c r="M101" s="4">
        <v>3</v>
      </c>
      <c r="N101" s="4" t="s">
        <v>3</v>
      </c>
      <c r="O101" s="4">
        <v>2</v>
      </c>
      <c r="P101" s="4"/>
      <c r="Q101" s="4"/>
      <c r="R101" s="4"/>
      <c r="S101" s="4"/>
      <c r="T101" s="4"/>
      <c r="U101" s="4"/>
      <c r="V101" s="4"/>
      <c r="W101" s="4"/>
    </row>
    <row r="102" spans="1:23" x14ac:dyDescent="0.2">
      <c r="A102" s="4">
        <v>50</v>
      </c>
      <c r="B102" s="4">
        <v>0</v>
      </c>
      <c r="C102" s="4">
        <v>0</v>
      </c>
      <c r="D102" s="4">
        <v>1</v>
      </c>
      <c r="E102" s="4">
        <v>217</v>
      </c>
      <c r="F102" s="4">
        <f>ROUND(Source!AU83,O102)</f>
        <v>648.48</v>
      </c>
      <c r="G102" s="4" t="s">
        <v>116</v>
      </c>
      <c r="H102" s="4" t="s">
        <v>117</v>
      </c>
      <c r="I102" s="4"/>
      <c r="J102" s="4"/>
      <c r="K102" s="4">
        <v>217</v>
      </c>
      <c r="L102" s="4">
        <v>18</v>
      </c>
      <c r="M102" s="4">
        <v>3</v>
      </c>
      <c r="N102" s="4" t="s">
        <v>3</v>
      </c>
      <c r="O102" s="4">
        <v>2</v>
      </c>
      <c r="P102" s="4"/>
      <c r="Q102" s="4"/>
      <c r="R102" s="4"/>
      <c r="S102" s="4"/>
      <c r="T102" s="4"/>
      <c r="U102" s="4"/>
      <c r="V102" s="4"/>
      <c r="W102" s="4"/>
    </row>
    <row r="103" spans="1:23" x14ac:dyDescent="0.2">
      <c r="A103" s="4">
        <v>50</v>
      </c>
      <c r="B103" s="4">
        <v>0</v>
      </c>
      <c r="C103" s="4">
        <v>0</v>
      </c>
      <c r="D103" s="4">
        <v>1</v>
      </c>
      <c r="E103" s="4">
        <v>230</v>
      </c>
      <c r="F103" s="4">
        <f>ROUND(Source!BA83,O103)</f>
        <v>0</v>
      </c>
      <c r="G103" s="4" t="s">
        <v>118</v>
      </c>
      <c r="H103" s="4" t="s">
        <v>119</v>
      </c>
      <c r="I103" s="4"/>
      <c r="J103" s="4"/>
      <c r="K103" s="4">
        <v>230</v>
      </c>
      <c r="L103" s="4">
        <v>19</v>
      </c>
      <c r="M103" s="4">
        <v>3</v>
      </c>
      <c r="N103" s="4" t="s">
        <v>3</v>
      </c>
      <c r="O103" s="4">
        <v>2</v>
      </c>
      <c r="P103" s="4"/>
      <c r="Q103" s="4"/>
      <c r="R103" s="4"/>
      <c r="S103" s="4"/>
      <c r="T103" s="4"/>
      <c r="U103" s="4"/>
      <c r="V103" s="4"/>
      <c r="W103" s="4"/>
    </row>
    <row r="104" spans="1:23" x14ac:dyDescent="0.2">
      <c r="A104" s="4">
        <v>50</v>
      </c>
      <c r="B104" s="4">
        <v>0</v>
      </c>
      <c r="C104" s="4">
        <v>0</v>
      </c>
      <c r="D104" s="4">
        <v>1</v>
      </c>
      <c r="E104" s="4">
        <v>206</v>
      </c>
      <c r="F104" s="4">
        <f>ROUND(Source!T83,O104)</f>
        <v>0</v>
      </c>
      <c r="G104" s="4" t="s">
        <v>120</v>
      </c>
      <c r="H104" s="4" t="s">
        <v>121</v>
      </c>
      <c r="I104" s="4"/>
      <c r="J104" s="4"/>
      <c r="K104" s="4">
        <v>206</v>
      </c>
      <c r="L104" s="4">
        <v>20</v>
      </c>
      <c r="M104" s="4">
        <v>3</v>
      </c>
      <c r="N104" s="4" t="s">
        <v>3</v>
      </c>
      <c r="O104" s="4">
        <v>2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2">
      <c r="A105" s="4">
        <v>50</v>
      </c>
      <c r="B105" s="4">
        <v>0</v>
      </c>
      <c r="C105" s="4">
        <v>0</v>
      </c>
      <c r="D105" s="4">
        <v>1</v>
      </c>
      <c r="E105" s="4">
        <v>207</v>
      </c>
      <c r="F105" s="4">
        <f>Source!U83</f>
        <v>0.72285599999999994</v>
      </c>
      <c r="G105" s="4" t="s">
        <v>122</v>
      </c>
      <c r="H105" s="4" t="s">
        <v>123</v>
      </c>
      <c r="I105" s="4"/>
      <c r="J105" s="4"/>
      <c r="K105" s="4">
        <v>207</v>
      </c>
      <c r="L105" s="4">
        <v>21</v>
      </c>
      <c r="M105" s="4">
        <v>3</v>
      </c>
      <c r="N105" s="4" t="s">
        <v>3</v>
      </c>
      <c r="O105" s="4">
        <v>-1</v>
      </c>
      <c r="P105" s="4"/>
      <c r="Q105" s="4"/>
      <c r="R105" s="4"/>
      <c r="S105" s="4"/>
      <c r="T105" s="4"/>
      <c r="U105" s="4"/>
      <c r="V105" s="4"/>
      <c r="W105" s="4"/>
    </row>
    <row r="106" spans="1:23" x14ac:dyDescent="0.2">
      <c r="A106" s="4">
        <v>50</v>
      </c>
      <c r="B106" s="4">
        <v>0</v>
      </c>
      <c r="C106" s="4">
        <v>0</v>
      </c>
      <c r="D106" s="4">
        <v>1</v>
      </c>
      <c r="E106" s="4">
        <v>208</v>
      </c>
      <c r="F106" s="4">
        <f>Source!V83</f>
        <v>0</v>
      </c>
      <c r="G106" s="4" t="s">
        <v>124</v>
      </c>
      <c r="H106" s="4" t="s">
        <v>125</v>
      </c>
      <c r="I106" s="4"/>
      <c r="J106" s="4"/>
      <c r="K106" s="4">
        <v>208</v>
      </c>
      <c r="L106" s="4">
        <v>22</v>
      </c>
      <c r="M106" s="4">
        <v>3</v>
      </c>
      <c r="N106" s="4" t="s">
        <v>3</v>
      </c>
      <c r="O106" s="4">
        <v>-1</v>
      </c>
      <c r="P106" s="4"/>
      <c r="Q106" s="4"/>
      <c r="R106" s="4"/>
      <c r="S106" s="4"/>
      <c r="T106" s="4"/>
      <c r="U106" s="4"/>
      <c r="V106" s="4"/>
      <c r="W106" s="4"/>
    </row>
    <row r="107" spans="1:23" x14ac:dyDescent="0.2">
      <c r="A107" s="4">
        <v>50</v>
      </c>
      <c r="B107" s="4">
        <v>0</v>
      </c>
      <c r="C107" s="4">
        <v>0</v>
      </c>
      <c r="D107" s="4">
        <v>1</v>
      </c>
      <c r="E107" s="4">
        <v>209</v>
      </c>
      <c r="F107" s="4">
        <f>ROUND(Source!W83,O107)</f>
        <v>0</v>
      </c>
      <c r="G107" s="4" t="s">
        <v>126</v>
      </c>
      <c r="H107" s="4" t="s">
        <v>127</v>
      </c>
      <c r="I107" s="4"/>
      <c r="J107" s="4"/>
      <c r="K107" s="4">
        <v>209</v>
      </c>
      <c r="L107" s="4">
        <v>23</v>
      </c>
      <c r="M107" s="4">
        <v>3</v>
      </c>
      <c r="N107" s="4" t="s">
        <v>3</v>
      </c>
      <c r="O107" s="4">
        <v>2</v>
      </c>
      <c r="P107" s="4"/>
      <c r="Q107" s="4"/>
      <c r="R107" s="4"/>
      <c r="S107" s="4"/>
      <c r="T107" s="4"/>
      <c r="U107" s="4"/>
      <c r="V107" s="4"/>
      <c r="W107" s="4"/>
    </row>
    <row r="108" spans="1:23" x14ac:dyDescent="0.2">
      <c r="A108" s="4">
        <v>50</v>
      </c>
      <c r="B108" s="4">
        <v>0</v>
      </c>
      <c r="C108" s="4">
        <v>0</v>
      </c>
      <c r="D108" s="4">
        <v>1</v>
      </c>
      <c r="E108" s="4">
        <v>233</v>
      </c>
      <c r="F108" s="4">
        <f>ROUND(Source!BD83,O108)</f>
        <v>0</v>
      </c>
      <c r="G108" s="4" t="s">
        <v>128</v>
      </c>
      <c r="H108" s="4" t="s">
        <v>129</v>
      </c>
      <c r="I108" s="4"/>
      <c r="J108" s="4"/>
      <c r="K108" s="4">
        <v>233</v>
      </c>
      <c r="L108" s="4">
        <v>24</v>
      </c>
      <c r="M108" s="4">
        <v>3</v>
      </c>
      <c r="N108" s="4" t="s">
        <v>3</v>
      </c>
      <c r="O108" s="4">
        <v>2</v>
      </c>
      <c r="P108" s="4"/>
      <c r="Q108" s="4"/>
      <c r="R108" s="4"/>
      <c r="S108" s="4"/>
      <c r="T108" s="4"/>
      <c r="U108" s="4"/>
      <c r="V108" s="4"/>
      <c r="W108" s="4"/>
    </row>
    <row r="109" spans="1:23" x14ac:dyDescent="0.2">
      <c r="A109" s="4">
        <v>50</v>
      </c>
      <c r="B109" s="4">
        <v>0</v>
      </c>
      <c r="C109" s="4">
        <v>0</v>
      </c>
      <c r="D109" s="4">
        <v>1</v>
      </c>
      <c r="E109" s="4">
        <v>210</v>
      </c>
      <c r="F109" s="4">
        <f>ROUND(Source!X83,O109)</f>
        <v>103.53</v>
      </c>
      <c r="G109" s="4" t="s">
        <v>130</v>
      </c>
      <c r="H109" s="4" t="s">
        <v>131</v>
      </c>
      <c r="I109" s="4"/>
      <c r="J109" s="4"/>
      <c r="K109" s="4">
        <v>210</v>
      </c>
      <c r="L109" s="4">
        <v>25</v>
      </c>
      <c r="M109" s="4">
        <v>3</v>
      </c>
      <c r="N109" s="4" t="s">
        <v>3</v>
      </c>
      <c r="O109" s="4">
        <v>2</v>
      </c>
      <c r="P109" s="4"/>
      <c r="Q109" s="4"/>
      <c r="R109" s="4"/>
      <c r="S109" s="4"/>
      <c r="T109" s="4"/>
      <c r="U109" s="4"/>
      <c r="V109" s="4"/>
      <c r="W109" s="4"/>
    </row>
    <row r="110" spans="1:23" x14ac:dyDescent="0.2">
      <c r="A110" s="4">
        <v>50</v>
      </c>
      <c r="B110" s="4">
        <v>0</v>
      </c>
      <c r="C110" s="4">
        <v>0</v>
      </c>
      <c r="D110" s="4">
        <v>1</v>
      </c>
      <c r="E110" s="4">
        <v>211</v>
      </c>
      <c r="F110" s="4">
        <f>ROUND(Source!Y83,O110)</f>
        <v>14.78</v>
      </c>
      <c r="G110" s="4" t="s">
        <v>132</v>
      </c>
      <c r="H110" s="4" t="s">
        <v>133</v>
      </c>
      <c r="I110" s="4"/>
      <c r="J110" s="4"/>
      <c r="K110" s="4">
        <v>211</v>
      </c>
      <c r="L110" s="4">
        <v>26</v>
      </c>
      <c r="M110" s="4">
        <v>3</v>
      </c>
      <c r="N110" s="4" t="s">
        <v>3</v>
      </c>
      <c r="O110" s="4">
        <v>2</v>
      </c>
      <c r="P110" s="4"/>
      <c r="Q110" s="4"/>
      <c r="R110" s="4"/>
      <c r="S110" s="4"/>
      <c r="T110" s="4"/>
      <c r="U110" s="4"/>
      <c r="V110" s="4"/>
      <c r="W110" s="4"/>
    </row>
    <row r="111" spans="1:23" x14ac:dyDescent="0.2">
      <c r="A111" s="4">
        <v>50</v>
      </c>
      <c r="B111" s="4">
        <v>0</v>
      </c>
      <c r="C111" s="4">
        <v>0</v>
      </c>
      <c r="D111" s="4">
        <v>1</v>
      </c>
      <c r="E111" s="4">
        <v>224</v>
      </c>
      <c r="F111" s="4">
        <f>ROUND(Source!AR83,O111)</f>
        <v>648.48</v>
      </c>
      <c r="G111" s="4" t="s">
        <v>134</v>
      </c>
      <c r="H111" s="4" t="s">
        <v>135</v>
      </c>
      <c r="I111" s="4"/>
      <c r="J111" s="4"/>
      <c r="K111" s="4">
        <v>224</v>
      </c>
      <c r="L111" s="4">
        <v>27</v>
      </c>
      <c r="M111" s="4">
        <v>3</v>
      </c>
      <c r="N111" s="4" t="s">
        <v>3</v>
      </c>
      <c r="O111" s="4">
        <v>2</v>
      </c>
      <c r="P111" s="4"/>
      <c r="Q111" s="4"/>
      <c r="R111" s="4"/>
      <c r="S111" s="4"/>
      <c r="T111" s="4"/>
      <c r="U111" s="4"/>
      <c r="V111" s="4"/>
      <c r="W111" s="4"/>
    </row>
    <row r="113" spans="1:245" x14ac:dyDescent="0.2">
      <c r="A113" s="1">
        <v>4</v>
      </c>
      <c r="B113" s="1">
        <v>1</v>
      </c>
      <c r="C113" s="1"/>
      <c r="D113" s="1">
        <f>ROW(A133)</f>
        <v>133</v>
      </c>
      <c r="E113" s="1"/>
      <c r="F113" s="1" t="s">
        <v>12</v>
      </c>
      <c r="G113" s="1" t="s">
        <v>583</v>
      </c>
      <c r="H113" s="1" t="s">
        <v>3</v>
      </c>
      <c r="I113" s="1">
        <v>0</v>
      </c>
      <c r="J113" s="1"/>
      <c r="K113" s="1">
        <v>-1</v>
      </c>
      <c r="L113" s="1"/>
      <c r="M113" s="1"/>
      <c r="N113" s="1"/>
      <c r="O113" s="1"/>
      <c r="P113" s="1"/>
      <c r="Q113" s="1"/>
      <c r="R113" s="1"/>
      <c r="S113" s="1"/>
      <c r="T113" s="1"/>
      <c r="U113" s="1" t="s">
        <v>3</v>
      </c>
      <c r="V113" s="1">
        <v>0</v>
      </c>
      <c r="W113" s="1"/>
      <c r="X113" s="1"/>
      <c r="Y113" s="1"/>
      <c r="Z113" s="1"/>
      <c r="AA113" s="1"/>
      <c r="AB113" s="1" t="s">
        <v>3</v>
      </c>
      <c r="AC113" s="1" t="s">
        <v>3</v>
      </c>
      <c r="AD113" s="1" t="s">
        <v>3</v>
      </c>
      <c r="AE113" s="1" t="s">
        <v>3</v>
      </c>
      <c r="AF113" s="1" t="s">
        <v>3</v>
      </c>
      <c r="AG113" s="1" t="s">
        <v>3</v>
      </c>
      <c r="AH113" s="1"/>
      <c r="AI113" s="1"/>
      <c r="AJ113" s="1"/>
      <c r="AK113" s="1"/>
      <c r="AL113" s="1"/>
      <c r="AM113" s="1"/>
      <c r="AN113" s="1"/>
      <c r="AO113" s="1"/>
      <c r="AP113" s="1" t="s">
        <v>3</v>
      </c>
      <c r="AQ113" s="1" t="s">
        <v>3</v>
      </c>
      <c r="AR113" s="1" t="s">
        <v>3</v>
      </c>
      <c r="AS113" s="1"/>
      <c r="AT113" s="1"/>
      <c r="AU113" s="1"/>
      <c r="AV113" s="1"/>
      <c r="AW113" s="1"/>
      <c r="AX113" s="1"/>
      <c r="AY113" s="1"/>
      <c r="AZ113" s="1" t="s">
        <v>3</v>
      </c>
      <c r="BA113" s="1"/>
      <c r="BB113" s="1" t="s">
        <v>3</v>
      </c>
      <c r="BC113" s="1" t="s">
        <v>3</v>
      </c>
      <c r="BD113" s="1" t="s">
        <v>3</v>
      </c>
      <c r="BE113" s="1" t="s">
        <v>3</v>
      </c>
      <c r="BF113" s="1" t="s">
        <v>3</v>
      </c>
      <c r="BG113" s="1" t="s">
        <v>3</v>
      </c>
      <c r="BH113" s="1" t="s">
        <v>3</v>
      </c>
      <c r="BI113" s="1" t="s">
        <v>3</v>
      </c>
      <c r="BJ113" s="1" t="s">
        <v>3</v>
      </c>
      <c r="BK113" s="1" t="s">
        <v>3</v>
      </c>
      <c r="BL113" s="1" t="s">
        <v>3</v>
      </c>
      <c r="BM113" s="1" t="s">
        <v>3</v>
      </c>
      <c r="BN113" s="1" t="s">
        <v>3</v>
      </c>
      <c r="BO113" s="1" t="s">
        <v>3</v>
      </c>
      <c r="BP113" s="1" t="s">
        <v>3</v>
      </c>
      <c r="BQ113" s="1"/>
      <c r="BR113" s="1"/>
      <c r="BS113" s="1"/>
      <c r="BT113" s="1"/>
      <c r="BU113" s="1"/>
      <c r="BV113" s="1"/>
      <c r="BW113" s="1"/>
      <c r="BX113" s="1">
        <v>0</v>
      </c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>
        <v>0</v>
      </c>
    </row>
    <row r="115" spans="1:245" x14ac:dyDescent="0.2">
      <c r="A115" s="2">
        <v>52</v>
      </c>
      <c r="B115" s="2">
        <f t="shared" ref="B115:G115" si="76">B133</f>
        <v>1</v>
      </c>
      <c r="C115" s="2">
        <f t="shared" si="76"/>
        <v>4</v>
      </c>
      <c r="D115" s="2">
        <f t="shared" si="76"/>
        <v>113</v>
      </c>
      <c r="E115" s="2">
        <f t="shared" si="76"/>
        <v>0</v>
      </c>
      <c r="F115" s="2" t="str">
        <f t="shared" si="76"/>
        <v>Новый раздел</v>
      </c>
      <c r="G115" s="2" t="str">
        <f t="shared" si="76"/>
        <v>Ремонт полиуританового покрытия</v>
      </c>
      <c r="H115" s="2"/>
      <c r="I115" s="2"/>
      <c r="J115" s="2"/>
      <c r="K115" s="2"/>
      <c r="L115" s="2"/>
      <c r="M115" s="2"/>
      <c r="N115" s="2"/>
      <c r="O115" s="2">
        <f t="shared" ref="O115:AT115" si="77">O133</f>
        <v>28511.71</v>
      </c>
      <c r="P115" s="2">
        <f t="shared" si="77"/>
        <v>26613.5</v>
      </c>
      <c r="Q115" s="2">
        <f t="shared" si="77"/>
        <v>680.49</v>
      </c>
      <c r="R115" s="2">
        <f t="shared" si="77"/>
        <v>536.5</v>
      </c>
      <c r="S115" s="2">
        <f t="shared" si="77"/>
        <v>1217.72</v>
      </c>
      <c r="T115" s="2">
        <f t="shared" si="77"/>
        <v>0</v>
      </c>
      <c r="U115" s="2">
        <f t="shared" si="77"/>
        <v>5.6524000000000001</v>
      </c>
      <c r="V115" s="2">
        <f t="shared" si="77"/>
        <v>0</v>
      </c>
      <c r="W115" s="2">
        <f t="shared" si="77"/>
        <v>0</v>
      </c>
      <c r="X115" s="2">
        <f t="shared" si="77"/>
        <v>852.4</v>
      </c>
      <c r="Y115" s="2">
        <f t="shared" si="77"/>
        <v>121.77</v>
      </c>
      <c r="Z115" s="2">
        <f t="shared" si="77"/>
        <v>0</v>
      </c>
      <c r="AA115" s="2">
        <f t="shared" si="77"/>
        <v>0</v>
      </c>
      <c r="AB115" s="2">
        <f t="shared" si="77"/>
        <v>28511.71</v>
      </c>
      <c r="AC115" s="2">
        <f t="shared" si="77"/>
        <v>26613.5</v>
      </c>
      <c r="AD115" s="2">
        <f t="shared" si="77"/>
        <v>680.49</v>
      </c>
      <c r="AE115" s="2">
        <f t="shared" si="77"/>
        <v>536.5</v>
      </c>
      <c r="AF115" s="2">
        <f t="shared" si="77"/>
        <v>1217.72</v>
      </c>
      <c r="AG115" s="2">
        <f t="shared" si="77"/>
        <v>0</v>
      </c>
      <c r="AH115" s="2">
        <f t="shared" si="77"/>
        <v>5.6524000000000001</v>
      </c>
      <c r="AI115" s="2">
        <f t="shared" si="77"/>
        <v>0</v>
      </c>
      <c r="AJ115" s="2">
        <f t="shared" si="77"/>
        <v>0</v>
      </c>
      <c r="AK115" s="2">
        <f t="shared" si="77"/>
        <v>852.4</v>
      </c>
      <c r="AL115" s="2">
        <f t="shared" si="77"/>
        <v>121.77</v>
      </c>
      <c r="AM115" s="2">
        <f t="shared" si="77"/>
        <v>0</v>
      </c>
      <c r="AN115" s="2">
        <f t="shared" si="77"/>
        <v>0</v>
      </c>
      <c r="AO115" s="2">
        <f t="shared" si="77"/>
        <v>0</v>
      </c>
      <c r="AP115" s="2">
        <f t="shared" si="77"/>
        <v>0</v>
      </c>
      <c r="AQ115" s="2">
        <f t="shared" si="77"/>
        <v>0</v>
      </c>
      <c r="AR115" s="2">
        <f t="shared" si="77"/>
        <v>30065.3</v>
      </c>
      <c r="AS115" s="2">
        <f t="shared" si="77"/>
        <v>0</v>
      </c>
      <c r="AT115" s="2">
        <f t="shared" si="77"/>
        <v>0</v>
      </c>
      <c r="AU115" s="2">
        <f t="shared" ref="AU115:BZ115" si="78">AU133</f>
        <v>30065.3</v>
      </c>
      <c r="AV115" s="2">
        <f t="shared" si="78"/>
        <v>26613.5</v>
      </c>
      <c r="AW115" s="2">
        <f t="shared" si="78"/>
        <v>26613.5</v>
      </c>
      <c r="AX115" s="2">
        <f t="shared" si="78"/>
        <v>0</v>
      </c>
      <c r="AY115" s="2">
        <f t="shared" si="78"/>
        <v>26613.5</v>
      </c>
      <c r="AZ115" s="2">
        <f t="shared" si="78"/>
        <v>0</v>
      </c>
      <c r="BA115" s="2">
        <f t="shared" si="78"/>
        <v>0</v>
      </c>
      <c r="BB115" s="2">
        <f t="shared" si="78"/>
        <v>0</v>
      </c>
      <c r="BC115" s="2">
        <f t="shared" si="78"/>
        <v>0</v>
      </c>
      <c r="BD115" s="2">
        <f t="shared" si="78"/>
        <v>0</v>
      </c>
      <c r="BE115" s="2">
        <f t="shared" si="78"/>
        <v>0</v>
      </c>
      <c r="BF115" s="2">
        <f t="shared" si="78"/>
        <v>0</v>
      </c>
      <c r="BG115" s="2">
        <f t="shared" si="78"/>
        <v>0</v>
      </c>
      <c r="BH115" s="2">
        <f t="shared" si="78"/>
        <v>0</v>
      </c>
      <c r="BI115" s="2">
        <f t="shared" si="78"/>
        <v>0</v>
      </c>
      <c r="BJ115" s="2">
        <f t="shared" si="78"/>
        <v>0</v>
      </c>
      <c r="BK115" s="2">
        <f t="shared" si="78"/>
        <v>0</v>
      </c>
      <c r="BL115" s="2">
        <f t="shared" si="78"/>
        <v>0</v>
      </c>
      <c r="BM115" s="2">
        <f t="shared" si="78"/>
        <v>0</v>
      </c>
      <c r="BN115" s="2">
        <f t="shared" si="78"/>
        <v>0</v>
      </c>
      <c r="BO115" s="2">
        <f t="shared" si="78"/>
        <v>0</v>
      </c>
      <c r="BP115" s="2">
        <f t="shared" si="78"/>
        <v>0</v>
      </c>
      <c r="BQ115" s="2">
        <f t="shared" si="78"/>
        <v>0</v>
      </c>
      <c r="BR115" s="2">
        <f t="shared" si="78"/>
        <v>0</v>
      </c>
      <c r="BS115" s="2">
        <f t="shared" si="78"/>
        <v>0</v>
      </c>
      <c r="BT115" s="2">
        <f t="shared" si="78"/>
        <v>0</v>
      </c>
      <c r="BU115" s="2">
        <f t="shared" si="78"/>
        <v>0</v>
      </c>
      <c r="BV115" s="2">
        <f t="shared" si="78"/>
        <v>0</v>
      </c>
      <c r="BW115" s="2">
        <f t="shared" si="78"/>
        <v>0</v>
      </c>
      <c r="BX115" s="2">
        <f t="shared" si="78"/>
        <v>0</v>
      </c>
      <c r="BY115" s="2">
        <f t="shared" si="78"/>
        <v>0</v>
      </c>
      <c r="BZ115" s="2">
        <f t="shared" si="78"/>
        <v>0</v>
      </c>
      <c r="CA115" s="2">
        <f t="shared" ref="CA115:DF115" si="79">CA133</f>
        <v>30065.3</v>
      </c>
      <c r="CB115" s="2">
        <f t="shared" si="79"/>
        <v>0</v>
      </c>
      <c r="CC115" s="2">
        <f t="shared" si="79"/>
        <v>0</v>
      </c>
      <c r="CD115" s="2">
        <f t="shared" si="79"/>
        <v>30065.3</v>
      </c>
      <c r="CE115" s="2">
        <f t="shared" si="79"/>
        <v>26613.5</v>
      </c>
      <c r="CF115" s="2">
        <f t="shared" si="79"/>
        <v>26613.5</v>
      </c>
      <c r="CG115" s="2">
        <f t="shared" si="79"/>
        <v>0</v>
      </c>
      <c r="CH115" s="2">
        <f t="shared" si="79"/>
        <v>26613.5</v>
      </c>
      <c r="CI115" s="2">
        <f t="shared" si="79"/>
        <v>0</v>
      </c>
      <c r="CJ115" s="2">
        <f t="shared" si="79"/>
        <v>0</v>
      </c>
      <c r="CK115" s="2">
        <f t="shared" si="79"/>
        <v>0</v>
      </c>
      <c r="CL115" s="2">
        <f t="shared" si="79"/>
        <v>0</v>
      </c>
      <c r="CM115" s="2">
        <f t="shared" si="79"/>
        <v>0</v>
      </c>
      <c r="CN115" s="2">
        <f t="shared" si="79"/>
        <v>0</v>
      </c>
      <c r="CO115" s="2">
        <f t="shared" si="79"/>
        <v>0</v>
      </c>
      <c r="CP115" s="2">
        <f t="shared" si="79"/>
        <v>0</v>
      </c>
      <c r="CQ115" s="2">
        <f t="shared" si="79"/>
        <v>0</v>
      </c>
      <c r="CR115" s="2">
        <f t="shared" si="79"/>
        <v>0</v>
      </c>
      <c r="CS115" s="2">
        <f t="shared" si="79"/>
        <v>0</v>
      </c>
      <c r="CT115" s="2">
        <f t="shared" si="79"/>
        <v>0</v>
      </c>
      <c r="CU115" s="2">
        <f t="shared" si="79"/>
        <v>0</v>
      </c>
      <c r="CV115" s="2">
        <f t="shared" si="79"/>
        <v>0</v>
      </c>
      <c r="CW115" s="2">
        <f t="shared" si="79"/>
        <v>0</v>
      </c>
      <c r="CX115" s="2">
        <f t="shared" si="79"/>
        <v>0</v>
      </c>
      <c r="CY115" s="2">
        <f t="shared" si="79"/>
        <v>0</v>
      </c>
      <c r="CZ115" s="2">
        <f t="shared" si="79"/>
        <v>0</v>
      </c>
      <c r="DA115" s="2">
        <f t="shared" si="79"/>
        <v>0</v>
      </c>
      <c r="DB115" s="2">
        <f t="shared" si="79"/>
        <v>0</v>
      </c>
      <c r="DC115" s="2">
        <f t="shared" si="79"/>
        <v>0</v>
      </c>
      <c r="DD115" s="2">
        <f t="shared" si="79"/>
        <v>0</v>
      </c>
      <c r="DE115" s="2">
        <f t="shared" si="79"/>
        <v>0</v>
      </c>
      <c r="DF115" s="2">
        <f t="shared" si="79"/>
        <v>0</v>
      </c>
      <c r="DG115" s="3">
        <f t="shared" ref="DG115:EL115" si="80">DG133</f>
        <v>0</v>
      </c>
      <c r="DH115" s="3">
        <f t="shared" si="80"/>
        <v>0</v>
      </c>
      <c r="DI115" s="3">
        <f t="shared" si="80"/>
        <v>0</v>
      </c>
      <c r="DJ115" s="3">
        <f t="shared" si="80"/>
        <v>0</v>
      </c>
      <c r="DK115" s="3">
        <f t="shared" si="80"/>
        <v>0</v>
      </c>
      <c r="DL115" s="3">
        <f t="shared" si="80"/>
        <v>0</v>
      </c>
      <c r="DM115" s="3">
        <f t="shared" si="80"/>
        <v>0</v>
      </c>
      <c r="DN115" s="3">
        <f t="shared" si="80"/>
        <v>0</v>
      </c>
      <c r="DO115" s="3">
        <f t="shared" si="80"/>
        <v>0</v>
      </c>
      <c r="DP115" s="3">
        <f t="shared" si="80"/>
        <v>0</v>
      </c>
      <c r="DQ115" s="3">
        <f t="shared" si="80"/>
        <v>0</v>
      </c>
      <c r="DR115" s="3">
        <f t="shared" si="80"/>
        <v>0</v>
      </c>
      <c r="DS115" s="3">
        <f t="shared" si="80"/>
        <v>0</v>
      </c>
      <c r="DT115" s="3">
        <f t="shared" si="80"/>
        <v>0</v>
      </c>
      <c r="DU115" s="3">
        <f t="shared" si="80"/>
        <v>0</v>
      </c>
      <c r="DV115" s="3">
        <f t="shared" si="80"/>
        <v>0</v>
      </c>
      <c r="DW115" s="3">
        <f t="shared" si="80"/>
        <v>0</v>
      </c>
      <c r="DX115" s="3">
        <f t="shared" si="80"/>
        <v>0</v>
      </c>
      <c r="DY115" s="3">
        <f t="shared" si="80"/>
        <v>0</v>
      </c>
      <c r="DZ115" s="3">
        <f t="shared" si="80"/>
        <v>0</v>
      </c>
      <c r="EA115" s="3">
        <f t="shared" si="80"/>
        <v>0</v>
      </c>
      <c r="EB115" s="3">
        <f t="shared" si="80"/>
        <v>0</v>
      </c>
      <c r="EC115" s="3">
        <f t="shared" si="80"/>
        <v>0</v>
      </c>
      <c r="ED115" s="3">
        <f t="shared" si="80"/>
        <v>0</v>
      </c>
      <c r="EE115" s="3">
        <f t="shared" si="80"/>
        <v>0</v>
      </c>
      <c r="EF115" s="3">
        <f t="shared" si="80"/>
        <v>0</v>
      </c>
      <c r="EG115" s="3">
        <f t="shared" si="80"/>
        <v>0</v>
      </c>
      <c r="EH115" s="3">
        <f t="shared" si="80"/>
        <v>0</v>
      </c>
      <c r="EI115" s="3">
        <f t="shared" si="80"/>
        <v>0</v>
      </c>
      <c r="EJ115" s="3">
        <f t="shared" si="80"/>
        <v>0</v>
      </c>
      <c r="EK115" s="3">
        <f t="shared" si="80"/>
        <v>0</v>
      </c>
      <c r="EL115" s="3">
        <f t="shared" si="80"/>
        <v>0</v>
      </c>
      <c r="EM115" s="3">
        <f t="shared" ref="EM115:FR115" si="81">EM133</f>
        <v>0</v>
      </c>
      <c r="EN115" s="3">
        <f t="shared" si="81"/>
        <v>0</v>
      </c>
      <c r="EO115" s="3">
        <f t="shared" si="81"/>
        <v>0</v>
      </c>
      <c r="EP115" s="3">
        <f t="shared" si="81"/>
        <v>0</v>
      </c>
      <c r="EQ115" s="3">
        <f t="shared" si="81"/>
        <v>0</v>
      </c>
      <c r="ER115" s="3">
        <f t="shared" si="81"/>
        <v>0</v>
      </c>
      <c r="ES115" s="3">
        <f t="shared" si="81"/>
        <v>0</v>
      </c>
      <c r="ET115" s="3">
        <f t="shared" si="81"/>
        <v>0</v>
      </c>
      <c r="EU115" s="3">
        <f t="shared" si="81"/>
        <v>0</v>
      </c>
      <c r="EV115" s="3">
        <f t="shared" si="81"/>
        <v>0</v>
      </c>
      <c r="EW115" s="3">
        <f t="shared" si="81"/>
        <v>0</v>
      </c>
      <c r="EX115" s="3">
        <f t="shared" si="81"/>
        <v>0</v>
      </c>
      <c r="EY115" s="3">
        <f t="shared" si="81"/>
        <v>0</v>
      </c>
      <c r="EZ115" s="3">
        <f t="shared" si="81"/>
        <v>0</v>
      </c>
      <c r="FA115" s="3">
        <f t="shared" si="81"/>
        <v>0</v>
      </c>
      <c r="FB115" s="3">
        <f t="shared" si="81"/>
        <v>0</v>
      </c>
      <c r="FC115" s="3">
        <f t="shared" si="81"/>
        <v>0</v>
      </c>
      <c r="FD115" s="3">
        <f t="shared" si="81"/>
        <v>0</v>
      </c>
      <c r="FE115" s="3">
        <f t="shared" si="81"/>
        <v>0</v>
      </c>
      <c r="FF115" s="3">
        <f t="shared" si="81"/>
        <v>0</v>
      </c>
      <c r="FG115" s="3">
        <f t="shared" si="81"/>
        <v>0</v>
      </c>
      <c r="FH115" s="3">
        <f t="shared" si="81"/>
        <v>0</v>
      </c>
      <c r="FI115" s="3">
        <f t="shared" si="81"/>
        <v>0</v>
      </c>
      <c r="FJ115" s="3">
        <f t="shared" si="81"/>
        <v>0</v>
      </c>
      <c r="FK115" s="3">
        <f t="shared" si="81"/>
        <v>0</v>
      </c>
      <c r="FL115" s="3">
        <f t="shared" si="81"/>
        <v>0</v>
      </c>
      <c r="FM115" s="3">
        <f t="shared" si="81"/>
        <v>0</v>
      </c>
      <c r="FN115" s="3">
        <f t="shared" si="81"/>
        <v>0</v>
      </c>
      <c r="FO115" s="3">
        <f t="shared" si="81"/>
        <v>0</v>
      </c>
      <c r="FP115" s="3">
        <f t="shared" si="81"/>
        <v>0</v>
      </c>
      <c r="FQ115" s="3">
        <f t="shared" si="81"/>
        <v>0</v>
      </c>
      <c r="FR115" s="3">
        <f t="shared" si="81"/>
        <v>0</v>
      </c>
      <c r="FS115" s="3">
        <f t="shared" ref="FS115:GX115" si="82">FS133</f>
        <v>0</v>
      </c>
      <c r="FT115" s="3">
        <f t="shared" si="82"/>
        <v>0</v>
      </c>
      <c r="FU115" s="3">
        <f t="shared" si="82"/>
        <v>0</v>
      </c>
      <c r="FV115" s="3">
        <f t="shared" si="82"/>
        <v>0</v>
      </c>
      <c r="FW115" s="3">
        <f t="shared" si="82"/>
        <v>0</v>
      </c>
      <c r="FX115" s="3">
        <f t="shared" si="82"/>
        <v>0</v>
      </c>
      <c r="FY115" s="3">
        <f t="shared" si="82"/>
        <v>0</v>
      </c>
      <c r="FZ115" s="3">
        <f t="shared" si="82"/>
        <v>0</v>
      </c>
      <c r="GA115" s="3">
        <f t="shared" si="82"/>
        <v>0</v>
      </c>
      <c r="GB115" s="3">
        <f t="shared" si="82"/>
        <v>0</v>
      </c>
      <c r="GC115" s="3">
        <f t="shared" si="82"/>
        <v>0</v>
      </c>
      <c r="GD115" s="3">
        <f t="shared" si="82"/>
        <v>0</v>
      </c>
      <c r="GE115" s="3">
        <f t="shared" si="82"/>
        <v>0</v>
      </c>
      <c r="GF115" s="3">
        <f t="shared" si="82"/>
        <v>0</v>
      </c>
      <c r="GG115" s="3">
        <f t="shared" si="82"/>
        <v>0</v>
      </c>
      <c r="GH115" s="3">
        <f t="shared" si="82"/>
        <v>0</v>
      </c>
      <c r="GI115" s="3">
        <f t="shared" si="82"/>
        <v>0</v>
      </c>
      <c r="GJ115" s="3">
        <f t="shared" si="82"/>
        <v>0</v>
      </c>
      <c r="GK115" s="3">
        <f t="shared" si="82"/>
        <v>0</v>
      </c>
      <c r="GL115" s="3">
        <f t="shared" si="82"/>
        <v>0</v>
      </c>
      <c r="GM115" s="3">
        <f t="shared" si="82"/>
        <v>0</v>
      </c>
      <c r="GN115" s="3">
        <f t="shared" si="82"/>
        <v>0</v>
      </c>
      <c r="GO115" s="3">
        <f t="shared" si="82"/>
        <v>0</v>
      </c>
      <c r="GP115" s="3">
        <f t="shared" si="82"/>
        <v>0</v>
      </c>
      <c r="GQ115" s="3">
        <f t="shared" si="82"/>
        <v>0</v>
      </c>
      <c r="GR115" s="3">
        <f t="shared" si="82"/>
        <v>0</v>
      </c>
      <c r="GS115" s="3">
        <f t="shared" si="82"/>
        <v>0</v>
      </c>
      <c r="GT115" s="3">
        <f t="shared" si="82"/>
        <v>0</v>
      </c>
      <c r="GU115" s="3">
        <f t="shared" si="82"/>
        <v>0</v>
      </c>
      <c r="GV115" s="3">
        <f t="shared" si="82"/>
        <v>0</v>
      </c>
      <c r="GW115" s="3">
        <f t="shared" si="82"/>
        <v>0</v>
      </c>
      <c r="GX115" s="3">
        <f t="shared" si="82"/>
        <v>0</v>
      </c>
    </row>
    <row r="117" spans="1:245" x14ac:dyDescent="0.2">
      <c r="A117">
        <v>17</v>
      </c>
      <c r="B117">
        <v>1</v>
      </c>
      <c r="C117">
        <f>ROW(SmtRes!A83)</f>
        <v>83</v>
      </c>
      <c r="D117">
        <f>ROW(EtalonRes!A83)</f>
        <v>83</v>
      </c>
      <c r="E117" t="s">
        <v>147</v>
      </c>
      <c r="F117" t="s">
        <v>148</v>
      </c>
      <c r="G117" t="s">
        <v>149</v>
      </c>
      <c r="H117" t="s">
        <v>42</v>
      </c>
      <c r="I117">
        <v>0.26</v>
      </c>
      <c r="J117">
        <v>0</v>
      </c>
      <c r="O117">
        <f t="shared" ref="O117:O131" si="83">ROUND(CP117,2)</f>
        <v>157.80000000000001</v>
      </c>
      <c r="P117">
        <f t="shared" ref="P117:P131" si="84">ROUND(CQ117*I117,2)</f>
        <v>0</v>
      </c>
      <c r="Q117">
        <f t="shared" ref="Q117:Q131" si="85">ROUND(CR117*I117,2)</f>
        <v>0</v>
      </c>
      <c r="R117">
        <f t="shared" ref="R117:R131" si="86">ROUND(CS117*I117,2)</f>
        <v>0</v>
      </c>
      <c r="S117">
        <f t="shared" ref="S117:S131" si="87">ROUND(CT117*I117,2)</f>
        <v>157.80000000000001</v>
      </c>
      <c r="T117">
        <f t="shared" ref="T117:T131" si="88">ROUND(CU117*I117,2)</f>
        <v>0</v>
      </c>
      <c r="U117">
        <f t="shared" ref="U117:U131" si="89">CV117*I117</f>
        <v>0.85799999999999998</v>
      </c>
      <c r="V117">
        <f t="shared" ref="V117:V131" si="90">CW117*I117</f>
        <v>0</v>
      </c>
      <c r="W117">
        <f t="shared" ref="W117:W131" si="91">ROUND(CX117*I117,2)</f>
        <v>0</v>
      </c>
      <c r="X117">
        <f t="shared" ref="X117:X131" si="92">ROUND(CY117,2)</f>
        <v>110.46</v>
      </c>
      <c r="Y117">
        <f t="shared" ref="Y117:Y131" si="93">ROUND(CZ117,2)</f>
        <v>15.78</v>
      </c>
      <c r="AA117">
        <v>47999145</v>
      </c>
      <c r="AB117">
        <f t="shared" ref="AB117:AB131" si="94">ROUND((AC117+AD117+AF117),6)</f>
        <v>606.94000000000005</v>
      </c>
      <c r="AC117">
        <f t="shared" ref="AC117:AC131" si="95">ROUND((ES117),6)</f>
        <v>0</v>
      </c>
      <c r="AD117">
        <f t="shared" ref="AD117:AD131" si="96">ROUND((((ET117)-(EU117))+AE117),6)</f>
        <v>0</v>
      </c>
      <c r="AE117">
        <f t="shared" ref="AE117:AE131" si="97">ROUND((EU117),6)</f>
        <v>0</v>
      </c>
      <c r="AF117">
        <f t="shared" ref="AF117:AF131" si="98">ROUND((EV117),6)</f>
        <v>606.94000000000005</v>
      </c>
      <c r="AG117">
        <f t="shared" ref="AG117:AG131" si="99">ROUND((AP117),6)</f>
        <v>0</v>
      </c>
      <c r="AH117">
        <f t="shared" ref="AH117:AH131" si="100">(EW117)</f>
        <v>3.3</v>
      </c>
      <c r="AI117">
        <f t="shared" ref="AI117:AI131" si="101">(EX117)</f>
        <v>0</v>
      </c>
      <c r="AJ117">
        <f t="shared" ref="AJ117:AJ131" si="102">(AS117)</f>
        <v>0</v>
      </c>
      <c r="AK117">
        <v>606.94000000000005</v>
      </c>
      <c r="AL117">
        <v>0</v>
      </c>
      <c r="AM117">
        <v>0</v>
      </c>
      <c r="AN117">
        <v>0</v>
      </c>
      <c r="AO117">
        <v>606.94000000000005</v>
      </c>
      <c r="AP117">
        <v>0</v>
      </c>
      <c r="AQ117">
        <v>3.3</v>
      </c>
      <c r="AR117">
        <v>0</v>
      </c>
      <c r="AS117">
        <v>0</v>
      </c>
      <c r="AT117">
        <v>70</v>
      </c>
      <c r="AU117">
        <v>10</v>
      </c>
      <c r="AV117">
        <v>1</v>
      </c>
      <c r="AW117">
        <v>1</v>
      </c>
      <c r="AZ117">
        <v>1</v>
      </c>
      <c r="BA117">
        <v>1</v>
      </c>
      <c r="BB117">
        <v>1</v>
      </c>
      <c r="BC117">
        <v>1</v>
      </c>
      <c r="BD117" t="s">
        <v>3</v>
      </c>
      <c r="BE117" t="s">
        <v>3</v>
      </c>
      <c r="BF117" t="s">
        <v>3</v>
      </c>
      <c r="BG117" t="s">
        <v>3</v>
      </c>
      <c r="BH117">
        <v>0</v>
      </c>
      <c r="BI117">
        <v>4</v>
      </c>
      <c r="BJ117" t="s">
        <v>150</v>
      </c>
      <c r="BM117">
        <v>0</v>
      </c>
      <c r="BN117">
        <v>47312792</v>
      </c>
      <c r="BO117" t="s">
        <v>3</v>
      </c>
      <c r="BP117">
        <v>0</v>
      </c>
      <c r="BQ117">
        <v>1</v>
      </c>
      <c r="BR117">
        <v>0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 t="s">
        <v>3</v>
      </c>
      <c r="BZ117">
        <v>70</v>
      </c>
      <c r="CA117">
        <v>10</v>
      </c>
      <c r="CE117">
        <v>0</v>
      </c>
      <c r="CF117">
        <v>0</v>
      </c>
      <c r="CG117">
        <v>0</v>
      </c>
      <c r="CM117">
        <v>0</v>
      </c>
      <c r="CN117" t="s">
        <v>3</v>
      </c>
      <c r="CO117">
        <v>0</v>
      </c>
      <c r="CP117">
        <f t="shared" ref="CP117:CP131" si="103">(P117+Q117+S117)</f>
        <v>157.80000000000001</v>
      </c>
      <c r="CQ117">
        <f t="shared" ref="CQ117:CQ131" si="104">(AC117*BC117*AW117)</f>
        <v>0</v>
      </c>
      <c r="CR117">
        <f t="shared" ref="CR117:CR131" si="105">((((ET117)*BB117-(EU117)*BS117)+AE117*BS117)*AV117)</f>
        <v>0</v>
      </c>
      <c r="CS117">
        <f t="shared" ref="CS117:CS131" si="106">(AE117*BS117*AV117)</f>
        <v>0</v>
      </c>
      <c r="CT117">
        <f t="shared" ref="CT117:CT131" si="107">(AF117*BA117*AV117)</f>
        <v>606.94000000000005</v>
      </c>
      <c r="CU117">
        <f t="shared" ref="CU117:CU131" si="108">AG117</f>
        <v>0</v>
      </c>
      <c r="CV117">
        <f t="shared" ref="CV117:CV131" si="109">(AH117*AV117)</f>
        <v>3.3</v>
      </c>
      <c r="CW117">
        <f t="shared" ref="CW117:CW131" si="110">AI117</f>
        <v>0</v>
      </c>
      <c r="CX117">
        <f t="shared" ref="CX117:CX131" si="111">AJ117</f>
        <v>0</v>
      </c>
      <c r="CY117">
        <f t="shared" ref="CY117:CY131" si="112">((S117*BZ117)/100)</f>
        <v>110.46</v>
      </c>
      <c r="CZ117">
        <f t="shared" ref="CZ117:CZ131" si="113">((S117*CA117)/100)</f>
        <v>15.78</v>
      </c>
      <c r="DC117" t="s">
        <v>3</v>
      </c>
      <c r="DD117" t="s">
        <v>3</v>
      </c>
      <c r="DE117" t="s">
        <v>3</v>
      </c>
      <c r="DF117" t="s">
        <v>3</v>
      </c>
      <c r="DG117" t="s">
        <v>3</v>
      </c>
      <c r="DH117" t="s">
        <v>3</v>
      </c>
      <c r="DI117" t="s">
        <v>3</v>
      </c>
      <c r="DJ117" t="s">
        <v>3</v>
      </c>
      <c r="DK117" t="s">
        <v>3</v>
      </c>
      <c r="DL117" t="s">
        <v>3</v>
      </c>
      <c r="DM117" t="s">
        <v>3</v>
      </c>
      <c r="DN117">
        <v>0</v>
      </c>
      <c r="DO117">
        <v>0</v>
      </c>
      <c r="DP117">
        <v>1</v>
      </c>
      <c r="DQ117">
        <v>1</v>
      </c>
      <c r="DU117">
        <v>1005</v>
      </c>
      <c r="DV117" t="s">
        <v>42</v>
      </c>
      <c r="DW117" t="s">
        <v>42</v>
      </c>
      <c r="DX117">
        <v>100</v>
      </c>
      <c r="EE117">
        <v>47949693</v>
      </c>
      <c r="EF117">
        <v>1</v>
      </c>
      <c r="EG117" t="s">
        <v>18</v>
      </c>
      <c r="EH117">
        <v>0</v>
      </c>
      <c r="EI117" t="s">
        <v>3</v>
      </c>
      <c r="EJ117">
        <v>4</v>
      </c>
      <c r="EK117">
        <v>0</v>
      </c>
      <c r="EL117" t="s">
        <v>19</v>
      </c>
      <c r="EM117" t="s">
        <v>20</v>
      </c>
      <c r="EO117" t="s">
        <v>3</v>
      </c>
      <c r="EQ117">
        <v>131072</v>
      </c>
      <c r="ER117">
        <v>606.94000000000005</v>
      </c>
      <c r="ES117">
        <v>0</v>
      </c>
      <c r="ET117">
        <v>0</v>
      </c>
      <c r="EU117">
        <v>0</v>
      </c>
      <c r="EV117">
        <v>606.94000000000005</v>
      </c>
      <c r="EW117">
        <v>3.3</v>
      </c>
      <c r="EX117">
        <v>0</v>
      </c>
      <c r="EY117">
        <v>0</v>
      </c>
      <c r="FQ117">
        <v>0</v>
      </c>
      <c r="FR117">
        <f t="shared" ref="FR117:FR131" si="114">ROUND(IF(AND(BH117=3,BI117=3),P117,0),2)</f>
        <v>0</v>
      </c>
      <c r="FS117">
        <v>0</v>
      </c>
      <c r="FX117">
        <v>70</v>
      </c>
      <c r="FY117">
        <v>10</v>
      </c>
      <c r="GA117" t="s">
        <v>3</v>
      </c>
      <c r="GD117">
        <v>0</v>
      </c>
      <c r="GF117">
        <v>1885529123</v>
      </c>
      <c r="GG117">
        <v>2</v>
      </c>
      <c r="GH117">
        <v>1</v>
      </c>
      <c r="GI117">
        <v>-2</v>
      </c>
      <c r="GJ117">
        <v>0</v>
      </c>
      <c r="GK117">
        <f>ROUND(R117*(R12)/100,2)</f>
        <v>0</v>
      </c>
      <c r="GL117">
        <f t="shared" ref="GL117:GL131" si="115">ROUND(IF(AND(BH117=3,BI117=3,FS117&lt;&gt;0),P117,0),2)</f>
        <v>0</v>
      </c>
      <c r="GM117">
        <f t="shared" ref="GM117:GM131" si="116">ROUND(O117+X117+Y117+GK117,2)+GX117</f>
        <v>284.04000000000002</v>
      </c>
      <c r="GN117">
        <f t="shared" ref="GN117:GN131" si="117">IF(OR(BI117=0,BI117=1),ROUND(O117+X117+Y117+GK117,2),0)</f>
        <v>0</v>
      </c>
      <c r="GO117">
        <f t="shared" ref="GO117:GO131" si="118">IF(BI117=2,ROUND(O117+X117+Y117+GK117,2),0)</f>
        <v>0</v>
      </c>
      <c r="GP117">
        <f t="shared" ref="GP117:GP131" si="119">IF(BI117=4,ROUND(O117+X117+Y117+GK117,2)+GX117,0)</f>
        <v>284.04000000000002</v>
      </c>
      <c r="GR117">
        <v>0</v>
      </c>
      <c r="GS117">
        <v>0</v>
      </c>
      <c r="GT117">
        <v>0</v>
      </c>
      <c r="GU117" t="s">
        <v>3</v>
      </c>
      <c r="GV117">
        <f t="shared" ref="GV117:GV131" si="120">ROUND((GT117),6)</f>
        <v>0</v>
      </c>
      <c r="GW117">
        <v>1</v>
      </c>
      <c r="GX117">
        <f t="shared" ref="GX117:GX131" si="121">ROUND(HC117*I117,2)</f>
        <v>0</v>
      </c>
      <c r="HA117">
        <v>0</v>
      </c>
      <c r="HB117">
        <v>0</v>
      </c>
      <c r="HC117">
        <f t="shared" ref="HC117:HC131" si="122">GV117*GW117</f>
        <v>0</v>
      </c>
      <c r="IK117">
        <v>0</v>
      </c>
    </row>
    <row r="118" spans="1:245" x14ac:dyDescent="0.2">
      <c r="A118">
        <v>17</v>
      </c>
      <c r="B118">
        <v>1</v>
      </c>
      <c r="C118">
        <f>ROW(SmtRes!A93)</f>
        <v>93</v>
      </c>
      <c r="D118">
        <f>ROW(EtalonRes!A93)</f>
        <v>93</v>
      </c>
      <c r="E118" t="s">
        <v>151</v>
      </c>
      <c r="F118" t="s">
        <v>152</v>
      </c>
      <c r="G118" t="s">
        <v>153</v>
      </c>
      <c r="H118" t="s">
        <v>42</v>
      </c>
      <c r="I118">
        <v>0.26</v>
      </c>
      <c r="J118">
        <v>0</v>
      </c>
      <c r="O118">
        <f t="shared" si="83"/>
        <v>28353.91</v>
      </c>
      <c r="P118">
        <f t="shared" si="84"/>
        <v>26613.5</v>
      </c>
      <c r="Q118">
        <f t="shared" si="85"/>
        <v>680.49</v>
      </c>
      <c r="R118">
        <f t="shared" si="86"/>
        <v>536.5</v>
      </c>
      <c r="S118">
        <f t="shared" si="87"/>
        <v>1059.92</v>
      </c>
      <c r="T118">
        <f t="shared" si="88"/>
        <v>0</v>
      </c>
      <c r="U118">
        <f t="shared" si="89"/>
        <v>4.7944000000000004</v>
      </c>
      <c r="V118">
        <f t="shared" si="90"/>
        <v>0</v>
      </c>
      <c r="W118">
        <f t="shared" si="91"/>
        <v>0</v>
      </c>
      <c r="X118">
        <f t="shared" si="92"/>
        <v>741.94</v>
      </c>
      <c r="Y118">
        <f t="shared" si="93"/>
        <v>105.99</v>
      </c>
      <c r="AA118">
        <v>47999145</v>
      </c>
      <c r="AB118">
        <f t="shared" si="94"/>
        <v>109053.5</v>
      </c>
      <c r="AC118">
        <f t="shared" si="95"/>
        <v>102359.62</v>
      </c>
      <c r="AD118">
        <f t="shared" si="96"/>
        <v>2617.25</v>
      </c>
      <c r="AE118">
        <f t="shared" si="97"/>
        <v>2063.46</v>
      </c>
      <c r="AF118">
        <f t="shared" si="98"/>
        <v>4076.63</v>
      </c>
      <c r="AG118">
        <f t="shared" si="99"/>
        <v>0</v>
      </c>
      <c r="AH118">
        <f t="shared" si="100"/>
        <v>18.440000000000001</v>
      </c>
      <c r="AI118">
        <f t="shared" si="101"/>
        <v>0</v>
      </c>
      <c r="AJ118">
        <f t="shared" si="102"/>
        <v>0</v>
      </c>
      <c r="AK118">
        <v>109053.5</v>
      </c>
      <c r="AL118">
        <v>102359.62</v>
      </c>
      <c r="AM118">
        <v>2617.25</v>
      </c>
      <c r="AN118">
        <v>2063.46</v>
      </c>
      <c r="AO118">
        <v>4076.63</v>
      </c>
      <c r="AP118">
        <v>0</v>
      </c>
      <c r="AQ118">
        <v>18.440000000000001</v>
      </c>
      <c r="AR118">
        <v>0</v>
      </c>
      <c r="AS118">
        <v>0</v>
      </c>
      <c r="AT118">
        <v>70</v>
      </c>
      <c r="AU118">
        <v>10</v>
      </c>
      <c r="AV118">
        <v>1</v>
      </c>
      <c r="AW118">
        <v>1</v>
      </c>
      <c r="AZ118">
        <v>1</v>
      </c>
      <c r="BA118">
        <v>1</v>
      </c>
      <c r="BB118">
        <v>1</v>
      </c>
      <c r="BC118">
        <v>1</v>
      </c>
      <c r="BD118" t="s">
        <v>3</v>
      </c>
      <c r="BE118" t="s">
        <v>3</v>
      </c>
      <c r="BF118" t="s">
        <v>3</v>
      </c>
      <c r="BG118" t="s">
        <v>3</v>
      </c>
      <c r="BH118">
        <v>0</v>
      </c>
      <c r="BI118">
        <v>4</v>
      </c>
      <c r="BJ118" t="s">
        <v>154</v>
      </c>
      <c r="BM118">
        <v>0</v>
      </c>
      <c r="BN118">
        <v>47312792</v>
      </c>
      <c r="BO118" t="s">
        <v>3</v>
      </c>
      <c r="BP118">
        <v>0</v>
      </c>
      <c r="BQ118">
        <v>1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 t="s">
        <v>3</v>
      </c>
      <c r="BZ118">
        <v>70</v>
      </c>
      <c r="CA118">
        <v>10</v>
      </c>
      <c r="CE118">
        <v>0</v>
      </c>
      <c r="CF118">
        <v>0</v>
      </c>
      <c r="CG118">
        <v>0</v>
      </c>
      <c r="CM118">
        <v>0</v>
      </c>
      <c r="CN118" t="s">
        <v>3</v>
      </c>
      <c r="CO118">
        <v>0</v>
      </c>
      <c r="CP118">
        <f t="shared" si="103"/>
        <v>28353.910000000003</v>
      </c>
      <c r="CQ118">
        <f t="shared" si="104"/>
        <v>102359.62</v>
      </c>
      <c r="CR118">
        <f t="shared" si="105"/>
        <v>2617.25</v>
      </c>
      <c r="CS118">
        <f t="shared" si="106"/>
        <v>2063.46</v>
      </c>
      <c r="CT118">
        <f t="shared" si="107"/>
        <v>4076.63</v>
      </c>
      <c r="CU118">
        <f t="shared" si="108"/>
        <v>0</v>
      </c>
      <c r="CV118">
        <f t="shared" si="109"/>
        <v>18.440000000000001</v>
      </c>
      <c r="CW118">
        <f t="shared" si="110"/>
        <v>0</v>
      </c>
      <c r="CX118">
        <f t="shared" si="111"/>
        <v>0</v>
      </c>
      <c r="CY118">
        <f t="shared" si="112"/>
        <v>741.94400000000007</v>
      </c>
      <c r="CZ118">
        <f t="shared" si="113"/>
        <v>105.992</v>
      </c>
      <c r="DC118" t="s">
        <v>3</v>
      </c>
      <c r="DD118" t="s">
        <v>3</v>
      </c>
      <c r="DE118" t="s">
        <v>3</v>
      </c>
      <c r="DF118" t="s">
        <v>3</v>
      </c>
      <c r="DG118" t="s">
        <v>3</v>
      </c>
      <c r="DH118" t="s">
        <v>3</v>
      </c>
      <c r="DI118" t="s">
        <v>3</v>
      </c>
      <c r="DJ118" t="s">
        <v>3</v>
      </c>
      <c r="DK118" t="s">
        <v>3</v>
      </c>
      <c r="DL118" t="s">
        <v>3</v>
      </c>
      <c r="DM118" t="s">
        <v>3</v>
      </c>
      <c r="DN118">
        <v>0</v>
      </c>
      <c r="DO118">
        <v>0</v>
      </c>
      <c r="DP118">
        <v>1</v>
      </c>
      <c r="DQ118">
        <v>1</v>
      </c>
      <c r="DU118">
        <v>1005</v>
      </c>
      <c r="DV118" t="s">
        <v>42</v>
      </c>
      <c r="DW118" t="s">
        <v>42</v>
      </c>
      <c r="DX118">
        <v>100</v>
      </c>
      <c r="EE118">
        <v>47949693</v>
      </c>
      <c r="EF118">
        <v>1</v>
      </c>
      <c r="EG118" t="s">
        <v>18</v>
      </c>
      <c r="EH118">
        <v>0</v>
      </c>
      <c r="EI118" t="s">
        <v>3</v>
      </c>
      <c r="EJ118">
        <v>4</v>
      </c>
      <c r="EK118">
        <v>0</v>
      </c>
      <c r="EL118" t="s">
        <v>19</v>
      </c>
      <c r="EM118" t="s">
        <v>20</v>
      </c>
      <c r="EO118" t="s">
        <v>3</v>
      </c>
      <c r="EQ118">
        <v>131072</v>
      </c>
      <c r="ER118">
        <v>109053.5</v>
      </c>
      <c r="ES118">
        <v>102359.62</v>
      </c>
      <c r="ET118">
        <v>2617.25</v>
      </c>
      <c r="EU118">
        <v>2063.46</v>
      </c>
      <c r="EV118">
        <v>4076.63</v>
      </c>
      <c r="EW118">
        <v>18.440000000000001</v>
      </c>
      <c r="EX118">
        <v>0</v>
      </c>
      <c r="EY118">
        <v>0</v>
      </c>
      <c r="FQ118">
        <v>0</v>
      </c>
      <c r="FR118">
        <f t="shared" si="114"/>
        <v>0</v>
      </c>
      <c r="FS118">
        <v>0</v>
      </c>
      <c r="FX118">
        <v>70</v>
      </c>
      <c r="FY118">
        <v>10</v>
      </c>
      <c r="GA118" t="s">
        <v>3</v>
      </c>
      <c r="GD118">
        <v>0</v>
      </c>
      <c r="GF118">
        <v>-2129199936</v>
      </c>
      <c r="GG118">
        <v>2</v>
      </c>
      <c r="GH118">
        <v>1</v>
      </c>
      <c r="GI118">
        <v>-2</v>
      </c>
      <c r="GJ118">
        <v>0</v>
      </c>
      <c r="GK118">
        <f>ROUND(R118*(R12)/100,2)</f>
        <v>579.41999999999996</v>
      </c>
      <c r="GL118">
        <f t="shared" si="115"/>
        <v>0</v>
      </c>
      <c r="GM118">
        <f t="shared" si="116"/>
        <v>29781.26</v>
      </c>
      <c r="GN118">
        <f t="shared" si="117"/>
        <v>0</v>
      </c>
      <c r="GO118">
        <f t="shared" si="118"/>
        <v>0</v>
      </c>
      <c r="GP118">
        <f t="shared" si="119"/>
        <v>29781.26</v>
      </c>
      <c r="GR118">
        <v>0</v>
      </c>
      <c r="GS118">
        <v>0</v>
      </c>
      <c r="GT118">
        <v>0</v>
      </c>
      <c r="GU118" t="s">
        <v>3</v>
      </c>
      <c r="GV118">
        <f t="shared" si="120"/>
        <v>0</v>
      </c>
      <c r="GW118">
        <v>1</v>
      </c>
      <c r="GX118">
        <f t="shared" si="121"/>
        <v>0</v>
      </c>
      <c r="HA118">
        <v>0</v>
      </c>
      <c r="HB118">
        <v>0</v>
      </c>
      <c r="HC118">
        <f t="shared" si="122"/>
        <v>0</v>
      </c>
      <c r="IK118">
        <v>0</v>
      </c>
    </row>
    <row r="119" spans="1:245" x14ac:dyDescent="0.2">
      <c r="A119">
        <v>17</v>
      </c>
      <c r="B119">
        <v>1</v>
      </c>
      <c r="C119">
        <f>ROW(SmtRes!A96)</f>
        <v>96</v>
      </c>
      <c r="D119">
        <f>ROW(EtalonRes!A96)</f>
        <v>96</v>
      </c>
      <c r="E119" t="s">
        <v>155</v>
      </c>
      <c r="F119" t="s">
        <v>156</v>
      </c>
      <c r="G119" t="s">
        <v>157</v>
      </c>
      <c r="H119" t="s">
        <v>16</v>
      </c>
      <c r="I119">
        <v>0</v>
      </c>
      <c r="J119">
        <v>0</v>
      </c>
      <c r="O119">
        <f t="shared" si="83"/>
        <v>0</v>
      </c>
      <c r="P119">
        <f t="shared" si="84"/>
        <v>0</v>
      </c>
      <c r="Q119">
        <f t="shared" si="85"/>
        <v>0</v>
      </c>
      <c r="R119">
        <f t="shared" si="86"/>
        <v>0</v>
      </c>
      <c r="S119">
        <f t="shared" si="87"/>
        <v>0</v>
      </c>
      <c r="T119">
        <f t="shared" si="88"/>
        <v>0</v>
      </c>
      <c r="U119">
        <f t="shared" si="89"/>
        <v>0</v>
      </c>
      <c r="V119">
        <f t="shared" si="90"/>
        <v>0</v>
      </c>
      <c r="W119">
        <f t="shared" si="91"/>
        <v>0</v>
      </c>
      <c r="X119">
        <f t="shared" si="92"/>
        <v>0</v>
      </c>
      <c r="Y119">
        <f t="shared" si="93"/>
        <v>0</v>
      </c>
      <c r="AA119">
        <v>47999145</v>
      </c>
      <c r="AB119">
        <f t="shared" si="94"/>
        <v>74.13</v>
      </c>
      <c r="AC119">
        <f t="shared" si="95"/>
        <v>42.8</v>
      </c>
      <c r="AD119">
        <f t="shared" si="96"/>
        <v>18.760000000000002</v>
      </c>
      <c r="AE119">
        <f t="shared" si="97"/>
        <v>4.1100000000000003</v>
      </c>
      <c r="AF119">
        <f t="shared" si="98"/>
        <v>12.57</v>
      </c>
      <c r="AG119">
        <f t="shared" si="99"/>
        <v>0</v>
      </c>
      <c r="AH119">
        <f t="shared" si="100"/>
        <v>0.06</v>
      </c>
      <c r="AI119">
        <f t="shared" si="101"/>
        <v>0</v>
      </c>
      <c r="AJ119">
        <f t="shared" si="102"/>
        <v>0</v>
      </c>
      <c r="AK119">
        <v>74.13</v>
      </c>
      <c r="AL119">
        <v>42.8</v>
      </c>
      <c r="AM119">
        <v>18.760000000000002</v>
      </c>
      <c r="AN119">
        <v>4.1100000000000003</v>
      </c>
      <c r="AO119">
        <v>12.57</v>
      </c>
      <c r="AP119">
        <v>0</v>
      </c>
      <c r="AQ119">
        <v>0.06</v>
      </c>
      <c r="AR119">
        <v>0</v>
      </c>
      <c r="AS119">
        <v>0</v>
      </c>
      <c r="AT119">
        <v>80</v>
      </c>
      <c r="AU119">
        <v>10</v>
      </c>
      <c r="AV119">
        <v>1</v>
      </c>
      <c r="AW119">
        <v>1</v>
      </c>
      <c r="AZ119">
        <v>1</v>
      </c>
      <c r="BA119">
        <v>1</v>
      </c>
      <c r="BB119">
        <v>1</v>
      </c>
      <c r="BC119">
        <v>1</v>
      </c>
      <c r="BD119" t="s">
        <v>3</v>
      </c>
      <c r="BE119" t="s">
        <v>3</v>
      </c>
      <c r="BF119" t="s">
        <v>3</v>
      </c>
      <c r="BG119" t="s">
        <v>3</v>
      </c>
      <c r="BH119">
        <v>0</v>
      </c>
      <c r="BI119">
        <v>4</v>
      </c>
      <c r="BJ119" t="s">
        <v>158</v>
      </c>
      <c r="BM119">
        <v>2</v>
      </c>
      <c r="BN119">
        <v>47312792</v>
      </c>
      <c r="BO119" t="s">
        <v>3</v>
      </c>
      <c r="BP119">
        <v>0</v>
      </c>
      <c r="BQ119">
        <v>1</v>
      </c>
      <c r="BR119">
        <v>0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 t="s">
        <v>3</v>
      </c>
      <c r="BZ119">
        <v>80</v>
      </c>
      <c r="CA119">
        <v>10</v>
      </c>
      <c r="CE119">
        <v>0</v>
      </c>
      <c r="CF119">
        <v>0</v>
      </c>
      <c r="CG119">
        <v>0</v>
      </c>
      <c r="CM119">
        <v>0</v>
      </c>
      <c r="CN119" t="s">
        <v>3</v>
      </c>
      <c r="CO119">
        <v>0</v>
      </c>
      <c r="CP119">
        <f t="shared" si="103"/>
        <v>0</v>
      </c>
      <c r="CQ119">
        <f t="shared" si="104"/>
        <v>42.8</v>
      </c>
      <c r="CR119">
        <f t="shared" si="105"/>
        <v>18.760000000000002</v>
      </c>
      <c r="CS119">
        <f t="shared" si="106"/>
        <v>4.1100000000000003</v>
      </c>
      <c r="CT119">
        <f t="shared" si="107"/>
        <v>12.57</v>
      </c>
      <c r="CU119">
        <f t="shared" si="108"/>
        <v>0</v>
      </c>
      <c r="CV119">
        <f t="shared" si="109"/>
        <v>0.06</v>
      </c>
      <c r="CW119">
        <f t="shared" si="110"/>
        <v>0</v>
      </c>
      <c r="CX119">
        <f t="shared" si="111"/>
        <v>0</v>
      </c>
      <c r="CY119">
        <f t="shared" si="112"/>
        <v>0</v>
      </c>
      <c r="CZ119">
        <f t="shared" si="113"/>
        <v>0</v>
      </c>
      <c r="DC119" t="s">
        <v>3</v>
      </c>
      <c r="DD119" t="s">
        <v>3</v>
      </c>
      <c r="DE119" t="s">
        <v>3</v>
      </c>
      <c r="DF119" t="s">
        <v>3</v>
      </c>
      <c r="DG119" t="s">
        <v>3</v>
      </c>
      <c r="DH119" t="s">
        <v>3</v>
      </c>
      <c r="DI119" t="s">
        <v>3</v>
      </c>
      <c r="DJ119" t="s">
        <v>3</v>
      </c>
      <c r="DK119" t="s">
        <v>3</v>
      </c>
      <c r="DL119" t="s">
        <v>3</v>
      </c>
      <c r="DM119" t="s">
        <v>3</v>
      </c>
      <c r="DN119">
        <v>0</v>
      </c>
      <c r="DO119">
        <v>0</v>
      </c>
      <c r="DP119">
        <v>1</v>
      </c>
      <c r="DQ119">
        <v>1</v>
      </c>
      <c r="DU119">
        <v>1005</v>
      </c>
      <c r="DV119" t="s">
        <v>16</v>
      </c>
      <c r="DW119" t="s">
        <v>16</v>
      </c>
      <c r="DX119">
        <v>1</v>
      </c>
      <c r="EE119">
        <v>47949696</v>
      </c>
      <c r="EF119">
        <v>1</v>
      </c>
      <c r="EG119" t="s">
        <v>18</v>
      </c>
      <c r="EH119">
        <v>0</v>
      </c>
      <c r="EI119" t="s">
        <v>3</v>
      </c>
      <c r="EJ119">
        <v>4</v>
      </c>
      <c r="EK119">
        <v>2</v>
      </c>
      <c r="EL119" t="s">
        <v>159</v>
      </c>
      <c r="EM119" t="s">
        <v>20</v>
      </c>
      <c r="EO119" t="s">
        <v>3</v>
      </c>
      <c r="EQ119">
        <v>131072</v>
      </c>
      <c r="ER119">
        <v>74.13</v>
      </c>
      <c r="ES119">
        <v>42.8</v>
      </c>
      <c r="ET119">
        <v>18.760000000000002</v>
      </c>
      <c r="EU119">
        <v>4.1100000000000003</v>
      </c>
      <c r="EV119">
        <v>12.57</v>
      </c>
      <c r="EW119">
        <v>0.06</v>
      </c>
      <c r="EX119">
        <v>0</v>
      </c>
      <c r="EY119">
        <v>0</v>
      </c>
      <c r="FQ119">
        <v>0</v>
      </c>
      <c r="FR119">
        <f t="shared" si="114"/>
        <v>0</v>
      </c>
      <c r="FS119">
        <v>0</v>
      </c>
      <c r="FX119">
        <v>80</v>
      </c>
      <c r="FY119">
        <v>10</v>
      </c>
      <c r="GA119" t="s">
        <v>3</v>
      </c>
      <c r="GD119">
        <v>0</v>
      </c>
      <c r="GF119">
        <v>671013861</v>
      </c>
      <c r="GG119">
        <v>2</v>
      </c>
      <c r="GH119">
        <v>1</v>
      </c>
      <c r="GI119">
        <v>-2</v>
      </c>
      <c r="GJ119">
        <v>0</v>
      </c>
      <c r="GK119">
        <f>ROUND(R119*(R12)/100,2)</f>
        <v>0</v>
      </c>
      <c r="GL119">
        <f t="shared" si="115"/>
        <v>0</v>
      </c>
      <c r="GM119">
        <f t="shared" si="116"/>
        <v>0</v>
      </c>
      <c r="GN119">
        <f t="shared" si="117"/>
        <v>0</v>
      </c>
      <c r="GO119">
        <f t="shared" si="118"/>
        <v>0</v>
      </c>
      <c r="GP119">
        <f t="shared" si="119"/>
        <v>0</v>
      </c>
      <c r="GR119">
        <v>0</v>
      </c>
      <c r="GS119">
        <v>0</v>
      </c>
      <c r="GT119">
        <v>0</v>
      </c>
      <c r="GU119" t="s">
        <v>3</v>
      </c>
      <c r="GV119">
        <f t="shared" si="120"/>
        <v>0</v>
      </c>
      <c r="GW119">
        <v>1</v>
      </c>
      <c r="GX119">
        <f t="shared" si="121"/>
        <v>0</v>
      </c>
      <c r="HA119">
        <v>0</v>
      </c>
      <c r="HB119">
        <v>0</v>
      </c>
      <c r="HC119">
        <f t="shared" si="122"/>
        <v>0</v>
      </c>
      <c r="IK119">
        <v>0</v>
      </c>
    </row>
    <row r="120" spans="1:245" x14ac:dyDescent="0.2">
      <c r="A120">
        <v>17</v>
      </c>
      <c r="B120">
        <v>1</v>
      </c>
      <c r="C120">
        <f>ROW(SmtRes!A97)</f>
        <v>97</v>
      </c>
      <c r="D120">
        <f>ROW(EtalonRes!A97)</f>
        <v>97</v>
      </c>
      <c r="E120" t="s">
        <v>160</v>
      </c>
      <c r="F120" t="s">
        <v>61</v>
      </c>
      <c r="G120" t="s">
        <v>62</v>
      </c>
      <c r="H120" t="s">
        <v>28</v>
      </c>
      <c r="I120">
        <v>0</v>
      </c>
      <c r="J120">
        <v>0</v>
      </c>
      <c r="O120">
        <f t="shared" si="83"/>
        <v>0</v>
      </c>
      <c r="P120">
        <f t="shared" si="84"/>
        <v>0</v>
      </c>
      <c r="Q120">
        <f t="shared" si="85"/>
        <v>0</v>
      </c>
      <c r="R120">
        <f t="shared" si="86"/>
        <v>0</v>
      </c>
      <c r="S120">
        <f t="shared" si="87"/>
        <v>0</v>
      </c>
      <c r="T120">
        <f t="shared" si="88"/>
        <v>0</v>
      </c>
      <c r="U120">
        <f t="shared" si="89"/>
        <v>0</v>
      </c>
      <c r="V120">
        <f t="shared" si="90"/>
        <v>0</v>
      </c>
      <c r="W120">
        <f t="shared" si="91"/>
        <v>0</v>
      </c>
      <c r="X120">
        <f t="shared" si="92"/>
        <v>0</v>
      </c>
      <c r="Y120">
        <f t="shared" si="93"/>
        <v>0</v>
      </c>
      <c r="AA120">
        <v>47999145</v>
      </c>
      <c r="AB120">
        <f t="shared" si="94"/>
        <v>41951.1</v>
      </c>
      <c r="AC120">
        <f t="shared" si="95"/>
        <v>0</v>
      </c>
      <c r="AD120">
        <f t="shared" si="96"/>
        <v>0</v>
      </c>
      <c r="AE120">
        <f t="shared" si="97"/>
        <v>0</v>
      </c>
      <c r="AF120">
        <f t="shared" si="98"/>
        <v>41951.1</v>
      </c>
      <c r="AG120">
        <f t="shared" si="99"/>
        <v>0</v>
      </c>
      <c r="AH120">
        <f t="shared" si="100"/>
        <v>221.6</v>
      </c>
      <c r="AI120">
        <f t="shared" si="101"/>
        <v>0</v>
      </c>
      <c r="AJ120">
        <f t="shared" si="102"/>
        <v>0</v>
      </c>
      <c r="AK120">
        <v>41951.1</v>
      </c>
      <c r="AL120">
        <v>0</v>
      </c>
      <c r="AM120">
        <v>0</v>
      </c>
      <c r="AN120">
        <v>0</v>
      </c>
      <c r="AO120">
        <v>41951.1</v>
      </c>
      <c r="AP120">
        <v>0</v>
      </c>
      <c r="AQ120">
        <v>221.6</v>
      </c>
      <c r="AR120">
        <v>0</v>
      </c>
      <c r="AS120">
        <v>0</v>
      </c>
      <c r="AT120">
        <v>70</v>
      </c>
      <c r="AU120">
        <v>10</v>
      </c>
      <c r="AV120">
        <v>1</v>
      </c>
      <c r="AW120">
        <v>1</v>
      </c>
      <c r="AZ120">
        <v>1</v>
      </c>
      <c r="BA120">
        <v>1</v>
      </c>
      <c r="BB120">
        <v>1</v>
      </c>
      <c r="BC120">
        <v>1</v>
      </c>
      <c r="BD120" t="s">
        <v>3</v>
      </c>
      <c r="BE120" t="s">
        <v>3</v>
      </c>
      <c r="BF120" t="s">
        <v>3</v>
      </c>
      <c r="BG120" t="s">
        <v>3</v>
      </c>
      <c r="BH120">
        <v>0</v>
      </c>
      <c r="BI120">
        <v>4</v>
      </c>
      <c r="BJ120" t="s">
        <v>63</v>
      </c>
      <c r="BM120">
        <v>0</v>
      </c>
      <c r="BN120">
        <v>47312792</v>
      </c>
      <c r="BO120" t="s">
        <v>3</v>
      </c>
      <c r="BP120">
        <v>0</v>
      </c>
      <c r="BQ120">
        <v>1</v>
      </c>
      <c r="BR120">
        <v>0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 t="s">
        <v>3</v>
      </c>
      <c r="BZ120">
        <v>70</v>
      </c>
      <c r="CA120">
        <v>10</v>
      </c>
      <c r="CE120">
        <v>0</v>
      </c>
      <c r="CF120">
        <v>0</v>
      </c>
      <c r="CG120">
        <v>0</v>
      </c>
      <c r="CM120">
        <v>0</v>
      </c>
      <c r="CN120" t="s">
        <v>3</v>
      </c>
      <c r="CO120">
        <v>0</v>
      </c>
      <c r="CP120">
        <f t="shared" si="103"/>
        <v>0</v>
      </c>
      <c r="CQ120">
        <f t="shared" si="104"/>
        <v>0</v>
      </c>
      <c r="CR120">
        <f t="shared" si="105"/>
        <v>0</v>
      </c>
      <c r="CS120">
        <f t="shared" si="106"/>
        <v>0</v>
      </c>
      <c r="CT120">
        <f t="shared" si="107"/>
        <v>41951.1</v>
      </c>
      <c r="CU120">
        <f t="shared" si="108"/>
        <v>0</v>
      </c>
      <c r="CV120">
        <f t="shared" si="109"/>
        <v>221.6</v>
      </c>
      <c r="CW120">
        <f t="shared" si="110"/>
        <v>0</v>
      </c>
      <c r="CX120">
        <f t="shared" si="111"/>
        <v>0</v>
      </c>
      <c r="CY120">
        <f t="shared" si="112"/>
        <v>0</v>
      </c>
      <c r="CZ120">
        <f t="shared" si="113"/>
        <v>0</v>
      </c>
      <c r="DC120" t="s">
        <v>3</v>
      </c>
      <c r="DD120" t="s">
        <v>3</v>
      </c>
      <c r="DE120" t="s">
        <v>3</v>
      </c>
      <c r="DF120" t="s">
        <v>3</v>
      </c>
      <c r="DG120" t="s">
        <v>3</v>
      </c>
      <c r="DH120" t="s">
        <v>3</v>
      </c>
      <c r="DI120" t="s">
        <v>3</v>
      </c>
      <c r="DJ120" t="s">
        <v>3</v>
      </c>
      <c r="DK120" t="s">
        <v>3</v>
      </c>
      <c r="DL120" t="s">
        <v>3</v>
      </c>
      <c r="DM120" t="s">
        <v>3</v>
      </c>
      <c r="DN120">
        <v>0</v>
      </c>
      <c r="DO120">
        <v>0</v>
      </c>
      <c r="DP120">
        <v>1</v>
      </c>
      <c r="DQ120">
        <v>1</v>
      </c>
      <c r="DU120">
        <v>1007</v>
      </c>
      <c r="DV120" t="s">
        <v>28</v>
      </c>
      <c r="DW120" t="s">
        <v>28</v>
      </c>
      <c r="DX120">
        <v>100</v>
      </c>
      <c r="EE120">
        <v>47949693</v>
      </c>
      <c r="EF120">
        <v>1</v>
      </c>
      <c r="EG120" t="s">
        <v>18</v>
      </c>
      <c r="EH120">
        <v>0</v>
      </c>
      <c r="EI120" t="s">
        <v>3</v>
      </c>
      <c r="EJ120">
        <v>4</v>
      </c>
      <c r="EK120">
        <v>0</v>
      </c>
      <c r="EL120" t="s">
        <v>19</v>
      </c>
      <c r="EM120" t="s">
        <v>20</v>
      </c>
      <c r="EO120" t="s">
        <v>3</v>
      </c>
      <c r="EQ120">
        <v>131072</v>
      </c>
      <c r="ER120">
        <v>41951.1</v>
      </c>
      <c r="ES120">
        <v>0</v>
      </c>
      <c r="ET120">
        <v>0</v>
      </c>
      <c r="EU120">
        <v>0</v>
      </c>
      <c r="EV120">
        <v>41951.1</v>
      </c>
      <c r="EW120">
        <v>221.6</v>
      </c>
      <c r="EX120">
        <v>0</v>
      </c>
      <c r="EY120">
        <v>0</v>
      </c>
      <c r="FQ120">
        <v>0</v>
      </c>
      <c r="FR120">
        <f t="shared" si="114"/>
        <v>0</v>
      </c>
      <c r="FS120">
        <v>0</v>
      </c>
      <c r="FX120">
        <v>70</v>
      </c>
      <c r="FY120">
        <v>10</v>
      </c>
      <c r="GA120" t="s">
        <v>3</v>
      </c>
      <c r="GD120">
        <v>0</v>
      </c>
      <c r="GF120">
        <v>1383297733</v>
      </c>
      <c r="GG120">
        <v>2</v>
      </c>
      <c r="GH120">
        <v>1</v>
      </c>
      <c r="GI120">
        <v>-2</v>
      </c>
      <c r="GJ120">
        <v>0</v>
      </c>
      <c r="GK120">
        <f>ROUND(R120*(R12)/100,2)</f>
        <v>0</v>
      </c>
      <c r="GL120">
        <f t="shared" si="115"/>
        <v>0</v>
      </c>
      <c r="GM120">
        <f t="shared" si="116"/>
        <v>0</v>
      </c>
      <c r="GN120">
        <f t="shared" si="117"/>
        <v>0</v>
      </c>
      <c r="GO120">
        <f t="shared" si="118"/>
        <v>0</v>
      </c>
      <c r="GP120">
        <f t="shared" si="119"/>
        <v>0</v>
      </c>
      <c r="GR120">
        <v>0</v>
      </c>
      <c r="GS120">
        <v>0</v>
      </c>
      <c r="GT120">
        <v>0</v>
      </c>
      <c r="GU120" t="s">
        <v>3</v>
      </c>
      <c r="GV120">
        <f t="shared" si="120"/>
        <v>0</v>
      </c>
      <c r="GW120">
        <v>1</v>
      </c>
      <c r="GX120">
        <f t="shared" si="121"/>
        <v>0</v>
      </c>
      <c r="HA120">
        <v>0</v>
      </c>
      <c r="HB120">
        <v>0</v>
      </c>
      <c r="HC120">
        <f t="shared" si="122"/>
        <v>0</v>
      </c>
      <c r="IK120">
        <v>0</v>
      </c>
    </row>
    <row r="121" spans="1:245" x14ac:dyDescent="0.2">
      <c r="A121">
        <v>17</v>
      </c>
      <c r="B121">
        <v>1</v>
      </c>
      <c r="C121">
        <f>ROW(SmtRes!A102)</f>
        <v>102</v>
      </c>
      <c r="D121">
        <f>ROW(EtalonRes!A102)</f>
        <v>102</v>
      </c>
      <c r="E121" t="s">
        <v>161</v>
      </c>
      <c r="F121" t="s">
        <v>162</v>
      </c>
      <c r="G121" t="s">
        <v>163</v>
      </c>
      <c r="H121" t="s">
        <v>33</v>
      </c>
      <c r="I121">
        <v>0</v>
      </c>
      <c r="J121">
        <v>0</v>
      </c>
      <c r="O121">
        <f t="shared" si="83"/>
        <v>0</v>
      </c>
      <c r="P121">
        <f t="shared" si="84"/>
        <v>0</v>
      </c>
      <c r="Q121">
        <f t="shared" si="85"/>
        <v>0</v>
      </c>
      <c r="R121">
        <f t="shared" si="86"/>
        <v>0</v>
      </c>
      <c r="S121">
        <f t="shared" si="87"/>
        <v>0</v>
      </c>
      <c r="T121">
        <f t="shared" si="88"/>
        <v>0</v>
      </c>
      <c r="U121">
        <f t="shared" si="89"/>
        <v>0</v>
      </c>
      <c r="V121">
        <f t="shared" si="90"/>
        <v>0</v>
      </c>
      <c r="W121">
        <f t="shared" si="91"/>
        <v>0</v>
      </c>
      <c r="X121">
        <f t="shared" si="92"/>
        <v>0</v>
      </c>
      <c r="Y121">
        <f t="shared" si="93"/>
        <v>0</v>
      </c>
      <c r="AA121">
        <v>47999145</v>
      </c>
      <c r="AB121">
        <f t="shared" si="94"/>
        <v>51381.17</v>
      </c>
      <c r="AC121">
        <f t="shared" si="95"/>
        <v>36405.07</v>
      </c>
      <c r="AD121">
        <f t="shared" si="96"/>
        <v>191.49</v>
      </c>
      <c r="AE121">
        <f t="shared" si="97"/>
        <v>103.96</v>
      </c>
      <c r="AF121">
        <f t="shared" si="98"/>
        <v>14784.61</v>
      </c>
      <c r="AG121">
        <f t="shared" si="99"/>
        <v>0</v>
      </c>
      <c r="AH121">
        <f t="shared" si="100"/>
        <v>72.959999999999994</v>
      </c>
      <c r="AI121">
        <f t="shared" si="101"/>
        <v>0</v>
      </c>
      <c r="AJ121">
        <f t="shared" si="102"/>
        <v>0</v>
      </c>
      <c r="AK121">
        <v>51381.17</v>
      </c>
      <c r="AL121">
        <v>36405.07</v>
      </c>
      <c r="AM121">
        <v>191.49</v>
      </c>
      <c r="AN121">
        <v>103.96</v>
      </c>
      <c r="AO121">
        <v>14784.61</v>
      </c>
      <c r="AP121">
        <v>0</v>
      </c>
      <c r="AQ121">
        <v>72.959999999999994</v>
      </c>
      <c r="AR121">
        <v>0</v>
      </c>
      <c r="AS121">
        <v>0</v>
      </c>
      <c r="AT121">
        <v>70</v>
      </c>
      <c r="AU121">
        <v>10</v>
      </c>
      <c r="AV121">
        <v>1</v>
      </c>
      <c r="AW121">
        <v>1</v>
      </c>
      <c r="AZ121">
        <v>1</v>
      </c>
      <c r="BA121">
        <v>1</v>
      </c>
      <c r="BB121">
        <v>1</v>
      </c>
      <c r="BC121">
        <v>1</v>
      </c>
      <c r="BD121" t="s">
        <v>3</v>
      </c>
      <c r="BE121" t="s">
        <v>3</v>
      </c>
      <c r="BF121" t="s">
        <v>3</v>
      </c>
      <c r="BG121" t="s">
        <v>3</v>
      </c>
      <c r="BH121">
        <v>0</v>
      </c>
      <c r="BI121">
        <v>4</v>
      </c>
      <c r="BJ121" t="s">
        <v>164</v>
      </c>
      <c r="BM121">
        <v>0</v>
      </c>
      <c r="BN121">
        <v>47312792</v>
      </c>
      <c r="BO121" t="s">
        <v>3</v>
      </c>
      <c r="BP121">
        <v>0</v>
      </c>
      <c r="BQ121">
        <v>1</v>
      </c>
      <c r="BR121">
        <v>0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 t="s">
        <v>3</v>
      </c>
      <c r="BZ121">
        <v>70</v>
      </c>
      <c r="CA121">
        <v>10</v>
      </c>
      <c r="CE121">
        <v>0</v>
      </c>
      <c r="CF121">
        <v>0</v>
      </c>
      <c r="CG121">
        <v>0</v>
      </c>
      <c r="CM121">
        <v>0</v>
      </c>
      <c r="CN121" t="s">
        <v>3</v>
      </c>
      <c r="CO121">
        <v>0</v>
      </c>
      <c r="CP121">
        <f t="shared" si="103"/>
        <v>0</v>
      </c>
      <c r="CQ121">
        <f t="shared" si="104"/>
        <v>36405.07</v>
      </c>
      <c r="CR121">
        <f t="shared" si="105"/>
        <v>191.49</v>
      </c>
      <c r="CS121">
        <f t="shared" si="106"/>
        <v>103.96</v>
      </c>
      <c r="CT121">
        <f t="shared" si="107"/>
        <v>14784.61</v>
      </c>
      <c r="CU121">
        <f t="shared" si="108"/>
        <v>0</v>
      </c>
      <c r="CV121">
        <f t="shared" si="109"/>
        <v>72.959999999999994</v>
      </c>
      <c r="CW121">
        <f t="shared" si="110"/>
        <v>0</v>
      </c>
      <c r="CX121">
        <f t="shared" si="111"/>
        <v>0</v>
      </c>
      <c r="CY121">
        <f t="shared" si="112"/>
        <v>0</v>
      </c>
      <c r="CZ121">
        <f t="shared" si="113"/>
        <v>0</v>
      </c>
      <c r="DC121" t="s">
        <v>3</v>
      </c>
      <c r="DD121" t="s">
        <v>3</v>
      </c>
      <c r="DE121" t="s">
        <v>3</v>
      </c>
      <c r="DF121" t="s">
        <v>3</v>
      </c>
      <c r="DG121" t="s">
        <v>3</v>
      </c>
      <c r="DH121" t="s">
        <v>3</v>
      </c>
      <c r="DI121" t="s">
        <v>3</v>
      </c>
      <c r="DJ121" t="s">
        <v>3</v>
      </c>
      <c r="DK121" t="s">
        <v>3</v>
      </c>
      <c r="DL121" t="s">
        <v>3</v>
      </c>
      <c r="DM121" t="s">
        <v>3</v>
      </c>
      <c r="DN121">
        <v>0</v>
      </c>
      <c r="DO121">
        <v>0</v>
      </c>
      <c r="DP121">
        <v>1</v>
      </c>
      <c r="DQ121">
        <v>1</v>
      </c>
      <c r="DU121">
        <v>1003</v>
      </c>
      <c r="DV121" t="s">
        <v>33</v>
      </c>
      <c r="DW121" t="s">
        <v>33</v>
      </c>
      <c r="DX121">
        <v>100</v>
      </c>
      <c r="EE121">
        <v>47949693</v>
      </c>
      <c r="EF121">
        <v>1</v>
      </c>
      <c r="EG121" t="s">
        <v>18</v>
      </c>
      <c r="EH121">
        <v>0</v>
      </c>
      <c r="EI121" t="s">
        <v>3</v>
      </c>
      <c r="EJ121">
        <v>4</v>
      </c>
      <c r="EK121">
        <v>0</v>
      </c>
      <c r="EL121" t="s">
        <v>19</v>
      </c>
      <c r="EM121" t="s">
        <v>20</v>
      </c>
      <c r="EO121" t="s">
        <v>3</v>
      </c>
      <c r="EQ121">
        <v>131072</v>
      </c>
      <c r="ER121">
        <v>51381.17</v>
      </c>
      <c r="ES121">
        <v>36405.07</v>
      </c>
      <c r="ET121">
        <v>191.49</v>
      </c>
      <c r="EU121">
        <v>103.96</v>
      </c>
      <c r="EV121">
        <v>14784.61</v>
      </c>
      <c r="EW121">
        <v>72.959999999999994</v>
      </c>
      <c r="EX121">
        <v>0</v>
      </c>
      <c r="EY121">
        <v>0</v>
      </c>
      <c r="FQ121">
        <v>0</v>
      </c>
      <c r="FR121">
        <f t="shared" si="114"/>
        <v>0</v>
      </c>
      <c r="FS121">
        <v>0</v>
      </c>
      <c r="FX121">
        <v>70</v>
      </c>
      <c r="FY121">
        <v>10</v>
      </c>
      <c r="GA121" t="s">
        <v>3</v>
      </c>
      <c r="GD121">
        <v>0</v>
      </c>
      <c r="GF121">
        <v>-1368246644</v>
      </c>
      <c r="GG121">
        <v>2</v>
      </c>
      <c r="GH121">
        <v>1</v>
      </c>
      <c r="GI121">
        <v>-2</v>
      </c>
      <c r="GJ121">
        <v>0</v>
      </c>
      <c r="GK121">
        <f>ROUND(R121*(R12)/100,2)</f>
        <v>0</v>
      </c>
      <c r="GL121">
        <f t="shared" si="115"/>
        <v>0</v>
      </c>
      <c r="GM121">
        <f t="shared" si="116"/>
        <v>0</v>
      </c>
      <c r="GN121">
        <f t="shared" si="117"/>
        <v>0</v>
      </c>
      <c r="GO121">
        <f t="shared" si="118"/>
        <v>0</v>
      </c>
      <c r="GP121">
        <f t="shared" si="119"/>
        <v>0</v>
      </c>
      <c r="GR121">
        <v>0</v>
      </c>
      <c r="GS121">
        <v>0</v>
      </c>
      <c r="GT121">
        <v>0</v>
      </c>
      <c r="GU121" t="s">
        <v>3</v>
      </c>
      <c r="GV121">
        <f t="shared" si="120"/>
        <v>0</v>
      </c>
      <c r="GW121">
        <v>1</v>
      </c>
      <c r="GX121">
        <f t="shared" si="121"/>
        <v>0</v>
      </c>
      <c r="HA121">
        <v>0</v>
      </c>
      <c r="HB121">
        <v>0</v>
      </c>
      <c r="HC121">
        <f t="shared" si="122"/>
        <v>0</v>
      </c>
      <c r="IK121">
        <v>0</v>
      </c>
    </row>
    <row r="122" spans="1:245" x14ac:dyDescent="0.2">
      <c r="A122">
        <v>17</v>
      </c>
      <c r="B122">
        <v>1</v>
      </c>
      <c r="C122">
        <f>ROW(SmtRes!A107)</f>
        <v>107</v>
      </c>
      <c r="D122">
        <f>ROW(EtalonRes!A107)</f>
        <v>107</v>
      </c>
      <c r="E122" t="s">
        <v>165</v>
      </c>
      <c r="F122" t="s">
        <v>65</v>
      </c>
      <c r="G122" t="s">
        <v>66</v>
      </c>
      <c r="H122" t="s">
        <v>67</v>
      </c>
      <c r="I122">
        <v>0</v>
      </c>
      <c r="J122">
        <v>0</v>
      </c>
      <c r="O122">
        <f t="shared" si="83"/>
        <v>0</v>
      </c>
      <c r="P122">
        <f t="shared" si="84"/>
        <v>0</v>
      </c>
      <c r="Q122">
        <f t="shared" si="85"/>
        <v>0</v>
      </c>
      <c r="R122">
        <f t="shared" si="86"/>
        <v>0</v>
      </c>
      <c r="S122">
        <f t="shared" si="87"/>
        <v>0</v>
      </c>
      <c r="T122">
        <f t="shared" si="88"/>
        <v>0</v>
      </c>
      <c r="U122">
        <f t="shared" si="89"/>
        <v>0</v>
      </c>
      <c r="V122">
        <f t="shared" si="90"/>
        <v>0</v>
      </c>
      <c r="W122">
        <f t="shared" si="91"/>
        <v>0</v>
      </c>
      <c r="X122">
        <f t="shared" si="92"/>
        <v>0</v>
      </c>
      <c r="Y122">
        <f t="shared" si="93"/>
        <v>0</v>
      </c>
      <c r="AA122">
        <v>47999145</v>
      </c>
      <c r="AB122">
        <f t="shared" si="94"/>
        <v>10762.97</v>
      </c>
      <c r="AC122">
        <f t="shared" si="95"/>
        <v>5.81</v>
      </c>
      <c r="AD122">
        <f t="shared" si="96"/>
        <v>4930.6000000000004</v>
      </c>
      <c r="AE122">
        <f t="shared" si="97"/>
        <v>2130.35</v>
      </c>
      <c r="AF122">
        <f t="shared" si="98"/>
        <v>5826.56</v>
      </c>
      <c r="AG122">
        <f t="shared" si="99"/>
        <v>0</v>
      </c>
      <c r="AH122">
        <f t="shared" si="100"/>
        <v>31.86</v>
      </c>
      <c r="AI122">
        <f t="shared" si="101"/>
        <v>0</v>
      </c>
      <c r="AJ122">
        <f t="shared" si="102"/>
        <v>0</v>
      </c>
      <c r="AK122">
        <v>10762.97</v>
      </c>
      <c r="AL122">
        <v>5.81</v>
      </c>
      <c r="AM122">
        <v>4930.6000000000004</v>
      </c>
      <c r="AN122">
        <v>2130.35</v>
      </c>
      <c r="AO122">
        <v>5826.56</v>
      </c>
      <c r="AP122">
        <v>0</v>
      </c>
      <c r="AQ122">
        <v>31.86</v>
      </c>
      <c r="AR122">
        <v>0</v>
      </c>
      <c r="AS122">
        <v>0</v>
      </c>
      <c r="AT122">
        <v>70</v>
      </c>
      <c r="AU122">
        <v>10</v>
      </c>
      <c r="AV122">
        <v>1</v>
      </c>
      <c r="AW122">
        <v>1</v>
      </c>
      <c r="AZ122">
        <v>1</v>
      </c>
      <c r="BA122">
        <v>1</v>
      </c>
      <c r="BB122">
        <v>1</v>
      </c>
      <c r="BC122">
        <v>1</v>
      </c>
      <c r="BD122" t="s">
        <v>3</v>
      </c>
      <c r="BE122" t="s">
        <v>3</v>
      </c>
      <c r="BF122" t="s">
        <v>3</v>
      </c>
      <c r="BG122" t="s">
        <v>3</v>
      </c>
      <c r="BH122">
        <v>0</v>
      </c>
      <c r="BI122">
        <v>4</v>
      </c>
      <c r="BJ122" t="s">
        <v>68</v>
      </c>
      <c r="BM122">
        <v>0</v>
      </c>
      <c r="BN122">
        <v>47312792</v>
      </c>
      <c r="BO122" t="s">
        <v>3</v>
      </c>
      <c r="BP122">
        <v>0</v>
      </c>
      <c r="BQ122">
        <v>1</v>
      </c>
      <c r="BR122">
        <v>0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 t="s">
        <v>3</v>
      </c>
      <c r="BZ122">
        <v>70</v>
      </c>
      <c r="CA122">
        <v>10</v>
      </c>
      <c r="CE122">
        <v>0</v>
      </c>
      <c r="CF122">
        <v>0</v>
      </c>
      <c r="CG122">
        <v>0</v>
      </c>
      <c r="CM122">
        <v>0</v>
      </c>
      <c r="CN122" t="s">
        <v>3</v>
      </c>
      <c r="CO122">
        <v>0</v>
      </c>
      <c r="CP122">
        <f t="shared" si="103"/>
        <v>0</v>
      </c>
      <c r="CQ122">
        <f t="shared" si="104"/>
        <v>5.81</v>
      </c>
      <c r="CR122">
        <f t="shared" si="105"/>
        <v>4930.6000000000004</v>
      </c>
      <c r="CS122">
        <f t="shared" si="106"/>
        <v>2130.35</v>
      </c>
      <c r="CT122">
        <f t="shared" si="107"/>
        <v>5826.56</v>
      </c>
      <c r="CU122">
        <f t="shared" si="108"/>
        <v>0</v>
      </c>
      <c r="CV122">
        <f t="shared" si="109"/>
        <v>31.86</v>
      </c>
      <c r="CW122">
        <f t="shared" si="110"/>
        <v>0</v>
      </c>
      <c r="CX122">
        <f t="shared" si="111"/>
        <v>0</v>
      </c>
      <c r="CY122">
        <f t="shared" si="112"/>
        <v>0</v>
      </c>
      <c r="CZ122">
        <f t="shared" si="113"/>
        <v>0</v>
      </c>
      <c r="DC122" t="s">
        <v>3</v>
      </c>
      <c r="DD122" t="s">
        <v>3</v>
      </c>
      <c r="DE122" t="s">
        <v>3</v>
      </c>
      <c r="DF122" t="s">
        <v>3</v>
      </c>
      <c r="DG122" t="s">
        <v>3</v>
      </c>
      <c r="DH122" t="s">
        <v>3</v>
      </c>
      <c r="DI122" t="s">
        <v>3</v>
      </c>
      <c r="DJ122" t="s">
        <v>3</v>
      </c>
      <c r="DK122" t="s">
        <v>3</v>
      </c>
      <c r="DL122" t="s">
        <v>3</v>
      </c>
      <c r="DM122" t="s">
        <v>3</v>
      </c>
      <c r="DN122">
        <v>0</v>
      </c>
      <c r="DO122">
        <v>0</v>
      </c>
      <c r="DP122">
        <v>1</v>
      </c>
      <c r="DQ122">
        <v>1</v>
      </c>
      <c r="DU122">
        <v>1005</v>
      </c>
      <c r="DV122" t="s">
        <v>67</v>
      </c>
      <c r="DW122" t="s">
        <v>67</v>
      </c>
      <c r="DX122">
        <v>1000</v>
      </c>
      <c r="EE122">
        <v>47949693</v>
      </c>
      <c r="EF122">
        <v>1</v>
      </c>
      <c r="EG122" t="s">
        <v>18</v>
      </c>
      <c r="EH122">
        <v>0</v>
      </c>
      <c r="EI122" t="s">
        <v>3</v>
      </c>
      <c r="EJ122">
        <v>4</v>
      </c>
      <c r="EK122">
        <v>0</v>
      </c>
      <c r="EL122" t="s">
        <v>19</v>
      </c>
      <c r="EM122" t="s">
        <v>20</v>
      </c>
      <c r="EO122" t="s">
        <v>3</v>
      </c>
      <c r="EQ122">
        <v>131072</v>
      </c>
      <c r="ER122">
        <v>10762.97</v>
      </c>
      <c r="ES122">
        <v>5.81</v>
      </c>
      <c r="ET122">
        <v>4930.6000000000004</v>
      </c>
      <c r="EU122">
        <v>2130.35</v>
      </c>
      <c r="EV122">
        <v>5826.56</v>
      </c>
      <c r="EW122">
        <v>31.86</v>
      </c>
      <c r="EX122">
        <v>0</v>
      </c>
      <c r="EY122">
        <v>0</v>
      </c>
      <c r="FQ122">
        <v>0</v>
      </c>
      <c r="FR122">
        <f t="shared" si="114"/>
        <v>0</v>
      </c>
      <c r="FS122">
        <v>0</v>
      </c>
      <c r="FX122">
        <v>70</v>
      </c>
      <c r="FY122">
        <v>10</v>
      </c>
      <c r="GA122" t="s">
        <v>3</v>
      </c>
      <c r="GD122">
        <v>0</v>
      </c>
      <c r="GF122">
        <v>-362413847</v>
      </c>
      <c r="GG122">
        <v>2</v>
      </c>
      <c r="GH122">
        <v>1</v>
      </c>
      <c r="GI122">
        <v>-2</v>
      </c>
      <c r="GJ122">
        <v>0</v>
      </c>
      <c r="GK122">
        <f>ROUND(R122*(R12)/100,2)</f>
        <v>0</v>
      </c>
      <c r="GL122">
        <f t="shared" si="115"/>
        <v>0</v>
      </c>
      <c r="GM122">
        <f t="shared" si="116"/>
        <v>0</v>
      </c>
      <c r="GN122">
        <f t="shared" si="117"/>
        <v>0</v>
      </c>
      <c r="GO122">
        <f t="shared" si="118"/>
        <v>0</v>
      </c>
      <c r="GP122">
        <f t="shared" si="119"/>
        <v>0</v>
      </c>
      <c r="GR122">
        <v>0</v>
      </c>
      <c r="GS122">
        <v>0</v>
      </c>
      <c r="GT122">
        <v>0</v>
      </c>
      <c r="GU122" t="s">
        <v>3</v>
      </c>
      <c r="GV122">
        <f t="shared" si="120"/>
        <v>0</v>
      </c>
      <c r="GW122">
        <v>1</v>
      </c>
      <c r="GX122">
        <f t="shared" si="121"/>
        <v>0</v>
      </c>
      <c r="HA122">
        <v>0</v>
      </c>
      <c r="HB122">
        <v>0</v>
      </c>
      <c r="HC122">
        <f t="shared" si="122"/>
        <v>0</v>
      </c>
      <c r="IK122">
        <v>0</v>
      </c>
    </row>
    <row r="123" spans="1:245" x14ac:dyDescent="0.2">
      <c r="A123">
        <v>18</v>
      </c>
      <c r="B123">
        <v>1</v>
      </c>
      <c r="C123">
        <v>107</v>
      </c>
      <c r="E123" t="s">
        <v>166</v>
      </c>
      <c r="F123" t="s">
        <v>70</v>
      </c>
      <c r="G123" t="s">
        <v>71</v>
      </c>
      <c r="H123" t="s">
        <v>16</v>
      </c>
      <c r="I123">
        <v>0</v>
      </c>
      <c r="J123">
        <v>1000</v>
      </c>
      <c r="O123">
        <f t="shared" si="83"/>
        <v>0</v>
      </c>
      <c r="P123">
        <f t="shared" si="84"/>
        <v>0</v>
      </c>
      <c r="Q123">
        <f t="shared" si="85"/>
        <v>0</v>
      </c>
      <c r="R123">
        <f t="shared" si="86"/>
        <v>0</v>
      </c>
      <c r="S123">
        <f t="shared" si="87"/>
        <v>0</v>
      </c>
      <c r="T123">
        <f t="shared" si="88"/>
        <v>0</v>
      </c>
      <c r="U123">
        <f t="shared" si="89"/>
        <v>0</v>
      </c>
      <c r="V123">
        <f t="shared" si="90"/>
        <v>0</v>
      </c>
      <c r="W123">
        <f t="shared" si="91"/>
        <v>0</v>
      </c>
      <c r="X123">
        <f t="shared" si="92"/>
        <v>0</v>
      </c>
      <c r="Y123">
        <f t="shared" si="93"/>
        <v>0</v>
      </c>
      <c r="AA123">
        <v>47999145</v>
      </c>
      <c r="AB123">
        <f t="shared" si="94"/>
        <v>32.15</v>
      </c>
      <c r="AC123">
        <f t="shared" si="95"/>
        <v>32.15</v>
      </c>
      <c r="AD123">
        <f t="shared" si="96"/>
        <v>0</v>
      </c>
      <c r="AE123">
        <f t="shared" si="97"/>
        <v>0</v>
      </c>
      <c r="AF123">
        <f t="shared" si="98"/>
        <v>0</v>
      </c>
      <c r="AG123">
        <f t="shared" si="99"/>
        <v>0</v>
      </c>
      <c r="AH123">
        <f t="shared" si="100"/>
        <v>0</v>
      </c>
      <c r="AI123">
        <f t="shared" si="101"/>
        <v>0</v>
      </c>
      <c r="AJ123">
        <f t="shared" si="102"/>
        <v>0</v>
      </c>
      <c r="AK123">
        <v>32.15</v>
      </c>
      <c r="AL123">
        <v>32.15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70</v>
      </c>
      <c r="AU123">
        <v>10</v>
      </c>
      <c r="AV123">
        <v>1</v>
      </c>
      <c r="AW123">
        <v>1</v>
      </c>
      <c r="AZ123">
        <v>1</v>
      </c>
      <c r="BA123">
        <v>1</v>
      </c>
      <c r="BB123">
        <v>1</v>
      </c>
      <c r="BC123">
        <v>1</v>
      </c>
      <c r="BD123" t="s">
        <v>3</v>
      </c>
      <c r="BE123" t="s">
        <v>3</v>
      </c>
      <c r="BF123" t="s">
        <v>3</v>
      </c>
      <c r="BG123" t="s">
        <v>3</v>
      </c>
      <c r="BH123">
        <v>3</v>
      </c>
      <c r="BI123">
        <v>4</v>
      </c>
      <c r="BJ123" t="s">
        <v>72</v>
      </c>
      <c r="BM123">
        <v>0</v>
      </c>
      <c r="BN123">
        <v>47312792</v>
      </c>
      <c r="BO123" t="s">
        <v>3</v>
      </c>
      <c r="BP123">
        <v>0</v>
      </c>
      <c r="BQ123">
        <v>1</v>
      </c>
      <c r="BR123">
        <v>0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 t="s">
        <v>3</v>
      </c>
      <c r="BZ123">
        <v>70</v>
      </c>
      <c r="CA123">
        <v>10</v>
      </c>
      <c r="CE123">
        <v>0</v>
      </c>
      <c r="CF123">
        <v>0</v>
      </c>
      <c r="CG123">
        <v>0</v>
      </c>
      <c r="CM123">
        <v>0</v>
      </c>
      <c r="CN123" t="s">
        <v>3</v>
      </c>
      <c r="CO123">
        <v>0</v>
      </c>
      <c r="CP123">
        <f t="shared" si="103"/>
        <v>0</v>
      </c>
      <c r="CQ123">
        <f t="shared" si="104"/>
        <v>32.15</v>
      </c>
      <c r="CR123">
        <f t="shared" si="105"/>
        <v>0</v>
      </c>
      <c r="CS123">
        <f t="shared" si="106"/>
        <v>0</v>
      </c>
      <c r="CT123">
        <f t="shared" si="107"/>
        <v>0</v>
      </c>
      <c r="CU123">
        <f t="shared" si="108"/>
        <v>0</v>
      </c>
      <c r="CV123">
        <f t="shared" si="109"/>
        <v>0</v>
      </c>
      <c r="CW123">
        <f t="shared" si="110"/>
        <v>0</v>
      </c>
      <c r="CX123">
        <f t="shared" si="111"/>
        <v>0</v>
      </c>
      <c r="CY123">
        <f t="shared" si="112"/>
        <v>0</v>
      </c>
      <c r="CZ123">
        <f t="shared" si="113"/>
        <v>0</v>
      </c>
      <c r="DC123" t="s">
        <v>3</v>
      </c>
      <c r="DD123" t="s">
        <v>3</v>
      </c>
      <c r="DE123" t="s">
        <v>3</v>
      </c>
      <c r="DF123" t="s">
        <v>3</v>
      </c>
      <c r="DG123" t="s">
        <v>3</v>
      </c>
      <c r="DH123" t="s">
        <v>3</v>
      </c>
      <c r="DI123" t="s">
        <v>3</v>
      </c>
      <c r="DJ123" t="s">
        <v>3</v>
      </c>
      <c r="DK123" t="s">
        <v>3</v>
      </c>
      <c r="DL123" t="s">
        <v>3</v>
      </c>
      <c r="DM123" t="s">
        <v>3</v>
      </c>
      <c r="DN123">
        <v>0</v>
      </c>
      <c r="DO123">
        <v>0</v>
      </c>
      <c r="DP123">
        <v>1</v>
      </c>
      <c r="DQ123">
        <v>1</v>
      </c>
      <c r="DU123">
        <v>1005</v>
      </c>
      <c r="DV123" t="s">
        <v>16</v>
      </c>
      <c r="DW123" t="s">
        <v>16</v>
      </c>
      <c r="DX123">
        <v>1</v>
      </c>
      <c r="EE123">
        <v>47949693</v>
      </c>
      <c r="EF123">
        <v>1</v>
      </c>
      <c r="EG123" t="s">
        <v>18</v>
      </c>
      <c r="EH123">
        <v>0</v>
      </c>
      <c r="EI123" t="s">
        <v>3</v>
      </c>
      <c r="EJ123">
        <v>4</v>
      </c>
      <c r="EK123">
        <v>0</v>
      </c>
      <c r="EL123" t="s">
        <v>19</v>
      </c>
      <c r="EM123" t="s">
        <v>20</v>
      </c>
      <c r="EO123" t="s">
        <v>3</v>
      </c>
      <c r="EQ123">
        <v>0</v>
      </c>
      <c r="ER123">
        <v>32.15</v>
      </c>
      <c r="ES123">
        <v>32.15</v>
      </c>
      <c r="ET123">
        <v>0</v>
      </c>
      <c r="EU123">
        <v>0</v>
      </c>
      <c r="EV123">
        <v>0</v>
      </c>
      <c r="EW123">
        <v>0</v>
      </c>
      <c r="EX123">
        <v>0</v>
      </c>
      <c r="FQ123">
        <v>0</v>
      </c>
      <c r="FR123">
        <f t="shared" si="114"/>
        <v>0</v>
      </c>
      <c r="FS123">
        <v>0</v>
      </c>
      <c r="FX123">
        <v>70</v>
      </c>
      <c r="FY123">
        <v>10</v>
      </c>
      <c r="GA123" t="s">
        <v>3</v>
      </c>
      <c r="GD123">
        <v>0</v>
      </c>
      <c r="GF123">
        <v>-1692680691</v>
      </c>
      <c r="GG123">
        <v>2</v>
      </c>
      <c r="GH123">
        <v>1</v>
      </c>
      <c r="GI123">
        <v>-2</v>
      </c>
      <c r="GJ123">
        <v>0</v>
      </c>
      <c r="GK123">
        <f>ROUND(R123*(R12)/100,2)</f>
        <v>0</v>
      </c>
      <c r="GL123">
        <f t="shared" si="115"/>
        <v>0</v>
      </c>
      <c r="GM123">
        <f t="shared" si="116"/>
        <v>0</v>
      </c>
      <c r="GN123">
        <f t="shared" si="117"/>
        <v>0</v>
      </c>
      <c r="GO123">
        <f t="shared" si="118"/>
        <v>0</v>
      </c>
      <c r="GP123">
        <f t="shared" si="119"/>
        <v>0</v>
      </c>
      <c r="GR123">
        <v>0</v>
      </c>
      <c r="GS123">
        <v>0</v>
      </c>
      <c r="GT123">
        <v>0</v>
      </c>
      <c r="GU123" t="s">
        <v>3</v>
      </c>
      <c r="GV123">
        <f t="shared" si="120"/>
        <v>0</v>
      </c>
      <c r="GW123">
        <v>1</v>
      </c>
      <c r="GX123">
        <f t="shared" si="121"/>
        <v>0</v>
      </c>
      <c r="HA123">
        <v>0</v>
      </c>
      <c r="HB123">
        <v>0</v>
      </c>
      <c r="HC123">
        <f t="shared" si="122"/>
        <v>0</v>
      </c>
      <c r="IK123">
        <v>0</v>
      </c>
    </row>
    <row r="124" spans="1:245" x14ac:dyDescent="0.2">
      <c r="A124">
        <v>17</v>
      </c>
      <c r="B124">
        <v>1</v>
      </c>
      <c r="C124">
        <f>ROW(SmtRes!A115)</f>
        <v>115</v>
      </c>
      <c r="D124">
        <f>ROW(EtalonRes!A115)</f>
        <v>115</v>
      </c>
      <c r="E124" t="s">
        <v>167</v>
      </c>
      <c r="F124" t="s">
        <v>74</v>
      </c>
      <c r="G124" t="s">
        <v>75</v>
      </c>
      <c r="H124" t="s">
        <v>28</v>
      </c>
      <c r="I124">
        <v>0</v>
      </c>
      <c r="J124">
        <v>0</v>
      </c>
      <c r="O124">
        <f t="shared" si="83"/>
        <v>0</v>
      </c>
      <c r="P124">
        <f t="shared" si="84"/>
        <v>0</v>
      </c>
      <c r="Q124">
        <f t="shared" si="85"/>
        <v>0</v>
      </c>
      <c r="R124">
        <f t="shared" si="86"/>
        <v>0</v>
      </c>
      <c r="S124">
        <f t="shared" si="87"/>
        <v>0</v>
      </c>
      <c r="T124">
        <f t="shared" si="88"/>
        <v>0</v>
      </c>
      <c r="U124">
        <f t="shared" si="89"/>
        <v>0</v>
      </c>
      <c r="V124">
        <f t="shared" si="90"/>
        <v>0</v>
      </c>
      <c r="W124">
        <f t="shared" si="91"/>
        <v>0</v>
      </c>
      <c r="X124">
        <f t="shared" si="92"/>
        <v>0</v>
      </c>
      <c r="Y124">
        <f t="shared" si="93"/>
        <v>0</v>
      </c>
      <c r="AA124">
        <v>47999145</v>
      </c>
      <c r="AB124">
        <f t="shared" si="94"/>
        <v>75863.820000000007</v>
      </c>
      <c r="AC124">
        <f t="shared" si="95"/>
        <v>65162.05</v>
      </c>
      <c r="AD124">
        <f t="shared" si="96"/>
        <v>7602.23</v>
      </c>
      <c r="AE124">
        <f t="shared" si="97"/>
        <v>3222.98</v>
      </c>
      <c r="AF124">
        <f t="shared" si="98"/>
        <v>3099.54</v>
      </c>
      <c r="AG124">
        <f t="shared" si="99"/>
        <v>0</v>
      </c>
      <c r="AH124">
        <f t="shared" si="100"/>
        <v>16.559999999999999</v>
      </c>
      <c r="AI124">
        <f t="shared" si="101"/>
        <v>0</v>
      </c>
      <c r="AJ124">
        <f t="shared" si="102"/>
        <v>0</v>
      </c>
      <c r="AK124">
        <v>75863.820000000007</v>
      </c>
      <c r="AL124">
        <v>65162.05</v>
      </c>
      <c r="AM124">
        <v>7602.23</v>
      </c>
      <c r="AN124">
        <v>3222.98</v>
      </c>
      <c r="AO124">
        <v>3099.54</v>
      </c>
      <c r="AP124">
        <v>0</v>
      </c>
      <c r="AQ124">
        <v>16.559999999999999</v>
      </c>
      <c r="AR124">
        <v>0</v>
      </c>
      <c r="AS124">
        <v>0</v>
      </c>
      <c r="AT124">
        <v>70</v>
      </c>
      <c r="AU124">
        <v>10</v>
      </c>
      <c r="AV124">
        <v>1</v>
      </c>
      <c r="AW124">
        <v>1</v>
      </c>
      <c r="AZ124">
        <v>1</v>
      </c>
      <c r="BA124">
        <v>1</v>
      </c>
      <c r="BB124">
        <v>1</v>
      </c>
      <c r="BC124">
        <v>1</v>
      </c>
      <c r="BD124" t="s">
        <v>3</v>
      </c>
      <c r="BE124" t="s">
        <v>3</v>
      </c>
      <c r="BF124" t="s">
        <v>3</v>
      </c>
      <c r="BG124" t="s">
        <v>3</v>
      </c>
      <c r="BH124">
        <v>0</v>
      </c>
      <c r="BI124">
        <v>4</v>
      </c>
      <c r="BJ124" t="s">
        <v>76</v>
      </c>
      <c r="BM124">
        <v>0</v>
      </c>
      <c r="BN124">
        <v>47312792</v>
      </c>
      <c r="BO124" t="s">
        <v>3</v>
      </c>
      <c r="BP124">
        <v>0</v>
      </c>
      <c r="BQ124">
        <v>1</v>
      </c>
      <c r="BR124">
        <v>0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 t="s">
        <v>3</v>
      </c>
      <c r="BZ124">
        <v>70</v>
      </c>
      <c r="CA124">
        <v>10</v>
      </c>
      <c r="CE124">
        <v>0</v>
      </c>
      <c r="CF124">
        <v>0</v>
      </c>
      <c r="CG124">
        <v>0</v>
      </c>
      <c r="CM124">
        <v>0</v>
      </c>
      <c r="CN124" t="s">
        <v>3</v>
      </c>
      <c r="CO124">
        <v>0</v>
      </c>
      <c r="CP124">
        <f t="shared" si="103"/>
        <v>0</v>
      </c>
      <c r="CQ124">
        <f t="shared" si="104"/>
        <v>65162.05</v>
      </c>
      <c r="CR124">
        <f t="shared" si="105"/>
        <v>7602.23</v>
      </c>
      <c r="CS124">
        <f t="shared" si="106"/>
        <v>3222.98</v>
      </c>
      <c r="CT124">
        <f t="shared" si="107"/>
        <v>3099.54</v>
      </c>
      <c r="CU124">
        <f t="shared" si="108"/>
        <v>0</v>
      </c>
      <c r="CV124">
        <f t="shared" si="109"/>
        <v>16.559999999999999</v>
      </c>
      <c r="CW124">
        <f t="shared" si="110"/>
        <v>0</v>
      </c>
      <c r="CX124">
        <f t="shared" si="111"/>
        <v>0</v>
      </c>
      <c r="CY124">
        <f t="shared" si="112"/>
        <v>0</v>
      </c>
      <c r="CZ124">
        <f t="shared" si="113"/>
        <v>0</v>
      </c>
      <c r="DC124" t="s">
        <v>3</v>
      </c>
      <c r="DD124" t="s">
        <v>3</v>
      </c>
      <c r="DE124" t="s">
        <v>3</v>
      </c>
      <c r="DF124" t="s">
        <v>3</v>
      </c>
      <c r="DG124" t="s">
        <v>3</v>
      </c>
      <c r="DH124" t="s">
        <v>3</v>
      </c>
      <c r="DI124" t="s">
        <v>3</v>
      </c>
      <c r="DJ124" t="s">
        <v>3</v>
      </c>
      <c r="DK124" t="s">
        <v>3</v>
      </c>
      <c r="DL124" t="s">
        <v>3</v>
      </c>
      <c r="DM124" t="s">
        <v>3</v>
      </c>
      <c r="DN124">
        <v>0</v>
      </c>
      <c r="DO124">
        <v>0</v>
      </c>
      <c r="DP124">
        <v>1</v>
      </c>
      <c r="DQ124">
        <v>1</v>
      </c>
      <c r="DU124">
        <v>1007</v>
      </c>
      <c r="DV124" t="s">
        <v>28</v>
      </c>
      <c r="DW124" t="s">
        <v>28</v>
      </c>
      <c r="DX124">
        <v>100</v>
      </c>
      <c r="EE124">
        <v>47949693</v>
      </c>
      <c r="EF124">
        <v>1</v>
      </c>
      <c r="EG124" t="s">
        <v>18</v>
      </c>
      <c r="EH124">
        <v>0</v>
      </c>
      <c r="EI124" t="s">
        <v>3</v>
      </c>
      <c r="EJ124">
        <v>4</v>
      </c>
      <c r="EK124">
        <v>0</v>
      </c>
      <c r="EL124" t="s">
        <v>19</v>
      </c>
      <c r="EM124" t="s">
        <v>20</v>
      </c>
      <c r="EO124" t="s">
        <v>3</v>
      </c>
      <c r="EQ124">
        <v>131072</v>
      </c>
      <c r="ER124">
        <v>75863.820000000007</v>
      </c>
      <c r="ES124">
        <v>65162.05</v>
      </c>
      <c r="ET124">
        <v>7602.23</v>
      </c>
      <c r="EU124">
        <v>3222.98</v>
      </c>
      <c r="EV124">
        <v>3099.54</v>
      </c>
      <c r="EW124">
        <v>16.559999999999999</v>
      </c>
      <c r="EX124">
        <v>0</v>
      </c>
      <c r="EY124">
        <v>0</v>
      </c>
      <c r="FQ124">
        <v>0</v>
      </c>
      <c r="FR124">
        <f t="shared" si="114"/>
        <v>0</v>
      </c>
      <c r="FS124">
        <v>0</v>
      </c>
      <c r="FX124">
        <v>70</v>
      </c>
      <c r="FY124">
        <v>10</v>
      </c>
      <c r="GA124" t="s">
        <v>3</v>
      </c>
      <c r="GD124">
        <v>0</v>
      </c>
      <c r="GF124">
        <v>-652740390</v>
      </c>
      <c r="GG124">
        <v>2</v>
      </c>
      <c r="GH124">
        <v>1</v>
      </c>
      <c r="GI124">
        <v>-2</v>
      </c>
      <c r="GJ124">
        <v>0</v>
      </c>
      <c r="GK124">
        <f>ROUND(R124*(R12)/100,2)</f>
        <v>0</v>
      </c>
      <c r="GL124">
        <f t="shared" si="115"/>
        <v>0</v>
      </c>
      <c r="GM124">
        <f t="shared" si="116"/>
        <v>0</v>
      </c>
      <c r="GN124">
        <f t="shared" si="117"/>
        <v>0</v>
      </c>
      <c r="GO124">
        <f t="shared" si="118"/>
        <v>0</v>
      </c>
      <c r="GP124">
        <f t="shared" si="119"/>
        <v>0</v>
      </c>
      <c r="GR124">
        <v>0</v>
      </c>
      <c r="GS124">
        <v>0</v>
      </c>
      <c r="GT124">
        <v>0</v>
      </c>
      <c r="GU124" t="s">
        <v>3</v>
      </c>
      <c r="GV124">
        <f t="shared" si="120"/>
        <v>0</v>
      </c>
      <c r="GW124">
        <v>1</v>
      </c>
      <c r="GX124">
        <f t="shared" si="121"/>
        <v>0</v>
      </c>
      <c r="HA124">
        <v>0</v>
      </c>
      <c r="HB124">
        <v>0</v>
      </c>
      <c r="HC124">
        <f t="shared" si="122"/>
        <v>0</v>
      </c>
      <c r="IK124">
        <v>0</v>
      </c>
    </row>
    <row r="125" spans="1:245" x14ac:dyDescent="0.2">
      <c r="A125">
        <v>17</v>
      </c>
      <c r="B125">
        <v>1</v>
      </c>
      <c r="C125">
        <f>ROW(SmtRes!A124)</f>
        <v>124</v>
      </c>
      <c r="D125">
        <f>ROW(EtalonRes!A124)</f>
        <v>124</v>
      </c>
      <c r="E125" t="s">
        <v>168</v>
      </c>
      <c r="F125" t="s">
        <v>26</v>
      </c>
      <c r="G125" t="s">
        <v>27</v>
      </c>
      <c r="H125" t="s">
        <v>28</v>
      </c>
      <c r="I125">
        <v>0</v>
      </c>
      <c r="J125">
        <v>0</v>
      </c>
      <c r="O125">
        <f t="shared" si="83"/>
        <v>0</v>
      </c>
      <c r="P125">
        <f t="shared" si="84"/>
        <v>0</v>
      </c>
      <c r="Q125">
        <f t="shared" si="85"/>
        <v>0</v>
      </c>
      <c r="R125">
        <f t="shared" si="86"/>
        <v>0</v>
      </c>
      <c r="S125">
        <f t="shared" si="87"/>
        <v>0</v>
      </c>
      <c r="T125">
        <f t="shared" si="88"/>
        <v>0</v>
      </c>
      <c r="U125">
        <f t="shared" si="89"/>
        <v>0</v>
      </c>
      <c r="V125">
        <f t="shared" si="90"/>
        <v>0</v>
      </c>
      <c r="W125">
        <f t="shared" si="91"/>
        <v>0</v>
      </c>
      <c r="X125">
        <f t="shared" si="92"/>
        <v>0</v>
      </c>
      <c r="Y125">
        <f t="shared" si="93"/>
        <v>0</v>
      </c>
      <c r="AA125">
        <v>47999145</v>
      </c>
      <c r="AB125">
        <f t="shared" si="94"/>
        <v>280864.57</v>
      </c>
      <c r="AC125">
        <f t="shared" si="95"/>
        <v>222479.25</v>
      </c>
      <c r="AD125">
        <f t="shared" si="96"/>
        <v>53736.02</v>
      </c>
      <c r="AE125">
        <f t="shared" si="97"/>
        <v>21215.13</v>
      </c>
      <c r="AF125">
        <f t="shared" si="98"/>
        <v>4649.3</v>
      </c>
      <c r="AG125">
        <f t="shared" si="99"/>
        <v>0</v>
      </c>
      <c r="AH125">
        <f t="shared" si="100"/>
        <v>24.84</v>
      </c>
      <c r="AI125">
        <f t="shared" si="101"/>
        <v>0</v>
      </c>
      <c r="AJ125">
        <f t="shared" si="102"/>
        <v>0</v>
      </c>
      <c r="AK125">
        <v>280864.57</v>
      </c>
      <c r="AL125">
        <v>222479.25</v>
      </c>
      <c r="AM125">
        <v>53736.02</v>
      </c>
      <c r="AN125">
        <v>21215.13</v>
      </c>
      <c r="AO125">
        <v>4649.3</v>
      </c>
      <c r="AP125">
        <v>0</v>
      </c>
      <c r="AQ125">
        <v>24.84</v>
      </c>
      <c r="AR125">
        <v>0</v>
      </c>
      <c r="AS125">
        <v>0</v>
      </c>
      <c r="AT125">
        <v>70</v>
      </c>
      <c r="AU125">
        <v>10</v>
      </c>
      <c r="AV125">
        <v>1</v>
      </c>
      <c r="AW125">
        <v>1</v>
      </c>
      <c r="AZ125">
        <v>1</v>
      </c>
      <c r="BA125">
        <v>1</v>
      </c>
      <c r="BB125">
        <v>1</v>
      </c>
      <c r="BC125">
        <v>1</v>
      </c>
      <c r="BD125" t="s">
        <v>3</v>
      </c>
      <c r="BE125" t="s">
        <v>3</v>
      </c>
      <c r="BF125" t="s">
        <v>3</v>
      </c>
      <c r="BG125" t="s">
        <v>3</v>
      </c>
      <c r="BH125">
        <v>0</v>
      </c>
      <c r="BI125">
        <v>4</v>
      </c>
      <c r="BJ125" t="s">
        <v>29</v>
      </c>
      <c r="BM125">
        <v>0</v>
      </c>
      <c r="BN125">
        <v>47312792</v>
      </c>
      <c r="BO125" t="s">
        <v>3</v>
      </c>
      <c r="BP125">
        <v>0</v>
      </c>
      <c r="BQ125">
        <v>1</v>
      </c>
      <c r="BR125">
        <v>0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 t="s">
        <v>3</v>
      </c>
      <c r="BZ125">
        <v>70</v>
      </c>
      <c r="CA125">
        <v>10</v>
      </c>
      <c r="CE125">
        <v>0</v>
      </c>
      <c r="CF125">
        <v>0</v>
      </c>
      <c r="CG125">
        <v>0</v>
      </c>
      <c r="CM125">
        <v>0</v>
      </c>
      <c r="CN125" t="s">
        <v>3</v>
      </c>
      <c r="CO125">
        <v>0</v>
      </c>
      <c r="CP125">
        <f t="shared" si="103"/>
        <v>0</v>
      </c>
      <c r="CQ125">
        <f t="shared" si="104"/>
        <v>222479.25</v>
      </c>
      <c r="CR125">
        <f t="shared" si="105"/>
        <v>53736.02</v>
      </c>
      <c r="CS125">
        <f t="shared" si="106"/>
        <v>21215.13</v>
      </c>
      <c r="CT125">
        <f t="shared" si="107"/>
        <v>4649.3</v>
      </c>
      <c r="CU125">
        <f t="shared" si="108"/>
        <v>0</v>
      </c>
      <c r="CV125">
        <f t="shared" si="109"/>
        <v>24.84</v>
      </c>
      <c r="CW125">
        <f t="shared" si="110"/>
        <v>0</v>
      </c>
      <c r="CX125">
        <f t="shared" si="111"/>
        <v>0</v>
      </c>
      <c r="CY125">
        <f t="shared" si="112"/>
        <v>0</v>
      </c>
      <c r="CZ125">
        <f t="shared" si="113"/>
        <v>0</v>
      </c>
      <c r="DC125" t="s">
        <v>3</v>
      </c>
      <c r="DD125" t="s">
        <v>3</v>
      </c>
      <c r="DE125" t="s">
        <v>3</v>
      </c>
      <c r="DF125" t="s">
        <v>3</v>
      </c>
      <c r="DG125" t="s">
        <v>3</v>
      </c>
      <c r="DH125" t="s">
        <v>3</v>
      </c>
      <c r="DI125" t="s">
        <v>3</v>
      </c>
      <c r="DJ125" t="s">
        <v>3</v>
      </c>
      <c r="DK125" t="s">
        <v>3</v>
      </c>
      <c r="DL125" t="s">
        <v>3</v>
      </c>
      <c r="DM125" t="s">
        <v>3</v>
      </c>
      <c r="DN125">
        <v>0</v>
      </c>
      <c r="DO125">
        <v>0</v>
      </c>
      <c r="DP125">
        <v>1</v>
      </c>
      <c r="DQ125">
        <v>1</v>
      </c>
      <c r="DU125">
        <v>1007</v>
      </c>
      <c r="DV125" t="s">
        <v>28</v>
      </c>
      <c r="DW125" t="s">
        <v>28</v>
      </c>
      <c r="DX125">
        <v>100</v>
      </c>
      <c r="EE125">
        <v>47949693</v>
      </c>
      <c r="EF125">
        <v>1</v>
      </c>
      <c r="EG125" t="s">
        <v>18</v>
      </c>
      <c r="EH125">
        <v>0</v>
      </c>
      <c r="EI125" t="s">
        <v>3</v>
      </c>
      <c r="EJ125">
        <v>4</v>
      </c>
      <c r="EK125">
        <v>0</v>
      </c>
      <c r="EL125" t="s">
        <v>19</v>
      </c>
      <c r="EM125" t="s">
        <v>20</v>
      </c>
      <c r="EO125" t="s">
        <v>3</v>
      </c>
      <c r="EQ125">
        <v>131072</v>
      </c>
      <c r="ER125">
        <v>280864.57</v>
      </c>
      <c r="ES125">
        <v>222479.25</v>
      </c>
      <c r="ET125">
        <v>53736.02</v>
      </c>
      <c r="EU125">
        <v>21215.13</v>
      </c>
      <c r="EV125">
        <v>4649.3</v>
      </c>
      <c r="EW125">
        <v>24.84</v>
      </c>
      <c r="EX125">
        <v>0</v>
      </c>
      <c r="EY125">
        <v>0</v>
      </c>
      <c r="FQ125">
        <v>0</v>
      </c>
      <c r="FR125">
        <f t="shared" si="114"/>
        <v>0</v>
      </c>
      <c r="FS125">
        <v>0</v>
      </c>
      <c r="FX125">
        <v>70</v>
      </c>
      <c r="FY125">
        <v>10</v>
      </c>
      <c r="GA125" t="s">
        <v>3</v>
      </c>
      <c r="GD125">
        <v>0</v>
      </c>
      <c r="GF125">
        <v>1867545288</v>
      </c>
      <c r="GG125">
        <v>2</v>
      </c>
      <c r="GH125">
        <v>1</v>
      </c>
      <c r="GI125">
        <v>-2</v>
      </c>
      <c r="GJ125">
        <v>0</v>
      </c>
      <c r="GK125">
        <f>ROUND(R125*(R12)/100,2)</f>
        <v>0</v>
      </c>
      <c r="GL125">
        <f t="shared" si="115"/>
        <v>0</v>
      </c>
      <c r="GM125">
        <f t="shared" si="116"/>
        <v>0</v>
      </c>
      <c r="GN125">
        <f t="shared" si="117"/>
        <v>0</v>
      </c>
      <c r="GO125">
        <f t="shared" si="118"/>
        <v>0</v>
      </c>
      <c r="GP125">
        <f t="shared" si="119"/>
        <v>0</v>
      </c>
      <c r="GR125">
        <v>0</v>
      </c>
      <c r="GS125">
        <v>0</v>
      </c>
      <c r="GT125">
        <v>0</v>
      </c>
      <c r="GU125" t="s">
        <v>3</v>
      </c>
      <c r="GV125">
        <f t="shared" si="120"/>
        <v>0</v>
      </c>
      <c r="GW125">
        <v>1</v>
      </c>
      <c r="GX125">
        <f t="shared" si="121"/>
        <v>0</v>
      </c>
      <c r="HA125">
        <v>0</v>
      </c>
      <c r="HB125">
        <v>0</v>
      </c>
      <c r="HC125">
        <f t="shared" si="122"/>
        <v>0</v>
      </c>
      <c r="IK125">
        <v>0</v>
      </c>
    </row>
    <row r="126" spans="1:245" x14ac:dyDescent="0.2">
      <c r="A126">
        <v>17</v>
      </c>
      <c r="B126">
        <v>1</v>
      </c>
      <c r="C126">
        <f>ROW(SmtRes!A128)</f>
        <v>128</v>
      </c>
      <c r="D126">
        <f>ROW(EtalonRes!A128)</f>
        <v>128</v>
      </c>
      <c r="E126" t="s">
        <v>169</v>
      </c>
      <c r="F126" t="s">
        <v>170</v>
      </c>
      <c r="G126" t="s">
        <v>171</v>
      </c>
      <c r="H126" t="s">
        <v>42</v>
      </c>
      <c r="I126">
        <v>0</v>
      </c>
      <c r="J126">
        <v>0</v>
      </c>
      <c r="O126">
        <f t="shared" si="83"/>
        <v>0</v>
      </c>
      <c r="P126">
        <f t="shared" si="84"/>
        <v>0</v>
      </c>
      <c r="Q126">
        <f t="shared" si="85"/>
        <v>0</v>
      </c>
      <c r="R126">
        <f t="shared" si="86"/>
        <v>0</v>
      </c>
      <c r="S126">
        <f t="shared" si="87"/>
        <v>0</v>
      </c>
      <c r="T126">
        <f t="shared" si="88"/>
        <v>0</v>
      </c>
      <c r="U126">
        <f t="shared" si="89"/>
        <v>0</v>
      </c>
      <c r="V126">
        <f t="shared" si="90"/>
        <v>0</v>
      </c>
      <c r="W126">
        <f t="shared" si="91"/>
        <v>0</v>
      </c>
      <c r="X126">
        <f t="shared" si="92"/>
        <v>0</v>
      </c>
      <c r="Y126">
        <f t="shared" si="93"/>
        <v>0</v>
      </c>
      <c r="AA126">
        <v>47999145</v>
      </c>
      <c r="AB126">
        <f t="shared" si="94"/>
        <v>30508.400000000001</v>
      </c>
      <c r="AC126">
        <f t="shared" si="95"/>
        <v>25772.98</v>
      </c>
      <c r="AD126">
        <f t="shared" si="96"/>
        <v>1632.78</v>
      </c>
      <c r="AE126">
        <f t="shared" si="97"/>
        <v>924.79</v>
      </c>
      <c r="AF126">
        <f t="shared" si="98"/>
        <v>3102.64</v>
      </c>
      <c r="AG126">
        <f t="shared" si="99"/>
        <v>0</v>
      </c>
      <c r="AH126">
        <f t="shared" si="100"/>
        <v>13.57</v>
      </c>
      <c r="AI126">
        <f t="shared" si="101"/>
        <v>0</v>
      </c>
      <c r="AJ126">
        <f t="shared" si="102"/>
        <v>0</v>
      </c>
      <c r="AK126">
        <v>30508.400000000001</v>
      </c>
      <c r="AL126">
        <v>25772.98</v>
      </c>
      <c r="AM126">
        <v>1632.78</v>
      </c>
      <c r="AN126">
        <v>924.79</v>
      </c>
      <c r="AO126">
        <v>3102.64</v>
      </c>
      <c r="AP126">
        <v>0</v>
      </c>
      <c r="AQ126">
        <v>13.57</v>
      </c>
      <c r="AR126">
        <v>0</v>
      </c>
      <c r="AS126">
        <v>0</v>
      </c>
      <c r="AT126">
        <v>70</v>
      </c>
      <c r="AU126">
        <v>10</v>
      </c>
      <c r="AV126">
        <v>1</v>
      </c>
      <c r="AW126">
        <v>1</v>
      </c>
      <c r="AZ126">
        <v>1</v>
      </c>
      <c r="BA126">
        <v>1</v>
      </c>
      <c r="BB126">
        <v>1</v>
      </c>
      <c r="BC126">
        <v>1</v>
      </c>
      <c r="BD126" t="s">
        <v>3</v>
      </c>
      <c r="BE126" t="s">
        <v>3</v>
      </c>
      <c r="BF126" t="s">
        <v>3</v>
      </c>
      <c r="BG126" t="s">
        <v>3</v>
      </c>
      <c r="BH126">
        <v>0</v>
      </c>
      <c r="BI126">
        <v>4</v>
      </c>
      <c r="BJ126" t="s">
        <v>172</v>
      </c>
      <c r="BM126">
        <v>0</v>
      </c>
      <c r="BN126">
        <v>47312792</v>
      </c>
      <c r="BO126" t="s">
        <v>3</v>
      </c>
      <c r="BP126">
        <v>0</v>
      </c>
      <c r="BQ126">
        <v>1</v>
      </c>
      <c r="BR126">
        <v>0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 t="s">
        <v>3</v>
      </c>
      <c r="BZ126">
        <v>70</v>
      </c>
      <c r="CA126">
        <v>10</v>
      </c>
      <c r="CE126">
        <v>0</v>
      </c>
      <c r="CF126">
        <v>0</v>
      </c>
      <c r="CG126">
        <v>0</v>
      </c>
      <c r="CM126">
        <v>0</v>
      </c>
      <c r="CN126" t="s">
        <v>3</v>
      </c>
      <c r="CO126">
        <v>0</v>
      </c>
      <c r="CP126">
        <f t="shared" si="103"/>
        <v>0</v>
      </c>
      <c r="CQ126">
        <f t="shared" si="104"/>
        <v>25772.98</v>
      </c>
      <c r="CR126">
        <f t="shared" si="105"/>
        <v>1632.78</v>
      </c>
      <c r="CS126">
        <f t="shared" si="106"/>
        <v>924.79</v>
      </c>
      <c r="CT126">
        <f t="shared" si="107"/>
        <v>3102.64</v>
      </c>
      <c r="CU126">
        <f t="shared" si="108"/>
        <v>0</v>
      </c>
      <c r="CV126">
        <f t="shared" si="109"/>
        <v>13.57</v>
      </c>
      <c r="CW126">
        <f t="shared" si="110"/>
        <v>0</v>
      </c>
      <c r="CX126">
        <f t="shared" si="111"/>
        <v>0</v>
      </c>
      <c r="CY126">
        <f t="shared" si="112"/>
        <v>0</v>
      </c>
      <c r="CZ126">
        <f t="shared" si="113"/>
        <v>0</v>
      </c>
      <c r="DC126" t="s">
        <v>3</v>
      </c>
      <c r="DD126" t="s">
        <v>3</v>
      </c>
      <c r="DE126" t="s">
        <v>3</v>
      </c>
      <c r="DF126" t="s">
        <v>3</v>
      </c>
      <c r="DG126" t="s">
        <v>3</v>
      </c>
      <c r="DH126" t="s">
        <v>3</v>
      </c>
      <c r="DI126" t="s">
        <v>3</v>
      </c>
      <c r="DJ126" t="s">
        <v>3</v>
      </c>
      <c r="DK126" t="s">
        <v>3</v>
      </c>
      <c r="DL126" t="s">
        <v>3</v>
      </c>
      <c r="DM126" t="s">
        <v>3</v>
      </c>
      <c r="DN126">
        <v>0</v>
      </c>
      <c r="DO126">
        <v>0</v>
      </c>
      <c r="DP126">
        <v>1</v>
      </c>
      <c r="DQ126">
        <v>1</v>
      </c>
      <c r="DU126">
        <v>1005</v>
      </c>
      <c r="DV126" t="s">
        <v>42</v>
      </c>
      <c r="DW126" t="s">
        <v>42</v>
      </c>
      <c r="DX126">
        <v>100</v>
      </c>
      <c r="EE126">
        <v>47949693</v>
      </c>
      <c r="EF126">
        <v>1</v>
      </c>
      <c r="EG126" t="s">
        <v>18</v>
      </c>
      <c r="EH126">
        <v>0</v>
      </c>
      <c r="EI126" t="s">
        <v>3</v>
      </c>
      <c r="EJ126">
        <v>4</v>
      </c>
      <c r="EK126">
        <v>0</v>
      </c>
      <c r="EL126" t="s">
        <v>19</v>
      </c>
      <c r="EM126" t="s">
        <v>20</v>
      </c>
      <c r="EO126" t="s">
        <v>3</v>
      </c>
      <c r="EQ126">
        <v>131072</v>
      </c>
      <c r="ER126">
        <v>30508.400000000001</v>
      </c>
      <c r="ES126">
        <v>25772.98</v>
      </c>
      <c r="ET126">
        <v>1632.78</v>
      </c>
      <c r="EU126">
        <v>924.79</v>
      </c>
      <c r="EV126">
        <v>3102.64</v>
      </c>
      <c r="EW126">
        <v>13.57</v>
      </c>
      <c r="EX126">
        <v>0</v>
      </c>
      <c r="EY126">
        <v>0</v>
      </c>
      <c r="FQ126">
        <v>0</v>
      </c>
      <c r="FR126">
        <f t="shared" si="114"/>
        <v>0</v>
      </c>
      <c r="FS126">
        <v>0</v>
      </c>
      <c r="FX126">
        <v>70</v>
      </c>
      <c r="FY126">
        <v>10</v>
      </c>
      <c r="GA126" t="s">
        <v>3</v>
      </c>
      <c r="GD126">
        <v>0</v>
      </c>
      <c r="GF126">
        <v>-1989043911</v>
      </c>
      <c r="GG126">
        <v>2</v>
      </c>
      <c r="GH126">
        <v>1</v>
      </c>
      <c r="GI126">
        <v>-2</v>
      </c>
      <c r="GJ126">
        <v>0</v>
      </c>
      <c r="GK126">
        <f>ROUND(R126*(R12)/100,2)</f>
        <v>0</v>
      </c>
      <c r="GL126">
        <f t="shared" si="115"/>
        <v>0</v>
      </c>
      <c r="GM126">
        <f t="shared" si="116"/>
        <v>0</v>
      </c>
      <c r="GN126">
        <f t="shared" si="117"/>
        <v>0</v>
      </c>
      <c r="GO126">
        <f t="shared" si="118"/>
        <v>0</v>
      </c>
      <c r="GP126">
        <f t="shared" si="119"/>
        <v>0</v>
      </c>
      <c r="GR126">
        <v>0</v>
      </c>
      <c r="GS126">
        <v>0</v>
      </c>
      <c r="GT126">
        <v>0</v>
      </c>
      <c r="GU126" t="s">
        <v>3</v>
      </c>
      <c r="GV126">
        <f t="shared" si="120"/>
        <v>0</v>
      </c>
      <c r="GW126">
        <v>1</v>
      </c>
      <c r="GX126">
        <f t="shared" si="121"/>
        <v>0</v>
      </c>
      <c r="HA126">
        <v>0</v>
      </c>
      <c r="HB126">
        <v>0</v>
      </c>
      <c r="HC126">
        <f t="shared" si="122"/>
        <v>0</v>
      </c>
      <c r="IK126">
        <v>0</v>
      </c>
    </row>
    <row r="127" spans="1:245" x14ac:dyDescent="0.2">
      <c r="A127">
        <v>17</v>
      </c>
      <c r="B127">
        <v>1</v>
      </c>
      <c r="C127">
        <f>ROW(SmtRes!A136)</f>
        <v>136</v>
      </c>
      <c r="D127">
        <f>ROW(EtalonRes!A136)</f>
        <v>136</v>
      </c>
      <c r="E127" t="s">
        <v>173</v>
      </c>
      <c r="F127" t="s">
        <v>14</v>
      </c>
      <c r="G127" t="s">
        <v>15</v>
      </c>
      <c r="H127" t="s">
        <v>16</v>
      </c>
      <c r="I127">
        <v>0</v>
      </c>
      <c r="J127">
        <v>0</v>
      </c>
      <c r="O127">
        <f t="shared" si="83"/>
        <v>0</v>
      </c>
      <c r="P127">
        <f t="shared" si="84"/>
        <v>0</v>
      </c>
      <c r="Q127">
        <f t="shared" si="85"/>
        <v>0</v>
      </c>
      <c r="R127">
        <f t="shared" si="86"/>
        <v>0</v>
      </c>
      <c r="S127">
        <f t="shared" si="87"/>
        <v>0</v>
      </c>
      <c r="T127">
        <f t="shared" si="88"/>
        <v>0</v>
      </c>
      <c r="U127">
        <f t="shared" si="89"/>
        <v>0</v>
      </c>
      <c r="V127">
        <f t="shared" si="90"/>
        <v>0</v>
      </c>
      <c r="W127">
        <f t="shared" si="91"/>
        <v>0</v>
      </c>
      <c r="X127">
        <f t="shared" si="92"/>
        <v>0</v>
      </c>
      <c r="Y127">
        <f t="shared" si="93"/>
        <v>0</v>
      </c>
      <c r="AA127">
        <v>47999145</v>
      </c>
      <c r="AB127">
        <f t="shared" si="94"/>
        <v>433.92</v>
      </c>
      <c r="AC127">
        <f t="shared" si="95"/>
        <v>303.19</v>
      </c>
      <c r="AD127">
        <f t="shared" si="96"/>
        <v>85.79</v>
      </c>
      <c r="AE127">
        <f t="shared" si="97"/>
        <v>42.38</v>
      </c>
      <c r="AF127">
        <f t="shared" si="98"/>
        <v>44.94</v>
      </c>
      <c r="AG127">
        <f t="shared" si="99"/>
        <v>0</v>
      </c>
      <c r="AH127">
        <f t="shared" si="100"/>
        <v>0.22</v>
      </c>
      <c r="AI127">
        <f t="shared" si="101"/>
        <v>0</v>
      </c>
      <c r="AJ127">
        <f t="shared" si="102"/>
        <v>0</v>
      </c>
      <c r="AK127">
        <v>433.92</v>
      </c>
      <c r="AL127">
        <v>303.19</v>
      </c>
      <c r="AM127">
        <v>85.79</v>
      </c>
      <c r="AN127">
        <v>42.38</v>
      </c>
      <c r="AO127">
        <v>44.94</v>
      </c>
      <c r="AP127">
        <v>0</v>
      </c>
      <c r="AQ127">
        <v>0.22</v>
      </c>
      <c r="AR127">
        <v>0</v>
      </c>
      <c r="AS127">
        <v>0</v>
      </c>
      <c r="AT127">
        <v>70</v>
      </c>
      <c r="AU127">
        <v>10</v>
      </c>
      <c r="AV127">
        <v>1</v>
      </c>
      <c r="AW127">
        <v>1</v>
      </c>
      <c r="AZ127">
        <v>1</v>
      </c>
      <c r="BA127">
        <v>1</v>
      </c>
      <c r="BB127">
        <v>1</v>
      </c>
      <c r="BC127">
        <v>1</v>
      </c>
      <c r="BD127" t="s">
        <v>3</v>
      </c>
      <c r="BE127" t="s">
        <v>3</v>
      </c>
      <c r="BF127" t="s">
        <v>3</v>
      </c>
      <c r="BG127" t="s">
        <v>3</v>
      </c>
      <c r="BH127">
        <v>0</v>
      </c>
      <c r="BI127">
        <v>4</v>
      </c>
      <c r="BJ127" t="s">
        <v>17</v>
      </c>
      <c r="BM127">
        <v>0</v>
      </c>
      <c r="BN127">
        <v>47312792</v>
      </c>
      <c r="BO127" t="s">
        <v>3</v>
      </c>
      <c r="BP127">
        <v>0</v>
      </c>
      <c r="BQ127">
        <v>1</v>
      </c>
      <c r="BR127">
        <v>0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 t="s">
        <v>3</v>
      </c>
      <c r="BZ127">
        <v>70</v>
      </c>
      <c r="CA127">
        <v>10</v>
      </c>
      <c r="CE127">
        <v>0</v>
      </c>
      <c r="CF127">
        <v>0</v>
      </c>
      <c r="CG127">
        <v>0</v>
      </c>
      <c r="CM127">
        <v>0</v>
      </c>
      <c r="CN127" t="s">
        <v>3</v>
      </c>
      <c r="CO127">
        <v>0</v>
      </c>
      <c r="CP127">
        <f t="shared" si="103"/>
        <v>0</v>
      </c>
      <c r="CQ127">
        <f t="shared" si="104"/>
        <v>303.19</v>
      </c>
      <c r="CR127">
        <f t="shared" si="105"/>
        <v>85.79</v>
      </c>
      <c r="CS127">
        <f t="shared" si="106"/>
        <v>42.38</v>
      </c>
      <c r="CT127">
        <f t="shared" si="107"/>
        <v>44.94</v>
      </c>
      <c r="CU127">
        <f t="shared" si="108"/>
        <v>0</v>
      </c>
      <c r="CV127">
        <f t="shared" si="109"/>
        <v>0.22</v>
      </c>
      <c r="CW127">
        <f t="shared" si="110"/>
        <v>0</v>
      </c>
      <c r="CX127">
        <f t="shared" si="111"/>
        <v>0</v>
      </c>
      <c r="CY127">
        <f t="shared" si="112"/>
        <v>0</v>
      </c>
      <c r="CZ127">
        <f t="shared" si="113"/>
        <v>0</v>
      </c>
      <c r="DC127" t="s">
        <v>3</v>
      </c>
      <c r="DD127" t="s">
        <v>3</v>
      </c>
      <c r="DE127" t="s">
        <v>3</v>
      </c>
      <c r="DF127" t="s">
        <v>3</v>
      </c>
      <c r="DG127" t="s">
        <v>3</v>
      </c>
      <c r="DH127" t="s">
        <v>3</v>
      </c>
      <c r="DI127" t="s">
        <v>3</v>
      </c>
      <c r="DJ127" t="s">
        <v>3</v>
      </c>
      <c r="DK127" t="s">
        <v>3</v>
      </c>
      <c r="DL127" t="s">
        <v>3</v>
      </c>
      <c r="DM127" t="s">
        <v>3</v>
      </c>
      <c r="DN127">
        <v>0</v>
      </c>
      <c r="DO127">
        <v>0</v>
      </c>
      <c r="DP127">
        <v>1</v>
      </c>
      <c r="DQ127">
        <v>1</v>
      </c>
      <c r="DU127">
        <v>1005</v>
      </c>
      <c r="DV127" t="s">
        <v>16</v>
      </c>
      <c r="DW127" t="s">
        <v>16</v>
      </c>
      <c r="DX127">
        <v>1</v>
      </c>
      <c r="EE127">
        <v>47949693</v>
      </c>
      <c r="EF127">
        <v>1</v>
      </c>
      <c r="EG127" t="s">
        <v>18</v>
      </c>
      <c r="EH127">
        <v>0</v>
      </c>
      <c r="EI127" t="s">
        <v>3</v>
      </c>
      <c r="EJ127">
        <v>4</v>
      </c>
      <c r="EK127">
        <v>0</v>
      </c>
      <c r="EL127" t="s">
        <v>19</v>
      </c>
      <c r="EM127" t="s">
        <v>20</v>
      </c>
      <c r="EO127" t="s">
        <v>3</v>
      </c>
      <c r="EQ127">
        <v>131072</v>
      </c>
      <c r="ER127">
        <v>433.92</v>
      </c>
      <c r="ES127">
        <v>303.19</v>
      </c>
      <c r="ET127">
        <v>85.79</v>
      </c>
      <c r="EU127">
        <v>42.38</v>
      </c>
      <c r="EV127">
        <v>44.94</v>
      </c>
      <c r="EW127">
        <v>0.22</v>
      </c>
      <c r="EX127">
        <v>0</v>
      </c>
      <c r="EY127">
        <v>0</v>
      </c>
      <c r="FQ127">
        <v>0</v>
      </c>
      <c r="FR127">
        <f t="shared" si="114"/>
        <v>0</v>
      </c>
      <c r="FS127">
        <v>0</v>
      </c>
      <c r="FX127">
        <v>70</v>
      </c>
      <c r="FY127">
        <v>10</v>
      </c>
      <c r="GA127" t="s">
        <v>3</v>
      </c>
      <c r="GD127">
        <v>0</v>
      </c>
      <c r="GF127">
        <v>-324329543</v>
      </c>
      <c r="GG127">
        <v>2</v>
      </c>
      <c r="GH127">
        <v>1</v>
      </c>
      <c r="GI127">
        <v>-2</v>
      </c>
      <c r="GJ127">
        <v>0</v>
      </c>
      <c r="GK127">
        <f>ROUND(R127*(R12)/100,2)</f>
        <v>0</v>
      </c>
      <c r="GL127">
        <f t="shared" si="115"/>
        <v>0</v>
      </c>
      <c r="GM127">
        <f t="shared" si="116"/>
        <v>0</v>
      </c>
      <c r="GN127">
        <f t="shared" si="117"/>
        <v>0</v>
      </c>
      <c r="GO127">
        <f t="shared" si="118"/>
        <v>0</v>
      </c>
      <c r="GP127">
        <f t="shared" si="119"/>
        <v>0</v>
      </c>
      <c r="GR127">
        <v>0</v>
      </c>
      <c r="GS127">
        <v>0</v>
      </c>
      <c r="GT127">
        <v>0</v>
      </c>
      <c r="GU127" t="s">
        <v>3</v>
      </c>
      <c r="GV127">
        <f t="shared" si="120"/>
        <v>0</v>
      </c>
      <c r="GW127">
        <v>1</v>
      </c>
      <c r="GX127">
        <f t="shared" si="121"/>
        <v>0</v>
      </c>
      <c r="HA127">
        <v>0</v>
      </c>
      <c r="HB127">
        <v>0</v>
      </c>
      <c r="HC127">
        <f t="shared" si="122"/>
        <v>0</v>
      </c>
      <c r="IK127">
        <v>0</v>
      </c>
    </row>
    <row r="128" spans="1:245" x14ac:dyDescent="0.2">
      <c r="A128">
        <v>17</v>
      </c>
      <c r="B128">
        <v>1</v>
      </c>
      <c r="C128">
        <f>ROW(SmtRes!A143)</f>
        <v>143</v>
      </c>
      <c r="D128">
        <f>ROW(EtalonRes!A143)</f>
        <v>143</v>
      </c>
      <c r="E128" t="s">
        <v>174</v>
      </c>
      <c r="F128" t="s">
        <v>31</v>
      </c>
      <c r="G128" t="s">
        <v>32</v>
      </c>
      <c r="H128" t="s">
        <v>33</v>
      </c>
      <c r="I128">
        <v>0</v>
      </c>
      <c r="J128">
        <v>0</v>
      </c>
      <c r="O128">
        <f t="shared" si="83"/>
        <v>0</v>
      </c>
      <c r="P128">
        <f t="shared" si="84"/>
        <v>0</v>
      </c>
      <c r="Q128">
        <f t="shared" si="85"/>
        <v>0</v>
      </c>
      <c r="R128">
        <f t="shared" si="86"/>
        <v>0</v>
      </c>
      <c r="S128">
        <f t="shared" si="87"/>
        <v>0</v>
      </c>
      <c r="T128">
        <f t="shared" si="88"/>
        <v>0</v>
      </c>
      <c r="U128">
        <f t="shared" si="89"/>
        <v>0</v>
      </c>
      <c r="V128">
        <f t="shared" si="90"/>
        <v>0</v>
      </c>
      <c r="W128">
        <f t="shared" si="91"/>
        <v>0</v>
      </c>
      <c r="X128">
        <f t="shared" si="92"/>
        <v>0</v>
      </c>
      <c r="Y128">
        <f t="shared" si="93"/>
        <v>0</v>
      </c>
      <c r="AA128">
        <v>47999145</v>
      </c>
      <c r="AB128">
        <f t="shared" si="94"/>
        <v>6977.23</v>
      </c>
      <c r="AC128">
        <f t="shared" si="95"/>
        <v>4186.97</v>
      </c>
      <c r="AD128">
        <f t="shared" si="96"/>
        <v>1708.7</v>
      </c>
      <c r="AE128">
        <f t="shared" si="97"/>
        <v>422.92</v>
      </c>
      <c r="AF128">
        <f t="shared" si="98"/>
        <v>1081.56</v>
      </c>
      <c r="AG128">
        <f t="shared" si="99"/>
        <v>0</v>
      </c>
      <c r="AH128">
        <f t="shared" si="100"/>
        <v>5.35</v>
      </c>
      <c r="AI128">
        <f t="shared" si="101"/>
        <v>0</v>
      </c>
      <c r="AJ128">
        <f t="shared" si="102"/>
        <v>0</v>
      </c>
      <c r="AK128">
        <v>6977.23</v>
      </c>
      <c r="AL128">
        <v>4186.97</v>
      </c>
      <c r="AM128">
        <v>1708.7</v>
      </c>
      <c r="AN128">
        <v>422.92</v>
      </c>
      <c r="AO128">
        <v>1081.56</v>
      </c>
      <c r="AP128">
        <v>0</v>
      </c>
      <c r="AQ128">
        <v>5.35</v>
      </c>
      <c r="AR128">
        <v>0</v>
      </c>
      <c r="AS128">
        <v>0</v>
      </c>
      <c r="AT128">
        <v>70</v>
      </c>
      <c r="AU128">
        <v>10</v>
      </c>
      <c r="AV128">
        <v>1</v>
      </c>
      <c r="AW128">
        <v>1</v>
      </c>
      <c r="AZ128">
        <v>1</v>
      </c>
      <c r="BA128">
        <v>1</v>
      </c>
      <c r="BB128">
        <v>1</v>
      </c>
      <c r="BC128">
        <v>1</v>
      </c>
      <c r="BD128" t="s">
        <v>3</v>
      </c>
      <c r="BE128" t="s">
        <v>3</v>
      </c>
      <c r="BF128" t="s">
        <v>3</v>
      </c>
      <c r="BG128" t="s">
        <v>3</v>
      </c>
      <c r="BH128">
        <v>0</v>
      </c>
      <c r="BI128">
        <v>4</v>
      </c>
      <c r="BJ128" t="s">
        <v>34</v>
      </c>
      <c r="BM128">
        <v>0</v>
      </c>
      <c r="BN128">
        <v>47312792</v>
      </c>
      <c r="BO128" t="s">
        <v>3</v>
      </c>
      <c r="BP128">
        <v>0</v>
      </c>
      <c r="BQ128">
        <v>1</v>
      </c>
      <c r="BR128">
        <v>0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 t="s">
        <v>3</v>
      </c>
      <c r="BZ128">
        <v>70</v>
      </c>
      <c r="CA128">
        <v>10</v>
      </c>
      <c r="CE128">
        <v>0</v>
      </c>
      <c r="CF128">
        <v>0</v>
      </c>
      <c r="CG128">
        <v>0</v>
      </c>
      <c r="CM128">
        <v>0</v>
      </c>
      <c r="CN128" t="s">
        <v>3</v>
      </c>
      <c r="CO128">
        <v>0</v>
      </c>
      <c r="CP128">
        <f t="shared" si="103"/>
        <v>0</v>
      </c>
      <c r="CQ128">
        <f t="shared" si="104"/>
        <v>4186.97</v>
      </c>
      <c r="CR128">
        <f t="shared" si="105"/>
        <v>1708.7</v>
      </c>
      <c r="CS128">
        <f t="shared" si="106"/>
        <v>422.92</v>
      </c>
      <c r="CT128">
        <f t="shared" si="107"/>
        <v>1081.56</v>
      </c>
      <c r="CU128">
        <f t="shared" si="108"/>
        <v>0</v>
      </c>
      <c r="CV128">
        <f t="shared" si="109"/>
        <v>5.35</v>
      </c>
      <c r="CW128">
        <f t="shared" si="110"/>
        <v>0</v>
      </c>
      <c r="CX128">
        <f t="shared" si="111"/>
        <v>0</v>
      </c>
      <c r="CY128">
        <f t="shared" si="112"/>
        <v>0</v>
      </c>
      <c r="CZ128">
        <f t="shared" si="113"/>
        <v>0</v>
      </c>
      <c r="DC128" t="s">
        <v>3</v>
      </c>
      <c r="DD128" t="s">
        <v>3</v>
      </c>
      <c r="DE128" t="s">
        <v>3</v>
      </c>
      <c r="DF128" t="s">
        <v>3</v>
      </c>
      <c r="DG128" t="s">
        <v>3</v>
      </c>
      <c r="DH128" t="s">
        <v>3</v>
      </c>
      <c r="DI128" t="s">
        <v>3</v>
      </c>
      <c r="DJ128" t="s">
        <v>3</v>
      </c>
      <c r="DK128" t="s">
        <v>3</v>
      </c>
      <c r="DL128" t="s">
        <v>3</v>
      </c>
      <c r="DM128" t="s">
        <v>3</v>
      </c>
      <c r="DN128">
        <v>0</v>
      </c>
      <c r="DO128">
        <v>0</v>
      </c>
      <c r="DP128">
        <v>1</v>
      </c>
      <c r="DQ128">
        <v>1</v>
      </c>
      <c r="DU128">
        <v>1003</v>
      </c>
      <c r="DV128" t="s">
        <v>33</v>
      </c>
      <c r="DW128" t="s">
        <v>33</v>
      </c>
      <c r="DX128">
        <v>100</v>
      </c>
      <c r="EE128">
        <v>47949693</v>
      </c>
      <c r="EF128">
        <v>1</v>
      </c>
      <c r="EG128" t="s">
        <v>18</v>
      </c>
      <c r="EH128">
        <v>0</v>
      </c>
      <c r="EI128" t="s">
        <v>3</v>
      </c>
      <c r="EJ128">
        <v>4</v>
      </c>
      <c r="EK128">
        <v>0</v>
      </c>
      <c r="EL128" t="s">
        <v>19</v>
      </c>
      <c r="EM128" t="s">
        <v>20</v>
      </c>
      <c r="EO128" t="s">
        <v>3</v>
      </c>
      <c r="EQ128">
        <v>131072</v>
      </c>
      <c r="ER128">
        <v>6977.23</v>
      </c>
      <c r="ES128">
        <v>4186.97</v>
      </c>
      <c r="ET128">
        <v>1708.7</v>
      </c>
      <c r="EU128">
        <v>422.92</v>
      </c>
      <c r="EV128">
        <v>1081.56</v>
      </c>
      <c r="EW128">
        <v>5.35</v>
      </c>
      <c r="EX128">
        <v>0</v>
      </c>
      <c r="EY128">
        <v>0</v>
      </c>
      <c r="FQ128">
        <v>0</v>
      </c>
      <c r="FR128">
        <f t="shared" si="114"/>
        <v>0</v>
      </c>
      <c r="FS128">
        <v>0</v>
      </c>
      <c r="FX128">
        <v>70</v>
      </c>
      <c r="FY128">
        <v>10</v>
      </c>
      <c r="GA128" t="s">
        <v>3</v>
      </c>
      <c r="GD128">
        <v>0</v>
      </c>
      <c r="GF128">
        <v>-1003397342</v>
      </c>
      <c r="GG128">
        <v>2</v>
      </c>
      <c r="GH128">
        <v>1</v>
      </c>
      <c r="GI128">
        <v>-2</v>
      </c>
      <c r="GJ128">
        <v>0</v>
      </c>
      <c r="GK128">
        <f>ROUND(R128*(R12)/100,2)</f>
        <v>0</v>
      </c>
      <c r="GL128">
        <f t="shared" si="115"/>
        <v>0</v>
      </c>
      <c r="GM128">
        <f t="shared" si="116"/>
        <v>0</v>
      </c>
      <c r="GN128">
        <f t="shared" si="117"/>
        <v>0</v>
      </c>
      <c r="GO128">
        <f t="shared" si="118"/>
        <v>0</v>
      </c>
      <c r="GP128">
        <f t="shared" si="119"/>
        <v>0</v>
      </c>
      <c r="GR128">
        <v>0</v>
      </c>
      <c r="GS128">
        <v>0</v>
      </c>
      <c r="GT128">
        <v>0</v>
      </c>
      <c r="GU128" t="s">
        <v>3</v>
      </c>
      <c r="GV128">
        <f t="shared" si="120"/>
        <v>0</v>
      </c>
      <c r="GW128">
        <v>1</v>
      </c>
      <c r="GX128">
        <f t="shared" si="121"/>
        <v>0</v>
      </c>
      <c r="HA128">
        <v>0</v>
      </c>
      <c r="HB128">
        <v>0</v>
      </c>
      <c r="HC128">
        <f t="shared" si="122"/>
        <v>0</v>
      </c>
      <c r="IK128">
        <v>0</v>
      </c>
    </row>
    <row r="129" spans="1:245" x14ac:dyDescent="0.2">
      <c r="A129">
        <v>17</v>
      </c>
      <c r="B129">
        <v>1</v>
      </c>
      <c r="C129">
        <f>ROW(SmtRes!A147)</f>
        <v>147</v>
      </c>
      <c r="D129">
        <f>ROW(EtalonRes!A147)</f>
        <v>147</v>
      </c>
      <c r="E129" t="s">
        <v>175</v>
      </c>
      <c r="F129" t="s">
        <v>176</v>
      </c>
      <c r="G129" t="s">
        <v>177</v>
      </c>
      <c r="H129" t="s">
        <v>16</v>
      </c>
      <c r="I129">
        <v>0</v>
      </c>
      <c r="J129">
        <v>0</v>
      </c>
      <c r="O129">
        <f t="shared" si="83"/>
        <v>0</v>
      </c>
      <c r="P129">
        <f t="shared" si="84"/>
        <v>0</v>
      </c>
      <c r="Q129">
        <f t="shared" si="85"/>
        <v>0</v>
      </c>
      <c r="R129">
        <f t="shared" si="86"/>
        <v>0</v>
      </c>
      <c r="S129">
        <f t="shared" si="87"/>
        <v>0</v>
      </c>
      <c r="T129">
        <f t="shared" si="88"/>
        <v>0</v>
      </c>
      <c r="U129">
        <f t="shared" si="89"/>
        <v>0</v>
      </c>
      <c r="V129">
        <f t="shared" si="90"/>
        <v>0</v>
      </c>
      <c r="W129">
        <f t="shared" si="91"/>
        <v>0</v>
      </c>
      <c r="X129">
        <f t="shared" si="92"/>
        <v>0</v>
      </c>
      <c r="Y129">
        <f t="shared" si="93"/>
        <v>0</v>
      </c>
      <c r="AA129">
        <v>47999145</v>
      </c>
      <c r="AB129">
        <f t="shared" si="94"/>
        <v>5897.12</v>
      </c>
      <c r="AC129">
        <f t="shared" si="95"/>
        <v>3805.91</v>
      </c>
      <c r="AD129">
        <f t="shared" si="96"/>
        <v>21.22</v>
      </c>
      <c r="AE129">
        <f t="shared" si="97"/>
        <v>0.1</v>
      </c>
      <c r="AF129">
        <f t="shared" si="98"/>
        <v>2069.9899999999998</v>
      </c>
      <c r="AG129">
        <f t="shared" si="99"/>
        <v>0</v>
      </c>
      <c r="AH129">
        <f t="shared" si="100"/>
        <v>9.61</v>
      </c>
      <c r="AI129">
        <f t="shared" si="101"/>
        <v>0</v>
      </c>
      <c r="AJ129">
        <f t="shared" si="102"/>
        <v>0</v>
      </c>
      <c r="AK129">
        <v>5897.12</v>
      </c>
      <c r="AL129">
        <v>3805.91</v>
      </c>
      <c r="AM129">
        <v>21.22</v>
      </c>
      <c r="AN129">
        <v>0.1</v>
      </c>
      <c r="AO129">
        <v>2069.9899999999998</v>
      </c>
      <c r="AP129">
        <v>0</v>
      </c>
      <c r="AQ129">
        <v>9.61</v>
      </c>
      <c r="AR129">
        <v>0</v>
      </c>
      <c r="AS129">
        <v>0</v>
      </c>
      <c r="AT129">
        <v>70</v>
      </c>
      <c r="AU129">
        <v>10</v>
      </c>
      <c r="AV129">
        <v>1</v>
      </c>
      <c r="AW129">
        <v>1</v>
      </c>
      <c r="AZ129">
        <v>1</v>
      </c>
      <c r="BA129">
        <v>1</v>
      </c>
      <c r="BB129">
        <v>1</v>
      </c>
      <c r="BC129">
        <v>1</v>
      </c>
      <c r="BD129" t="s">
        <v>3</v>
      </c>
      <c r="BE129" t="s">
        <v>3</v>
      </c>
      <c r="BF129" t="s">
        <v>3</v>
      </c>
      <c r="BG129" t="s">
        <v>3</v>
      </c>
      <c r="BH129">
        <v>0</v>
      </c>
      <c r="BI129">
        <v>4</v>
      </c>
      <c r="BJ129" t="s">
        <v>178</v>
      </c>
      <c r="BM129">
        <v>0</v>
      </c>
      <c r="BN129">
        <v>47312792</v>
      </c>
      <c r="BO129" t="s">
        <v>3</v>
      </c>
      <c r="BP129">
        <v>0</v>
      </c>
      <c r="BQ129">
        <v>1</v>
      </c>
      <c r="BR129">
        <v>0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 t="s">
        <v>3</v>
      </c>
      <c r="BZ129">
        <v>70</v>
      </c>
      <c r="CA129">
        <v>10</v>
      </c>
      <c r="CE129">
        <v>0</v>
      </c>
      <c r="CF129">
        <v>0</v>
      </c>
      <c r="CG129">
        <v>0</v>
      </c>
      <c r="CM129">
        <v>0</v>
      </c>
      <c r="CN129" t="s">
        <v>3</v>
      </c>
      <c r="CO129">
        <v>0</v>
      </c>
      <c r="CP129">
        <f t="shared" si="103"/>
        <v>0</v>
      </c>
      <c r="CQ129">
        <f t="shared" si="104"/>
        <v>3805.91</v>
      </c>
      <c r="CR129">
        <f t="shared" si="105"/>
        <v>21.22</v>
      </c>
      <c r="CS129">
        <f t="shared" si="106"/>
        <v>0.1</v>
      </c>
      <c r="CT129">
        <f t="shared" si="107"/>
        <v>2069.9899999999998</v>
      </c>
      <c r="CU129">
        <f t="shared" si="108"/>
        <v>0</v>
      </c>
      <c r="CV129">
        <f t="shared" si="109"/>
        <v>9.61</v>
      </c>
      <c r="CW129">
        <f t="shared" si="110"/>
        <v>0</v>
      </c>
      <c r="CX129">
        <f t="shared" si="111"/>
        <v>0</v>
      </c>
      <c r="CY129">
        <f t="shared" si="112"/>
        <v>0</v>
      </c>
      <c r="CZ129">
        <f t="shared" si="113"/>
        <v>0</v>
      </c>
      <c r="DC129" t="s">
        <v>3</v>
      </c>
      <c r="DD129" t="s">
        <v>3</v>
      </c>
      <c r="DE129" t="s">
        <v>3</v>
      </c>
      <c r="DF129" t="s">
        <v>3</v>
      </c>
      <c r="DG129" t="s">
        <v>3</v>
      </c>
      <c r="DH129" t="s">
        <v>3</v>
      </c>
      <c r="DI129" t="s">
        <v>3</v>
      </c>
      <c r="DJ129" t="s">
        <v>3</v>
      </c>
      <c r="DK129" t="s">
        <v>3</v>
      </c>
      <c r="DL129" t="s">
        <v>3</v>
      </c>
      <c r="DM129" t="s">
        <v>3</v>
      </c>
      <c r="DN129">
        <v>0</v>
      </c>
      <c r="DO129">
        <v>0</v>
      </c>
      <c r="DP129">
        <v>1</v>
      </c>
      <c r="DQ129">
        <v>1</v>
      </c>
      <c r="DU129">
        <v>1005</v>
      </c>
      <c r="DV129" t="s">
        <v>16</v>
      </c>
      <c r="DW129" t="s">
        <v>16</v>
      </c>
      <c r="DX129">
        <v>1</v>
      </c>
      <c r="EE129">
        <v>47949693</v>
      </c>
      <c r="EF129">
        <v>1</v>
      </c>
      <c r="EG129" t="s">
        <v>18</v>
      </c>
      <c r="EH129">
        <v>0</v>
      </c>
      <c r="EI129" t="s">
        <v>3</v>
      </c>
      <c r="EJ129">
        <v>4</v>
      </c>
      <c r="EK129">
        <v>0</v>
      </c>
      <c r="EL129" t="s">
        <v>19</v>
      </c>
      <c r="EM129" t="s">
        <v>20</v>
      </c>
      <c r="EO129" t="s">
        <v>3</v>
      </c>
      <c r="EQ129">
        <v>131072</v>
      </c>
      <c r="ER129">
        <v>5897.12</v>
      </c>
      <c r="ES129">
        <v>3805.91</v>
      </c>
      <c r="ET129">
        <v>21.22</v>
      </c>
      <c r="EU129">
        <v>0.1</v>
      </c>
      <c r="EV129">
        <v>2069.9899999999998</v>
      </c>
      <c r="EW129">
        <v>9.61</v>
      </c>
      <c r="EX129">
        <v>0</v>
      </c>
      <c r="EY129">
        <v>0</v>
      </c>
      <c r="FQ129">
        <v>0</v>
      </c>
      <c r="FR129">
        <f t="shared" si="114"/>
        <v>0</v>
      </c>
      <c r="FS129">
        <v>0</v>
      </c>
      <c r="FX129">
        <v>70</v>
      </c>
      <c r="FY129">
        <v>10</v>
      </c>
      <c r="GA129" t="s">
        <v>3</v>
      </c>
      <c r="GD129">
        <v>0</v>
      </c>
      <c r="GF129">
        <v>-1755074795</v>
      </c>
      <c r="GG129">
        <v>2</v>
      </c>
      <c r="GH129">
        <v>1</v>
      </c>
      <c r="GI129">
        <v>-2</v>
      </c>
      <c r="GJ129">
        <v>0</v>
      </c>
      <c r="GK129">
        <f>ROUND(R129*(R12)/100,2)</f>
        <v>0</v>
      </c>
      <c r="GL129">
        <f t="shared" si="115"/>
        <v>0</v>
      </c>
      <c r="GM129">
        <f t="shared" si="116"/>
        <v>0</v>
      </c>
      <c r="GN129">
        <f t="shared" si="117"/>
        <v>0</v>
      </c>
      <c r="GO129">
        <f t="shared" si="118"/>
        <v>0</v>
      </c>
      <c r="GP129">
        <f t="shared" si="119"/>
        <v>0</v>
      </c>
      <c r="GR129">
        <v>0</v>
      </c>
      <c r="GS129">
        <v>0</v>
      </c>
      <c r="GT129">
        <v>0</v>
      </c>
      <c r="GU129" t="s">
        <v>3</v>
      </c>
      <c r="GV129">
        <f t="shared" si="120"/>
        <v>0</v>
      </c>
      <c r="GW129">
        <v>1</v>
      </c>
      <c r="GX129">
        <f t="shared" si="121"/>
        <v>0</v>
      </c>
      <c r="HA129">
        <v>0</v>
      </c>
      <c r="HB129">
        <v>0</v>
      </c>
      <c r="HC129">
        <f t="shared" si="122"/>
        <v>0</v>
      </c>
      <c r="IK129">
        <v>0</v>
      </c>
    </row>
    <row r="130" spans="1:245" x14ac:dyDescent="0.2">
      <c r="A130">
        <v>17</v>
      </c>
      <c r="B130">
        <v>1</v>
      </c>
      <c r="C130">
        <f>ROW(SmtRes!A162)</f>
        <v>162</v>
      </c>
      <c r="D130">
        <f>ROW(EtalonRes!A162)</f>
        <v>162</v>
      </c>
      <c r="E130" t="s">
        <v>179</v>
      </c>
      <c r="F130" t="s">
        <v>180</v>
      </c>
      <c r="G130" t="s">
        <v>181</v>
      </c>
      <c r="H130" t="s">
        <v>182</v>
      </c>
      <c r="I130">
        <v>0</v>
      </c>
      <c r="J130">
        <v>0</v>
      </c>
      <c r="O130">
        <f t="shared" si="83"/>
        <v>0</v>
      </c>
      <c r="P130">
        <f t="shared" si="84"/>
        <v>0</v>
      </c>
      <c r="Q130">
        <f t="shared" si="85"/>
        <v>0</v>
      </c>
      <c r="R130">
        <f t="shared" si="86"/>
        <v>0</v>
      </c>
      <c r="S130">
        <f t="shared" si="87"/>
        <v>0</v>
      </c>
      <c r="T130">
        <f t="shared" si="88"/>
        <v>0</v>
      </c>
      <c r="U130">
        <f t="shared" si="89"/>
        <v>0</v>
      </c>
      <c r="V130">
        <f t="shared" si="90"/>
        <v>0</v>
      </c>
      <c r="W130">
        <f t="shared" si="91"/>
        <v>0</v>
      </c>
      <c r="X130">
        <f t="shared" si="92"/>
        <v>0</v>
      </c>
      <c r="Y130">
        <f t="shared" si="93"/>
        <v>0</v>
      </c>
      <c r="AA130">
        <v>47999145</v>
      </c>
      <c r="AB130">
        <f t="shared" si="94"/>
        <v>4497.6899999999996</v>
      </c>
      <c r="AC130">
        <f t="shared" si="95"/>
        <v>3717.69</v>
      </c>
      <c r="AD130">
        <f t="shared" si="96"/>
        <v>262.64</v>
      </c>
      <c r="AE130">
        <f t="shared" si="97"/>
        <v>146.63</v>
      </c>
      <c r="AF130">
        <f t="shared" si="98"/>
        <v>517.36</v>
      </c>
      <c r="AG130">
        <f t="shared" si="99"/>
        <v>0</v>
      </c>
      <c r="AH130">
        <f t="shared" si="100"/>
        <v>2.38</v>
      </c>
      <c r="AI130">
        <f t="shared" si="101"/>
        <v>0</v>
      </c>
      <c r="AJ130">
        <f t="shared" si="102"/>
        <v>0</v>
      </c>
      <c r="AK130">
        <v>4497.6899999999996</v>
      </c>
      <c r="AL130">
        <v>3717.69</v>
      </c>
      <c r="AM130">
        <v>262.64</v>
      </c>
      <c r="AN130">
        <v>146.63</v>
      </c>
      <c r="AO130">
        <v>517.36</v>
      </c>
      <c r="AP130">
        <v>0</v>
      </c>
      <c r="AQ130">
        <v>2.38</v>
      </c>
      <c r="AR130">
        <v>0</v>
      </c>
      <c r="AS130">
        <v>0</v>
      </c>
      <c r="AT130">
        <v>70</v>
      </c>
      <c r="AU130">
        <v>10</v>
      </c>
      <c r="AV130">
        <v>1</v>
      </c>
      <c r="AW130">
        <v>1</v>
      </c>
      <c r="AZ130">
        <v>1</v>
      </c>
      <c r="BA130">
        <v>1</v>
      </c>
      <c r="BB130">
        <v>1</v>
      </c>
      <c r="BC130">
        <v>1</v>
      </c>
      <c r="BD130" t="s">
        <v>3</v>
      </c>
      <c r="BE130" t="s">
        <v>3</v>
      </c>
      <c r="BF130" t="s">
        <v>3</v>
      </c>
      <c r="BG130" t="s">
        <v>3</v>
      </c>
      <c r="BH130">
        <v>0</v>
      </c>
      <c r="BI130">
        <v>4</v>
      </c>
      <c r="BJ130" t="s">
        <v>183</v>
      </c>
      <c r="BM130">
        <v>0</v>
      </c>
      <c r="BN130">
        <v>47312792</v>
      </c>
      <c r="BO130" t="s">
        <v>3</v>
      </c>
      <c r="BP130">
        <v>0</v>
      </c>
      <c r="BQ130">
        <v>1</v>
      </c>
      <c r="BR130">
        <v>0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 t="s">
        <v>3</v>
      </c>
      <c r="BZ130">
        <v>70</v>
      </c>
      <c r="CA130">
        <v>10</v>
      </c>
      <c r="CE130">
        <v>0</v>
      </c>
      <c r="CF130">
        <v>0</v>
      </c>
      <c r="CG130">
        <v>0</v>
      </c>
      <c r="CM130">
        <v>0</v>
      </c>
      <c r="CN130" t="s">
        <v>3</v>
      </c>
      <c r="CO130">
        <v>0</v>
      </c>
      <c r="CP130">
        <f t="shared" si="103"/>
        <v>0</v>
      </c>
      <c r="CQ130">
        <f t="shared" si="104"/>
        <v>3717.69</v>
      </c>
      <c r="CR130">
        <f t="shared" si="105"/>
        <v>262.64</v>
      </c>
      <c r="CS130">
        <f t="shared" si="106"/>
        <v>146.63</v>
      </c>
      <c r="CT130">
        <f t="shared" si="107"/>
        <v>517.36</v>
      </c>
      <c r="CU130">
        <f t="shared" si="108"/>
        <v>0</v>
      </c>
      <c r="CV130">
        <f t="shared" si="109"/>
        <v>2.38</v>
      </c>
      <c r="CW130">
        <f t="shared" si="110"/>
        <v>0</v>
      </c>
      <c r="CX130">
        <f t="shared" si="111"/>
        <v>0</v>
      </c>
      <c r="CY130">
        <f t="shared" si="112"/>
        <v>0</v>
      </c>
      <c r="CZ130">
        <f t="shared" si="113"/>
        <v>0</v>
      </c>
      <c r="DC130" t="s">
        <v>3</v>
      </c>
      <c r="DD130" t="s">
        <v>3</v>
      </c>
      <c r="DE130" t="s">
        <v>3</v>
      </c>
      <c r="DF130" t="s">
        <v>3</v>
      </c>
      <c r="DG130" t="s">
        <v>3</v>
      </c>
      <c r="DH130" t="s">
        <v>3</v>
      </c>
      <c r="DI130" t="s">
        <v>3</v>
      </c>
      <c r="DJ130" t="s">
        <v>3</v>
      </c>
      <c r="DK130" t="s">
        <v>3</v>
      </c>
      <c r="DL130" t="s">
        <v>3</v>
      </c>
      <c r="DM130" t="s">
        <v>3</v>
      </c>
      <c r="DN130">
        <v>0</v>
      </c>
      <c r="DO130">
        <v>0</v>
      </c>
      <c r="DP130">
        <v>1</v>
      </c>
      <c r="DQ130">
        <v>1</v>
      </c>
      <c r="DU130">
        <v>1010</v>
      </c>
      <c r="DV130" t="s">
        <v>182</v>
      </c>
      <c r="DW130" t="s">
        <v>182</v>
      </c>
      <c r="DX130">
        <v>1</v>
      </c>
      <c r="EE130">
        <v>47949693</v>
      </c>
      <c r="EF130">
        <v>1</v>
      </c>
      <c r="EG130" t="s">
        <v>18</v>
      </c>
      <c r="EH130">
        <v>0</v>
      </c>
      <c r="EI130" t="s">
        <v>3</v>
      </c>
      <c r="EJ130">
        <v>4</v>
      </c>
      <c r="EK130">
        <v>0</v>
      </c>
      <c r="EL130" t="s">
        <v>19</v>
      </c>
      <c r="EM130" t="s">
        <v>20</v>
      </c>
      <c r="EO130" t="s">
        <v>3</v>
      </c>
      <c r="EQ130">
        <v>131072</v>
      </c>
      <c r="ER130">
        <v>4497.6899999999996</v>
      </c>
      <c r="ES130">
        <v>3717.69</v>
      </c>
      <c r="ET130">
        <v>262.64</v>
      </c>
      <c r="EU130">
        <v>146.63</v>
      </c>
      <c r="EV130">
        <v>517.36</v>
      </c>
      <c r="EW130">
        <v>2.38</v>
      </c>
      <c r="EX130">
        <v>0</v>
      </c>
      <c r="EY130">
        <v>0</v>
      </c>
      <c r="FQ130">
        <v>0</v>
      </c>
      <c r="FR130">
        <f t="shared" si="114"/>
        <v>0</v>
      </c>
      <c r="FS130">
        <v>0</v>
      </c>
      <c r="FX130">
        <v>70</v>
      </c>
      <c r="FY130">
        <v>10</v>
      </c>
      <c r="GA130" t="s">
        <v>3</v>
      </c>
      <c r="GD130">
        <v>0</v>
      </c>
      <c r="GF130">
        <v>1736264360</v>
      </c>
      <c r="GG130">
        <v>2</v>
      </c>
      <c r="GH130">
        <v>1</v>
      </c>
      <c r="GI130">
        <v>-2</v>
      </c>
      <c r="GJ130">
        <v>0</v>
      </c>
      <c r="GK130">
        <f>ROUND(R130*(R12)/100,2)</f>
        <v>0</v>
      </c>
      <c r="GL130">
        <f t="shared" si="115"/>
        <v>0</v>
      </c>
      <c r="GM130">
        <f t="shared" si="116"/>
        <v>0</v>
      </c>
      <c r="GN130">
        <f t="shared" si="117"/>
        <v>0</v>
      </c>
      <c r="GO130">
        <f t="shared" si="118"/>
        <v>0</v>
      </c>
      <c r="GP130">
        <f t="shared" si="119"/>
        <v>0</v>
      </c>
      <c r="GR130">
        <v>0</v>
      </c>
      <c r="GS130">
        <v>0</v>
      </c>
      <c r="GT130">
        <v>0</v>
      </c>
      <c r="GU130" t="s">
        <v>3</v>
      </c>
      <c r="GV130">
        <f t="shared" si="120"/>
        <v>0</v>
      </c>
      <c r="GW130">
        <v>1</v>
      </c>
      <c r="GX130">
        <f t="shared" si="121"/>
        <v>0</v>
      </c>
      <c r="HA130">
        <v>0</v>
      </c>
      <c r="HB130">
        <v>0</v>
      </c>
      <c r="HC130">
        <f t="shared" si="122"/>
        <v>0</v>
      </c>
      <c r="IK130">
        <v>0</v>
      </c>
    </row>
    <row r="131" spans="1:245" x14ac:dyDescent="0.2">
      <c r="A131">
        <v>17</v>
      </c>
      <c r="B131">
        <v>1</v>
      </c>
      <c r="C131">
        <f>ROW(SmtRes!A170)</f>
        <v>170</v>
      </c>
      <c r="D131">
        <f>ROW(EtalonRes!A170)</f>
        <v>170</v>
      </c>
      <c r="E131" t="s">
        <v>184</v>
      </c>
      <c r="F131" t="s">
        <v>185</v>
      </c>
      <c r="G131" t="s">
        <v>186</v>
      </c>
      <c r="H131" t="s">
        <v>16</v>
      </c>
      <c r="I131">
        <v>0</v>
      </c>
      <c r="J131">
        <v>0</v>
      </c>
      <c r="O131">
        <f t="shared" si="83"/>
        <v>0</v>
      </c>
      <c r="P131">
        <f t="shared" si="84"/>
        <v>0</v>
      </c>
      <c r="Q131">
        <f t="shared" si="85"/>
        <v>0</v>
      </c>
      <c r="R131">
        <f t="shared" si="86"/>
        <v>0</v>
      </c>
      <c r="S131">
        <f t="shared" si="87"/>
        <v>0</v>
      </c>
      <c r="T131">
        <f t="shared" si="88"/>
        <v>0</v>
      </c>
      <c r="U131">
        <f t="shared" si="89"/>
        <v>0</v>
      </c>
      <c r="V131">
        <f t="shared" si="90"/>
        <v>0</v>
      </c>
      <c r="W131">
        <f t="shared" si="91"/>
        <v>0</v>
      </c>
      <c r="X131">
        <f t="shared" si="92"/>
        <v>0</v>
      </c>
      <c r="Y131">
        <f t="shared" si="93"/>
        <v>0</v>
      </c>
      <c r="AA131">
        <v>47999145</v>
      </c>
      <c r="AB131">
        <f t="shared" si="94"/>
        <v>6946.74</v>
      </c>
      <c r="AC131">
        <f t="shared" si="95"/>
        <v>5687.37</v>
      </c>
      <c r="AD131">
        <f t="shared" si="96"/>
        <v>464.27</v>
      </c>
      <c r="AE131">
        <f t="shared" si="97"/>
        <v>295.98</v>
      </c>
      <c r="AF131">
        <f t="shared" si="98"/>
        <v>795.1</v>
      </c>
      <c r="AG131">
        <f t="shared" si="99"/>
        <v>0</v>
      </c>
      <c r="AH131">
        <f t="shared" si="100"/>
        <v>2.97</v>
      </c>
      <c r="AI131">
        <f t="shared" si="101"/>
        <v>0</v>
      </c>
      <c r="AJ131">
        <f t="shared" si="102"/>
        <v>0</v>
      </c>
      <c r="AK131">
        <v>6946.74</v>
      </c>
      <c r="AL131">
        <v>5687.37</v>
      </c>
      <c r="AM131">
        <v>464.27</v>
      </c>
      <c r="AN131">
        <v>295.98</v>
      </c>
      <c r="AO131">
        <v>795.1</v>
      </c>
      <c r="AP131">
        <v>0</v>
      </c>
      <c r="AQ131">
        <v>2.97</v>
      </c>
      <c r="AR131">
        <v>0</v>
      </c>
      <c r="AS131">
        <v>0</v>
      </c>
      <c r="AT131">
        <v>70</v>
      </c>
      <c r="AU131">
        <v>10</v>
      </c>
      <c r="AV131">
        <v>1</v>
      </c>
      <c r="AW131">
        <v>1</v>
      </c>
      <c r="AZ131">
        <v>1</v>
      </c>
      <c r="BA131">
        <v>1</v>
      </c>
      <c r="BB131">
        <v>1</v>
      </c>
      <c r="BC131">
        <v>1</v>
      </c>
      <c r="BD131" t="s">
        <v>3</v>
      </c>
      <c r="BE131" t="s">
        <v>3</v>
      </c>
      <c r="BF131" t="s">
        <v>3</v>
      </c>
      <c r="BG131" t="s">
        <v>3</v>
      </c>
      <c r="BH131">
        <v>0</v>
      </c>
      <c r="BI131">
        <v>4</v>
      </c>
      <c r="BJ131" t="s">
        <v>187</v>
      </c>
      <c r="BM131">
        <v>0</v>
      </c>
      <c r="BN131">
        <v>47312792</v>
      </c>
      <c r="BO131" t="s">
        <v>3</v>
      </c>
      <c r="BP131">
        <v>0</v>
      </c>
      <c r="BQ131">
        <v>1</v>
      </c>
      <c r="BR131">
        <v>0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 t="s">
        <v>3</v>
      </c>
      <c r="BZ131">
        <v>70</v>
      </c>
      <c r="CA131">
        <v>10</v>
      </c>
      <c r="CE131">
        <v>0</v>
      </c>
      <c r="CF131">
        <v>0</v>
      </c>
      <c r="CG131">
        <v>0</v>
      </c>
      <c r="CM131">
        <v>0</v>
      </c>
      <c r="CN131" t="s">
        <v>3</v>
      </c>
      <c r="CO131">
        <v>0</v>
      </c>
      <c r="CP131">
        <f t="shared" si="103"/>
        <v>0</v>
      </c>
      <c r="CQ131">
        <f t="shared" si="104"/>
        <v>5687.37</v>
      </c>
      <c r="CR131">
        <f t="shared" si="105"/>
        <v>464.27</v>
      </c>
      <c r="CS131">
        <f t="shared" si="106"/>
        <v>295.98</v>
      </c>
      <c r="CT131">
        <f t="shared" si="107"/>
        <v>795.1</v>
      </c>
      <c r="CU131">
        <f t="shared" si="108"/>
        <v>0</v>
      </c>
      <c r="CV131">
        <f t="shared" si="109"/>
        <v>2.97</v>
      </c>
      <c r="CW131">
        <f t="shared" si="110"/>
        <v>0</v>
      </c>
      <c r="CX131">
        <f t="shared" si="111"/>
        <v>0</v>
      </c>
      <c r="CY131">
        <f t="shared" si="112"/>
        <v>0</v>
      </c>
      <c r="CZ131">
        <f t="shared" si="113"/>
        <v>0</v>
      </c>
      <c r="DC131" t="s">
        <v>3</v>
      </c>
      <c r="DD131" t="s">
        <v>3</v>
      </c>
      <c r="DE131" t="s">
        <v>3</v>
      </c>
      <c r="DF131" t="s">
        <v>3</v>
      </c>
      <c r="DG131" t="s">
        <v>3</v>
      </c>
      <c r="DH131" t="s">
        <v>3</v>
      </c>
      <c r="DI131" t="s">
        <v>3</v>
      </c>
      <c r="DJ131" t="s">
        <v>3</v>
      </c>
      <c r="DK131" t="s">
        <v>3</v>
      </c>
      <c r="DL131" t="s">
        <v>3</v>
      </c>
      <c r="DM131" t="s">
        <v>3</v>
      </c>
      <c r="DN131">
        <v>0</v>
      </c>
      <c r="DO131">
        <v>0</v>
      </c>
      <c r="DP131">
        <v>1</v>
      </c>
      <c r="DQ131">
        <v>1</v>
      </c>
      <c r="DU131">
        <v>1005</v>
      </c>
      <c r="DV131" t="s">
        <v>16</v>
      </c>
      <c r="DW131" t="s">
        <v>16</v>
      </c>
      <c r="DX131">
        <v>1</v>
      </c>
      <c r="EE131">
        <v>47949693</v>
      </c>
      <c r="EF131">
        <v>1</v>
      </c>
      <c r="EG131" t="s">
        <v>18</v>
      </c>
      <c r="EH131">
        <v>0</v>
      </c>
      <c r="EI131" t="s">
        <v>3</v>
      </c>
      <c r="EJ131">
        <v>4</v>
      </c>
      <c r="EK131">
        <v>0</v>
      </c>
      <c r="EL131" t="s">
        <v>19</v>
      </c>
      <c r="EM131" t="s">
        <v>20</v>
      </c>
      <c r="EO131" t="s">
        <v>3</v>
      </c>
      <c r="EQ131">
        <v>131072</v>
      </c>
      <c r="ER131">
        <v>6946.74</v>
      </c>
      <c r="ES131">
        <v>5687.37</v>
      </c>
      <c r="ET131">
        <v>464.27</v>
      </c>
      <c r="EU131">
        <v>295.98</v>
      </c>
      <c r="EV131">
        <v>795.1</v>
      </c>
      <c r="EW131">
        <v>2.97</v>
      </c>
      <c r="EX131">
        <v>0</v>
      </c>
      <c r="EY131">
        <v>0</v>
      </c>
      <c r="FQ131">
        <v>0</v>
      </c>
      <c r="FR131">
        <f t="shared" si="114"/>
        <v>0</v>
      </c>
      <c r="FS131">
        <v>0</v>
      </c>
      <c r="FX131">
        <v>70</v>
      </c>
      <c r="FY131">
        <v>10</v>
      </c>
      <c r="GA131" t="s">
        <v>3</v>
      </c>
      <c r="GD131">
        <v>0</v>
      </c>
      <c r="GF131">
        <v>1549732714</v>
      </c>
      <c r="GG131">
        <v>2</v>
      </c>
      <c r="GH131">
        <v>1</v>
      </c>
      <c r="GI131">
        <v>-2</v>
      </c>
      <c r="GJ131">
        <v>0</v>
      </c>
      <c r="GK131">
        <f>ROUND(R131*(R12)/100,2)</f>
        <v>0</v>
      </c>
      <c r="GL131">
        <f t="shared" si="115"/>
        <v>0</v>
      </c>
      <c r="GM131">
        <f t="shared" si="116"/>
        <v>0</v>
      </c>
      <c r="GN131">
        <f t="shared" si="117"/>
        <v>0</v>
      </c>
      <c r="GO131">
        <f t="shared" si="118"/>
        <v>0</v>
      </c>
      <c r="GP131">
        <f t="shared" si="119"/>
        <v>0</v>
      </c>
      <c r="GR131">
        <v>0</v>
      </c>
      <c r="GS131">
        <v>0</v>
      </c>
      <c r="GT131">
        <v>0</v>
      </c>
      <c r="GU131" t="s">
        <v>3</v>
      </c>
      <c r="GV131">
        <f t="shared" si="120"/>
        <v>0</v>
      </c>
      <c r="GW131">
        <v>1</v>
      </c>
      <c r="GX131">
        <f t="shared" si="121"/>
        <v>0</v>
      </c>
      <c r="HA131">
        <v>0</v>
      </c>
      <c r="HB131">
        <v>0</v>
      </c>
      <c r="HC131">
        <f t="shared" si="122"/>
        <v>0</v>
      </c>
      <c r="IK131">
        <v>0</v>
      </c>
    </row>
    <row r="133" spans="1:245" x14ac:dyDescent="0.2">
      <c r="A133" s="2">
        <v>51</v>
      </c>
      <c r="B133" s="2">
        <f>B113</f>
        <v>1</v>
      </c>
      <c r="C133" s="2">
        <f>A113</f>
        <v>4</v>
      </c>
      <c r="D133" s="2">
        <f>ROW(A113)</f>
        <v>113</v>
      </c>
      <c r="E133" s="2"/>
      <c r="F133" s="2" t="str">
        <f>IF(F113&lt;&gt;"",F113,"")</f>
        <v>Новый раздел</v>
      </c>
      <c r="G133" s="2" t="str">
        <f>IF(G113&lt;&gt;"",G113,"")</f>
        <v>Ремонт полиуританового покрытия</v>
      </c>
      <c r="H133" s="2">
        <v>0</v>
      </c>
      <c r="I133" s="2"/>
      <c r="J133" s="2"/>
      <c r="K133" s="2"/>
      <c r="L133" s="2"/>
      <c r="M133" s="2"/>
      <c r="N133" s="2"/>
      <c r="O133" s="2">
        <f t="shared" ref="O133:T133" si="123">ROUND(AB133,2)</f>
        <v>28511.71</v>
      </c>
      <c r="P133" s="2">
        <f t="shared" si="123"/>
        <v>26613.5</v>
      </c>
      <c r="Q133" s="2">
        <f t="shared" si="123"/>
        <v>680.49</v>
      </c>
      <c r="R133" s="2">
        <f t="shared" si="123"/>
        <v>536.5</v>
      </c>
      <c r="S133" s="2">
        <f t="shared" si="123"/>
        <v>1217.72</v>
      </c>
      <c r="T133" s="2">
        <f t="shared" si="123"/>
        <v>0</v>
      </c>
      <c r="U133" s="2">
        <f>AH133</f>
        <v>5.6524000000000001</v>
      </c>
      <c r="V133" s="2">
        <f>AI133</f>
        <v>0</v>
      </c>
      <c r="W133" s="2">
        <f>ROUND(AJ133,2)</f>
        <v>0</v>
      </c>
      <c r="X133" s="2">
        <f>ROUND(AK133,2)</f>
        <v>852.4</v>
      </c>
      <c r="Y133" s="2">
        <f>ROUND(AL133,2)</f>
        <v>121.77</v>
      </c>
      <c r="Z133" s="2"/>
      <c r="AA133" s="2"/>
      <c r="AB133" s="2">
        <f>ROUND(SUMIF(AA117:AA131,"=47999145",O117:O131),2)</f>
        <v>28511.71</v>
      </c>
      <c r="AC133" s="2">
        <f>ROUND(SUMIF(AA117:AA131,"=47999145",P117:P131),2)</f>
        <v>26613.5</v>
      </c>
      <c r="AD133" s="2">
        <f>ROUND(SUMIF(AA117:AA131,"=47999145",Q117:Q131),2)</f>
        <v>680.49</v>
      </c>
      <c r="AE133" s="2">
        <f>ROUND(SUMIF(AA117:AA131,"=47999145",R117:R131),2)</f>
        <v>536.5</v>
      </c>
      <c r="AF133" s="2">
        <f>ROUND(SUMIF(AA117:AA131,"=47999145",S117:S131),2)</f>
        <v>1217.72</v>
      </c>
      <c r="AG133" s="2">
        <f>ROUND(SUMIF(AA117:AA131,"=47999145",T117:T131),2)</f>
        <v>0</v>
      </c>
      <c r="AH133" s="2">
        <f>SUMIF(AA117:AA131,"=47999145",U117:U131)</f>
        <v>5.6524000000000001</v>
      </c>
      <c r="AI133" s="2">
        <f>SUMIF(AA117:AA131,"=47999145",V117:V131)</f>
        <v>0</v>
      </c>
      <c r="AJ133" s="2">
        <f>ROUND(SUMIF(AA117:AA131,"=47999145",W117:W131),2)</f>
        <v>0</v>
      </c>
      <c r="AK133" s="2">
        <f>ROUND(SUMIF(AA117:AA131,"=47999145",X117:X131),2)</f>
        <v>852.4</v>
      </c>
      <c r="AL133" s="2">
        <f>ROUND(SUMIF(AA117:AA131,"=47999145",Y117:Y131),2)</f>
        <v>121.77</v>
      </c>
      <c r="AM133" s="2"/>
      <c r="AN133" s="2"/>
      <c r="AO133" s="2">
        <f t="shared" ref="AO133:BD133" si="124">ROUND(BX133,2)</f>
        <v>0</v>
      </c>
      <c r="AP133" s="2">
        <f t="shared" si="124"/>
        <v>0</v>
      </c>
      <c r="AQ133" s="2">
        <f t="shared" si="124"/>
        <v>0</v>
      </c>
      <c r="AR133" s="2">
        <f t="shared" si="124"/>
        <v>30065.3</v>
      </c>
      <c r="AS133" s="2">
        <f t="shared" si="124"/>
        <v>0</v>
      </c>
      <c r="AT133" s="2">
        <f t="shared" si="124"/>
        <v>0</v>
      </c>
      <c r="AU133" s="2">
        <f t="shared" si="124"/>
        <v>30065.3</v>
      </c>
      <c r="AV133" s="2">
        <f t="shared" si="124"/>
        <v>26613.5</v>
      </c>
      <c r="AW133" s="2">
        <f t="shared" si="124"/>
        <v>26613.5</v>
      </c>
      <c r="AX133" s="2">
        <f t="shared" si="124"/>
        <v>0</v>
      </c>
      <c r="AY133" s="2">
        <f t="shared" si="124"/>
        <v>26613.5</v>
      </c>
      <c r="AZ133" s="2">
        <f t="shared" si="124"/>
        <v>0</v>
      </c>
      <c r="BA133" s="2">
        <f t="shared" si="124"/>
        <v>0</v>
      </c>
      <c r="BB133" s="2">
        <f t="shared" si="124"/>
        <v>0</v>
      </c>
      <c r="BC133" s="2">
        <f t="shared" si="124"/>
        <v>0</v>
      </c>
      <c r="BD133" s="2">
        <f t="shared" si="124"/>
        <v>0</v>
      </c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>
        <f>ROUND(SUMIF(AA117:AA131,"=47999145",FQ117:FQ131),2)</f>
        <v>0</v>
      </c>
      <c r="BY133" s="2">
        <f>ROUND(SUMIF(AA117:AA131,"=47999145",FR117:FR131),2)</f>
        <v>0</v>
      </c>
      <c r="BZ133" s="2">
        <f>ROUND(SUMIF(AA117:AA131,"=47999145",GL117:GL131),2)</f>
        <v>0</v>
      </c>
      <c r="CA133" s="2">
        <f>ROUND(SUMIF(AA117:AA131,"=47999145",GM117:GM131),2)</f>
        <v>30065.3</v>
      </c>
      <c r="CB133" s="2">
        <f>ROUND(SUMIF(AA117:AA131,"=47999145",GN117:GN131),2)</f>
        <v>0</v>
      </c>
      <c r="CC133" s="2">
        <f>ROUND(SUMIF(AA117:AA131,"=47999145",GO117:GO131),2)</f>
        <v>0</v>
      </c>
      <c r="CD133" s="2">
        <f>ROUND(SUMIF(AA117:AA131,"=47999145",GP117:GP131),2)</f>
        <v>30065.3</v>
      </c>
      <c r="CE133" s="2">
        <f>AC133-BX133</f>
        <v>26613.5</v>
      </c>
      <c r="CF133" s="2">
        <f>AC133-BY133</f>
        <v>26613.5</v>
      </c>
      <c r="CG133" s="2">
        <f>BX133-BZ133</f>
        <v>0</v>
      </c>
      <c r="CH133" s="2">
        <f>AC133-BX133-BY133+BZ133</f>
        <v>26613.5</v>
      </c>
      <c r="CI133" s="2">
        <f>BY133-BZ133</f>
        <v>0</v>
      </c>
      <c r="CJ133" s="2">
        <f>ROUND(SUMIF(AA117:AA131,"=47999145",GX117:GX131),2)</f>
        <v>0</v>
      </c>
      <c r="CK133" s="2">
        <f>ROUND(SUMIF(AA117:AA131,"=47999145",GY117:GY131),2)</f>
        <v>0</v>
      </c>
      <c r="CL133" s="2">
        <f>ROUND(SUMIF(AA117:AA131,"=47999145",GZ117:GZ131),2)</f>
        <v>0</v>
      </c>
      <c r="CM133" s="2">
        <f>ROUND(SUMIF(AA117:AA131,"=47999145",HD117:HD131),2)</f>
        <v>0</v>
      </c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>
        <v>0</v>
      </c>
    </row>
    <row r="135" spans="1:245" x14ac:dyDescent="0.2">
      <c r="A135" s="4">
        <v>50</v>
      </c>
      <c r="B135" s="4">
        <v>0</v>
      </c>
      <c r="C135" s="4">
        <v>0</v>
      </c>
      <c r="D135" s="4">
        <v>1</v>
      </c>
      <c r="E135" s="4">
        <v>201</v>
      </c>
      <c r="F135" s="4">
        <f>ROUND(Source!O133,O135)</f>
        <v>28511.71</v>
      </c>
      <c r="G135" s="4" t="s">
        <v>82</v>
      </c>
      <c r="H135" s="4" t="s">
        <v>83</v>
      </c>
      <c r="I135" s="4"/>
      <c r="J135" s="4"/>
      <c r="K135" s="4">
        <v>201</v>
      </c>
      <c r="L135" s="4">
        <v>1</v>
      </c>
      <c r="M135" s="4">
        <v>3</v>
      </c>
      <c r="N135" s="4" t="s">
        <v>3</v>
      </c>
      <c r="O135" s="4">
        <v>2</v>
      </c>
      <c r="P135" s="4"/>
      <c r="Q135" s="4"/>
      <c r="R135" s="4"/>
      <c r="S135" s="4"/>
      <c r="T135" s="4"/>
      <c r="U135" s="4"/>
      <c r="V135" s="4"/>
      <c r="W135" s="4"/>
    </row>
    <row r="136" spans="1:245" x14ac:dyDescent="0.2">
      <c r="A136" s="4">
        <v>50</v>
      </c>
      <c r="B136" s="4">
        <v>0</v>
      </c>
      <c r="C136" s="4">
        <v>0</v>
      </c>
      <c r="D136" s="4">
        <v>1</v>
      </c>
      <c r="E136" s="4">
        <v>202</v>
      </c>
      <c r="F136" s="4">
        <f>ROUND(Source!P133,O136)</f>
        <v>26613.5</v>
      </c>
      <c r="G136" s="4" t="s">
        <v>84</v>
      </c>
      <c r="H136" s="4" t="s">
        <v>85</v>
      </c>
      <c r="I136" s="4"/>
      <c r="J136" s="4"/>
      <c r="K136" s="4">
        <v>202</v>
      </c>
      <c r="L136" s="4">
        <v>2</v>
      </c>
      <c r="M136" s="4">
        <v>3</v>
      </c>
      <c r="N136" s="4" t="s">
        <v>3</v>
      </c>
      <c r="O136" s="4">
        <v>2</v>
      </c>
      <c r="P136" s="4"/>
      <c r="Q136" s="4"/>
      <c r="R136" s="4"/>
      <c r="S136" s="4"/>
      <c r="T136" s="4"/>
      <c r="U136" s="4"/>
      <c r="V136" s="4"/>
      <c r="W136" s="4"/>
    </row>
    <row r="137" spans="1:245" x14ac:dyDescent="0.2">
      <c r="A137" s="4">
        <v>50</v>
      </c>
      <c r="B137" s="4">
        <v>0</v>
      </c>
      <c r="C137" s="4">
        <v>0</v>
      </c>
      <c r="D137" s="4">
        <v>1</v>
      </c>
      <c r="E137" s="4">
        <v>222</v>
      </c>
      <c r="F137" s="4">
        <f>ROUND(Source!AO133,O137)</f>
        <v>0</v>
      </c>
      <c r="G137" s="4" t="s">
        <v>86</v>
      </c>
      <c r="H137" s="4" t="s">
        <v>87</v>
      </c>
      <c r="I137" s="4"/>
      <c r="J137" s="4"/>
      <c r="K137" s="4">
        <v>222</v>
      </c>
      <c r="L137" s="4">
        <v>3</v>
      </c>
      <c r="M137" s="4">
        <v>3</v>
      </c>
      <c r="N137" s="4" t="s">
        <v>3</v>
      </c>
      <c r="O137" s="4">
        <v>2</v>
      </c>
      <c r="P137" s="4"/>
      <c r="Q137" s="4"/>
      <c r="R137" s="4"/>
      <c r="S137" s="4"/>
      <c r="T137" s="4"/>
      <c r="U137" s="4"/>
      <c r="V137" s="4"/>
      <c r="W137" s="4"/>
    </row>
    <row r="138" spans="1:245" x14ac:dyDescent="0.2">
      <c r="A138" s="4">
        <v>50</v>
      </c>
      <c r="B138" s="4">
        <v>0</v>
      </c>
      <c r="C138" s="4">
        <v>0</v>
      </c>
      <c r="D138" s="4">
        <v>1</v>
      </c>
      <c r="E138" s="4">
        <v>225</v>
      </c>
      <c r="F138" s="4">
        <f>ROUND(Source!AV133,O138)</f>
        <v>26613.5</v>
      </c>
      <c r="G138" s="4" t="s">
        <v>88</v>
      </c>
      <c r="H138" s="4" t="s">
        <v>89</v>
      </c>
      <c r="I138" s="4"/>
      <c r="J138" s="4"/>
      <c r="K138" s="4">
        <v>225</v>
      </c>
      <c r="L138" s="4">
        <v>4</v>
      </c>
      <c r="M138" s="4">
        <v>3</v>
      </c>
      <c r="N138" s="4" t="s">
        <v>3</v>
      </c>
      <c r="O138" s="4">
        <v>2</v>
      </c>
      <c r="P138" s="4"/>
      <c r="Q138" s="4"/>
      <c r="R138" s="4"/>
      <c r="S138" s="4"/>
      <c r="T138" s="4"/>
      <c r="U138" s="4"/>
      <c r="V138" s="4"/>
      <c r="W138" s="4"/>
    </row>
    <row r="139" spans="1:245" x14ac:dyDescent="0.2">
      <c r="A139" s="4">
        <v>50</v>
      </c>
      <c r="B139" s="4">
        <v>0</v>
      </c>
      <c r="C139" s="4">
        <v>0</v>
      </c>
      <c r="D139" s="4">
        <v>1</v>
      </c>
      <c r="E139" s="4">
        <v>226</v>
      </c>
      <c r="F139" s="4">
        <f>ROUND(Source!AW133,O139)</f>
        <v>26613.5</v>
      </c>
      <c r="G139" s="4" t="s">
        <v>90</v>
      </c>
      <c r="H139" s="4" t="s">
        <v>91</v>
      </c>
      <c r="I139" s="4"/>
      <c r="J139" s="4"/>
      <c r="K139" s="4">
        <v>226</v>
      </c>
      <c r="L139" s="4">
        <v>5</v>
      </c>
      <c r="M139" s="4">
        <v>3</v>
      </c>
      <c r="N139" s="4" t="s">
        <v>3</v>
      </c>
      <c r="O139" s="4">
        <v>2</v>
      </c>
      <c r="P139" s="4"/>
      <c r="Q139" s="4"/>
      <c r="R139" s="4"/>
      <c r="S139" s="4"/>
      <c r="T139" s="4"/>
      <c r="U139" s="4"/>
      <c r="V139" s="4"/>
      <c r="W139" s="4"/>
    </row>
    <row r="140" spans="1:245" x14ac:dyDescent="0.2">
      <c r="A140" s="4">
        <v>50</v>
      </c>
      <c r="B140" s="4">
        <v>0</v>
      </c>
      <c r="C140" s="4">
        <v>0</v>
      </c>
      <c r="D140" s="4">
        <v>1</v>
      </c>
      <c r="E140" s="4">
        <v>227</v>
      </c>
      <c r="F140" s="4">
        <f>ROUND(Source!AX133,O140)</f>
        <v>0</v>
      </c>
      <c r="G140" s="4" t="s">
        <v>92</v>
      </c>
      <c r="H140" s="4" t="s">
        <v>93</v>
      </c>
      <c r="I140" s="4"/>
      <c r="J140" s="4"/>
      <c r="K140" s="4">
        <v>227</v>
      </c>
      <c r="L140" s="4">
        <v>6</v>
      </c>
      <c r="M140" s="4">
        <v>3</v>
      </c>
      <c r="N140" s="4" t="s">
        <v>3</v>
      </c>
      <c r="O140" s="4">
        <v>2</v>
      </c>
      <c r="P140" s="4"/>
      <c r="Q140" s="4"/>
      <c r="R140" s="4"/>
      <c r="S140" s="4"/>
      <c r="T140" s="4"/>
      <c r="U140" s="4"/>
      <c r="V140" s="4"/>
      <c r="W140" s="4"/>
    </row>
    <row r="141" spans="1:245" x14ac:dyDescent="0.2">
      <c r="A141" s="4">
        <v>50</v>
      </c>
      <c r="B141" s="4">
        <v>0</v>
      </c>
      <c r="C141" s="4">
        <v>0</v>
      </c>
      <c r="D141" s="4">
        <v>1</v>
      </c>
      <c r="E141" s="4">
        <v>228</v>
      </c>
      <c r="F141" s="4">
        <f>ROUND(Source!AY133,O141)</f>
        <v>26613.5</v>
      </c>
      <c r="G141" s="4" t="s">
        <v>94</v>
      </c>
      <c r="H141" s="4" t="s">
        <v>95</v>
      </c>
      <c r="I141" s="4"/>
      <c r="J141" s="4"/>
      <c r="K141" s="4">
        <v>228</v>
      </c>
      <c r="L141" s="4">
        <v>7</v>
      </c>
      <c r="M141" s="4">
        <v>3</v>
      </c>
      <c r="N141" s="4" t="s">
        <v>3</v>
      </c>
      <c r="O141" s="4">
        <v>2</v>
      </c>
      <c r="P141" s="4"/>
      <c r="Q141" s="4"/>
      <c r="R141" s="4"/>
      <c r="S141" s="4"/>
      <c r="T141" s="4"/>
      <c r="U141" s="4"/>
      <c r="V141" s="4"/>
      <c r="W141" s="4"/>
    </row>
    <row r="142" spans="1:245" x14ac:dyDescent="0.2">
      <c r="A142" s="4">
        <v>50</v>
      </c>
      <c r="B142" s="4">
        <v>0</v>
      </c>
      <c r="C142" s="4">
        <v>0</v>
      </c>
      <c r="D142" s="4">
        <v>1</v>
      </c>
      <c r="E142" s="4">
        <v>216</v>
      </c>
      <c r="F142" s="4">
        <f>ROUND(Source!AP133,O142)</f>
        <v>0</v>
      </c>
      <c r="G142" s="4" t="s">
        <v>96</v>
      </c>
      <c r="H142" s="4" t="s">
        <v>97</v>
      </c>
      <c r="I142" s="4"/>
      <c r="J142" s="4"/>
      <c r="K142" s="4">
        <v>216</v>
      </c>
      <c r="L142" s="4">
        <v>8</v>
      </c>
      <c r="M142" s="4">
        <v>3</v>
      </c>
      <c r="N142" s="4" t="s">
        <v>3</v>
      </c>
      <c r="O142" s="4">
        <v>2</v>
      </c>
      <c r="P142" s="4"/>
      <c r="Q142" s="4"/>
      <c r="R142" s="4"/>
      <c r="S142" s="4"/>
      <c r="T142" s="4"/>
      <c r="U142" s="4"/>
      <c r="V142" s="4"/>
      <c r="W142" s="4"/>
    </row>
    <row r="143" spans="1:245" x14ac:dyDescent="0.2">
      <c r="A143" s="4">
        <v>50</v>
      </c>
      <c r="B143" s="4">
        <v>0</v>
      </c>
      <c r="C143" s="4">
        <v>0</v>
      </c>
      <c r="D143" s="4">
        <v>1</v>
      </c>
      <c r="E143" s="4">
        <v>223</v>
      </c>
      <c r="F143" s="4">
        <f>ROUND(Source!AQ133,O143)</f>
        <v>0</v>
      </c>
      <c r="G143" s="4" t="s">
        <v>98</v>
      </c>
      <c r="H143" s="4" t="s">
        <v>99</v>
      </c>
      <c r="I143" s="4"/>
      <c r="J143" s="4"/>
      <c r="K143" s="4">
        <v>223</v>
      </c>
      <c r="L143" s="4">
        <v>9</v>
      </c>
      <c r="M143" s="4">
        <v>3</v>
      </c>
      <c r="N143" s="4" t="s">
        <v>3</v>
      </c>
      <c r="O143" s="4">
        <v>2</v>
      </c>
      <c r="P143" s="4"/>
      <c r="Q143" s="4"/>
      <c r="R143" s="4"/>
      <c r="S143" s="4"/>
      <c r="T143" s="4"/>
      <c r="U143" s="4"/>
      <c r="V143" s="4"/>
      <c r="W143" s="4"/>
    </row>
    <row r="144" spans="1:245" x14ac:dyDescent="0.2">
      <c r="A144" s="4">
        <v>50</v>
      </c>
      <c r="B144" s="4">
        <v>0</v>
      </c>
      <c r="C144" s="4">
        <v>0</v>
      </c>
      <c r="D144" s="4">
        <v>1</v>
      </c>
      <c r="E144" s="4">
        <v>229</v>
      </c>
      <c r="F144" s="4">
        <f>ROUND(Source!AZ133,O144)</f>
        <v>0</v>
      </c>
      <c r="G144" s="4" t="s">
        <v>100</v>
      </c>
      <c r="H144" s="4" t="s">
        <v>101</v>
      </c>
      <c r="I144" s="4"/>
      <c r="J144" s="4"/>
      <c r="K144" s="4">
        <v>229</v>
      </c>
      <c r="L144" s="4">
        <v>10</v>
      </c>
      <c r="M144" s="4">
        <v>3</v>
      </c>
      <c r="N144" s="4" t="s">
        <v>3</v>
      </c>
      <c r="O144" s="4">
        <v>2</v>
      </c>
      <c r="P144" s="4"/>
      <c r="Q144" s="4"/>
      <c r="R144" s="4"/>
      <c r="S144" s="4"/>
      <c r="T144" s="4"/>
      <c r="U144" s="4"/>
      <c r="V144" s="4"/>
      <c r="W144" s="4"/>
    </row>
    <row r="145" spans="1:23" x14ac:dyDescent="0.2">
      <c r="A145" s="4">
        <v>50</v>
      </c>
      <c r="B145" s="4">
        <v>0</v>
      </c>
      <c r="C145" s="4">
        <v>0</v>
      </c>
      <c r="D145" s="4">
        <v>1</v>
      </c>
      <c r="E145" s="4">
        <v>203</v>
      </c>
      <c r="F145" s="4">
        <f>ROUND(Source!Q133,O145)</f>
        <v>680.49</v>
      </c>
      <c r="G145" s="4" t="s">
        <v>102</v>
      </c>
      <c r="H145" s="4" t="s">
        <v>103</v>
      </c>
      <c r="I145" s="4"/>
      <c r="J145" s="4"/>
      <c r="K145" s="4">
        <v>203</v>
      </c>
      <c r="L145" s="4">
        <v>11</v>
      </c>
      <c r="M145" s="4">
        <v>3</v>
      </c>
      <c r="N145" s="4" t="s">
        <v>3</v>
      </c>
      <c r="O145" s="4">
        <v>2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2">
      <c r="A146" s="4">
        <v>50</v>
      </c>
      <c r="B146" s="4">
        <v>0</v>
      </c>
      <c r="C146" s="4">
        <v>0</v>
      </c>
      <c r="D146" s="4">
        <v>1</v>
      </c>
      <c r="E146" s="4">
        <v>231</v>
      </c>
      <c r="F146" s="4">
        <f>ROUND(Source!BB133,O146)</f>
        <v>0</v>
      </c>
      <c r="G146" s="4" t="s">
        <v>104</v>
      </c>
      <c r="H146" s="4" t="s">
        <v>105</v>
      </c>
      <c r="I146" s="4"/>
      <c r="J146" s="4"/>
      <c r="K146" s="4">
        <v>231</v>
      </c>
      <c r="L146" s="4">
        <v>12</v>
      </c>
      <c r="M146" s="4">
        <v>3</v>
      </c>
      <c r="N146" s="4" t="s">
        <v>3</v>
      </c>
      <c r="O146" s="4">
        <v>2</v>
      </c>
      <c r="P146" s="4"/>
      <c r="Q146" s="4"/>
      <c r="R146" s="4"/>
      <c r="S146" s="4"/>
      <c r="T146" s="4"/>
      <c r="U146" s="4"/>
      <c r="V146" s="4"/>
      <c r="W146" s="4"/>
    </row>
    <row r="147" spans="1:23" x14ac:dyDescent="0.2">
      <c r="A147" s="4">
        <v>50</v>
      </c>
      <c r="B147" s="4">
        <v>0</v>
      </c>
      <c r="C147" s="4">
        <v>0</v>
      </c>
      <c r="D147" s="4">
        <v>1</v>
      </c>
      <c r="E147" s="4">
        <v>204</v>
      </c>
      <c r="F147" s="4">
        <f>ROUND(Source!R133,O147)</f>
        <v>536.5</v>
      </c>
      <c r="G147" s="4" t="s">
        <v>106</v>
      </c>
      <c r="H147" s="4" t="s">
        <v>107</v>
      </c>
      <c r="I147" s="4"/>
      <c r="J147" s="4"/>
      <c r="K147" s="4">
        <v>204</v>
      </c>
      <c r="L147" s="4">
        <v>13</v>
      </c>
      <c r="M147" s="4">
        <v>3</v>
      </c>
      <c r="N147" s="4" t="s">
        <v>3</v>
      </c>
      <c r="O147" s="4">
        <v>2</v>
      </c>
      <c r="P147" s="4"/>
      <c r="Q147" s="4"/>
      <c r="R147" s="4"/>
      <c r="S147" s="4"/>
      <c r="T147" s="4"/>
      <c r="U147" s="4"/>
      <c r="V147" s="4"/>
      <c r="W147" s="4"/>
    </row>
    <row r="148" spans="1:23" x14ac:dyDescent="0.2">
      <c r="A148" s="4">
        <v>50</v>
      </c>
      <c r="B148" s="4">
        <v>0</v>
      </c>
      <c r="C148" s="4">
        <v>0</v>
      </c>
      <c r="D148" s="4">
        <v>1</v>
      </c>
      <c r="E148" s="4">
        <v>205</v>
      </c>
      <c r="F148" s="4">
        <f>ROUND(Source!S133,O148)</f>
        <v>1217.72</v>
      </c>
      <c r="G148" s="4" t="s">
        <v>108</v>
      </c>
      <c r="H148" s="4" t="s">
        <v>109</v>
      </c>
      <c r="I148" s="4"/>
      <c r="J148" s="4"/>
      <c r="K148" s="4">
        <v>205</v>
      </c>
      <c r="L148" s="4">
        <v>14</v>
      </c>
      <c r="M148" s="4">
        <v>3</v>
      </c>
      <c r="N148" s="4" t="s">
        <v>3</v>
      </c>
      <c r="O148" s="4">
        <v>2</v>
      </c>
      <c r="P148" s="4"/>
      <c r="Q148" s="4"/>
      <c r="R148" s="4"/>
      <c r="S148" s="4"/>
      <c r="T148" s="4"/>
      <c r="U148" s="4"/>
      <c r="V148" s="4"/>
      <c r="W148" s="4"/>
    </row>
    <row r="149" spans="1:23" x14ac:dyDescent="0.2">
      <c r="A149" s="4">
        <v>50</v>
      </c>
      <c r="B149" s="4">
        <v>0</v>
      </c>
      <c r="C149" s="4">
        <v>0</v>
      </c>
      <c r="D149" s="4">
        <v>1</v>
      </c>
      <c r="E149" s="4">
        <v>232</v>
      </c>
      <c r="F149" s="4">
        <f>ROUND(Source!BC133,O149)</f>
        <v>0</v>
      </c>
      <c r="G149" s="4" t="s">
        <v>110</v>
      </c>
      <c r="H149" s="4" t="s">
        <v>111</v>
      </c>
      <c r="I149" s="4"/>
      <c r="J149" s="4"/>
      <c r="K149" s="4">
        <v>232</v>
      </c>
      <c r="L149" s="4">
        <v>15</v>
      </c>
      <c r="M149" s="4">
        <v>3</v>
      </c>
      <c r="N149" s="4" t="s">
        <v>3</v>
      </c>
      <c r="O149" s="4">
        <v>2</v>
      </c>
      <c r="P149" s="4"/>
      <c r="Q149" s="4"/>
      <c r="R149" s="4"/>
      <c r="S149" s="4"/>
      <c r="T149" s="4"/>
      <c r="U149" s="4"/>
      <c r="V149" s="4"/>
      <c r="W149" s="4"/>
    </row>
    <row r="150" spans="1:23" x14ac:dyDescent="0.2">
      <c r="A150" s="4">
        <v>50</v>
      </c>
      <c r="B150" s="4">
        <v>0</v>
      </c>
      <c r="C150" s="4">
        <v>0</v>
      </c>
      <c r="D150" s="4">
        <v>1</v>
      </c>
      <c r="E150" s="4">
        <v>214</v>
      </c>
      <c r="F150" s="4">
        <f>ROUND(Source!AS133,O150)</f>
        <v>0</v>
      </c>
      <c r="G150" s="4" t="s">
        <v>112</v>
      </c>
      <c r="H150" s="4" t="s">
        <v>113</v>
      </c>
      <c r="I150" s="4"/>
      <c r="J150" s="4"/>
      <c r="K150" s="4">
        <v>214</v>
      </c>
      <c r="L150" s="4">
        <v>16</v>
      </c>
      <c r="M150" s="4">
        <v>3</v>
      </c>
      <c r="N150" s="4" t="s">
        <v>3</v>
      </c>
      <c r="O150" s="4">
        <v>2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2">
      <c r="A151" s="4">
        <v>50</v>
      </c>
      <c r="B151" s="4">
        <v>0</v>
      </c>
      <c r="C151" s="4">
        <v>0</v>
      </c>
      <c r="D151" s="4">
        <v>1</v>
      </c>
      <c r="E151" s="4">
        <v>215</v>
      </c>
      <c r="F151" s="4">
        <f>ROUND(Source!AT133,O151)</f>
        <v>0</v>
      </c>
      <c r="G151" s="4" t="s">
        <v>114</v>
      </c>
      <c r="H151" s="4" t="s">
        <v>115</v>
      </c>
      <c r="I151" s="4"/>
      <c r="J151" s="4"/>
      <c r="K151" s="4">
        <v>215</v>
      </c>
      <c r="L151" s="4">
        <v>17</v>
      </c>
      <c r="M151" s="4">
        <v>3</v>
      </c>
      <c r="N151" s="4" t="s">
        <v>3</v>
      </c>
      <c r="O151" s="4">
        <v>2</v>
      </c>
      <c r="P151" s="4"/>
      <c r="Q151" s="4"/>
      <c r="R151" s="4"/>
      <c r="S151" s="4"/>
      <c r="T151" s="4"/>
      <c r="U151" s="4"/>
      <c r="V151" s="4"/>
      <c r="W151" s="4"/>
    </row>
    <row r="152" spans="1:23" x14ac:dyDescent="0.2">
      <c r="A152" s="4">
        <v>50</v>
      </c>
      <c r="B152" s="4">
        <v>0</v>
      </c>
      <c r="C152" s="4">
        <v>0</v>
      </c>
      <c r="D152" s="4">
        <v>1</v>
      </c>
      <c r="E152" s="4">
        <v>217</v>
      </c>
      <c r="F152" s="4">
        <f>ROUND(Source!AU133,O152)</f>
        <v>30065.3</v>
      </c>
      <c r="G152" s="4" t="s">
        <v>116</v>
      </c>
      <c r="H152" s="4" t="s">
        <v>117</v>
      </c>
      <c r="I152" s="4"/>
      <c r="J152" s="4"/>
      <c r="K152" s="4">
        <v>217</v>
      </c>
      <c r="L152" s="4">
        <v>18</v>
      </c>
      <c r="M152" s="4">
        <v>3</v>
      </c>
      <c r="N152" s="4" t="s">
        <v>3</v>
      </c>
      <c r="O152" s="4">
        <v>2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2">
      <c r="A153" s="4">
        <v>50</v>
      </c>
      <c r="B153" s="4">
        <v>0</v>
      </c>
      <c r="C153" s="4">
        <v>0</v>
      </c>
      <c r="D153" s="4">
        <v>1</v>
      </c>
      <c r="E153" s="4">
        <v>230</v>
      </c>
      <c r="F153" s="4">
        <f>ROUND(Source!BA133,O153)</f>
        <v>0</v>
      </c>
      <c r="G153" s="4" t="s">
        <v>118</v>
      </c>
      <c r="H153" s="4" t="s">
        <v>119</v>
      </c>
      <c r="I153" s="4"/>
      <c r="J153" s="4"/>
      <c r="K153" s="4">
        <v>230</v>
      </c>
      <c r="L153" s="4">
        <v>19</v>
      </c>
      <c r="M153" s="4">
        <v>3</v>
      </c>
      <c r="N153" s="4" t="s">
        <v>3</v>
      </c>
      <c r="O153" s="4">
        <v>2</v>
      </c>
      <c r="P153" s="4"/>
      <c r="Q153" s="4"/>
      <c r="R153" s="4"/>
      <c r="S153" s="4"/>
      <c r="T153" s="4"/>
      <c r="U153" s="4"/>
      <c r="V153" s="4"/>
      <c r="W153" s="4"/>
    </row>
    <row r="154" spans="1:23" x14ac:dyDescent="0.2">
      <c r="A154" s="4">
        <v>50</v>
      </c>
      <c r="B154" s="4">
        <v>0</v>
      </c>
      <c r="C154" s="4">
        <v>0</v>
      </c>
      <c r="D154" s="4">
        <v>1</v>
      </c>
      <c r="E154" s="4">
        <v>206</v>
      </c>
      <c r="F154" s="4">
        <f>ROUND(Source!T133,O154)</f>
        <v>0</v>
      </c>
      <c r="G154" s="4" t="s">
        <v>120</v>
      </c>
      <c r="H154" s="4" t="s">
        <v>121</v>
      </c>
      <c r="I154" s="4"/>
      <c r="J154" s="4"/>
      <c r="K154" s="4">
        <v>206</v>
      </c>
      <c r="L154" s="4">
        <v>20</v>
      </c>
      <c r="M154" s="4">
        <v>3</v>
      </c>
      <c r="N154" s="4" t="s">
        <v>3</v>
      </c>
      <c r="O154" s="4">
        <v>2</v>
      </c>
      <c r="P154" s="4"/>
      <c r="Q154" s="4"/>
      <c r="R154" s="4"/>
      <c r="S154" s="4"/>
      <c r="T154" s="4"/>
      <c r="U154" s="4"/>
      <c r="V154" s="4"/>
      <c r="W154" s="4"/>
    </row>
    <row r="155" spans="1:23" x14ac:dyDescent="0.2">
      <c r="A155" s="4">
        <v>50</v>
      </c>
      <c r="B155" s="4">
        <v>0</v>
      </c>
      <c r="C155" s="4">
        <v>0</v>
      </c>
      <c r="D155" s="4">
        <v>1</v>
      </c>
      <c r="E155" s="4">
        <v>207</v>
      </c>
      <c r="F155" s="4">
        <f>Source!U133</f>
        <v>5.6524000000000001</v>
      </c>
      <c r="G155" s="4" t="s">
        <v>122</v>
      </c>
      <c r="H155" s="4" t="s">
        <v>123</v>
      </c>
      <c r="I155" s="4"/>
      <c r="J155" s="4"/>
      <c r="K155" s="4">
        <v>207</v>
      </c>
      <c r="L155" s="4">
        <v>21</v>
      </c>
      <c r="M155" s="4">
        <v>3</v>
      </c>
      <c r="N155" s="4" t="s">
        <v>3</v>
      </c>
      <c r="O155" s="4">
        <v>-1</v>
      </c>
      <c r="P155" s="4"/>
      <c r="Q155" s="4"/>
      <c r="R155" s="4"/>
      <c r="S155" s="4"/>
      <c r="T155" s="4"/>
      <c r="U155" s="4"/>
      <c r="V155" s="4"/>
      <c r="W155" s="4"/>
    </row>
    <row r="156" spans="1:23" x14ac:dyDescent="0.2">
      <c r="A156" s="4">
        <v>50</v>
      </c>
      <c r="B156" s="4">
        <v>0</v>
      </c>
      <c r="C156" s="4">
        <v>0</v>
      </c>
      <c r="D156" s="4">
        <v>1</v>
      </c>
      <c r="E156" s="4">
        <v>208</v>
      </c>
      <c r="F156" s="4">
        <f>Source!V133</f>
        <v>0</v>
      </c>
      <c r="G156" s="4" t="s">
        <v>124</v>
      </c>
      <c r="H156" s="4" t="s">
        <v>125</v>
      </c>
      <c r="I156" s="4"/>
      <c r="J156" s="4"/>
      <c r="K156" s="4">
        <v>208</v>
      </c>
      <c r="L156" s="4">
        <v>22</v>
      </c>
      <c r="M156" s="4">
        <v>3</v>
      </c>
      <c r="N156" s="4" t="s">
        <v>3</v>
      </c>
      <c r="O156" s="4">
        <v>-1</v>
      </c>
      <c r="P156" s="4"/>
      <c r="Q156" s="4"/>
      <c r="R156" s="4"/>
      <c r="S156" s="4"/>
      <c r="T156" s="4"/>
      <c r="U156" s="4"/>
      <c r="V156" s="4"/>
      <c r="W156" s="4"/>
    </row>
    <row r="157" spans="1:23" x14ac:dyDescent="0.2">
      <c r="A157" s="4">
        <v>50</v>
      </c>
      <c r="B157" s="4">
        <v>0</v>
      </c>
      <c r="C157" s="4">
        <v>0</v>
      </c>
      <c r="D157" s="4">
        <v>1</v>
      </c>
      <c r="E157" s="4">
        <v>209</v>
      </c>
      <c r="F157" s="4">
        <f>ROUND(Source!W133,O157)</f>
        <v>0</v>
      </c>
      <c r="G157" s="4" t="s">
        <v>126</v>
      </c>
      <c r="H157" s="4" t="s">
        <v>127</v>
      </c>
      <c r="I157" s="4"/>
      <c r="J157" s="4"/>
      <c r="K157" s="4">
        <v>209</v>
      </c>
      <c r="L157" s="4">
        <v>23</v>
      </c>
      <c r="M157" s="4">
        <v>3</v>
      </c>
      <c r="N157" s="4" t="s">
        <v>3</v>
      </c>
      <c r="O157" s="4">
        <v>2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2">
      <c r="A158" s="4">
        <v>50</v>
      </c>
      <c r="B158" s="4">
        <v>0</v>
      </c>
      <c r="C158" s="4">
        <v>0</v>
      </c>
      <c r="D158" s="4">
        <v>1</v>
      </c>
      <c r="E158" s="4">
        <v>233</v>
      </c>
      <c r="F158" s="4">
        <f>ROUND(Source!BD133,O158)</f>
        <v>0</v>
      </c>
      <c r="G158" s="4" t="s">
        <v>128</v>
      </c>
      <c r="H158" s="4" t="s">
        <v>129</v>
      </c>
      <c r="I158" s="4"/>
      <c r="J158" s="4"/>
      <c r="K158" s="4">
        <v>233</v>
      </c>
      <c r="L158" s="4">
        <v>24</v>
      </c>
      <c r="M158" s="4">
        <v>3</v>
      </c>
      <c r="N158" s="4" t="s">
        <v>3</v>
      </c>
      <c r="O158" s="4">
        <v>2</v>
      </c>
      <c r="P158" s="4"/>
      <c r="Q158" s="4"/>
      <c r="R158" s="4"/>
      <c r="S158" s="4"/>
      <c r="T158" s="4"/>
      <c r="U158" s="4"/>
      <c r="V158" s="4"/>
      <c r="W158" s="4"/>
    </row>
    <row r="159" spans="1:23" x14ac:dyDescent="0.2">
      <c r="A159" s="4">
        <v>50</v>
      </c>
      <c r="B159" s="4">
        <v>0</v>
      </c>
      <c r="C159" s="4">
        <v>0</v>
      </c>
      <c r="D159" s="4">
        <v>1</v>
      </c>
      <c r="E159" s="4">
        <v>210</v>
      </c>
      <c r="F159" s="4">
        <f>ROUND(Source!X133,O159)</f>
        <v>852.4</v>
      </c>
      <c r="G159" s="4" t="s">
        <v>130</v>
      </c>
      <c r="H159" s="4" t="s">
        <v>131</v>
      </c>
      <c r="I159" s="4"/>
      <c r="J159" s="4"/>
      <c r="K159" s="4">
        <v>210</v>
      </c>
      <c r="L159" s="4">
        <v>25</v>
      </c>
      <c r="M159" s="4">
        <v>3</v>
      </c>
      <c r="N159" s="4" t="s">
        <v>3</v>
      </c>
      <c r="O159" s="4">
        <v>2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2">
      <c r="A160" s="4">
        <v>50</v>
      </c>
      <c r="B160" s="4">
        <v>0</v>
      </c>
      <c r="C160" s="4">
        <v>0</v>
      </c>
      <c r="D160" s="4">
        <v>1</v>
      </c>
      <c r="E160" s="4">
        <v>211</v>
      </c>
      <c r="F160" s="4">
        <f>ROUND(Source!Y133,O160)</f>
        <v>121.77</v>
      </c>
      <c r="G160" s="4" t="s">
        <v>132</v>
      </c>
      <c r="H160" s="4" t="s">
        <v>133</v>
      </c>
      <c r="I160" s="4"/>
      <c r="J160" s="4"/>
      <c r="K160" s="4">
        <v>211</v>
      </c>
      <c r="L160" s="4">
        <v>26</v>
      </c>
      <c r="M160" s="4">
        <v>3</v>
      </c>
      <c r="N160" s="4" t="s">
        <v>3</v>
      </c>
      <c r="O160" s="4">
        <v>2</v>
      </c>
      <c r="P160" s="4"/>
      <c r="Q160" s="4"/>
      <c r="R160" s="4"/>
      <c r="S160" s="4"/>
      <c r="T160" s="4"/>
      <c r="U160" s="4"/>
      <c r="V160" s="4"/>
      <c r="W160" s="4"/>
    </row>
    <row r="161" spans="1:245" x14ac:dyDescent="0.2">
      <c r="A161" s="4">
        <v>50</v>
      </c>
      <c r="B161" s="4">
        <v>0</v>
      </c>
      <c r="C161" s="4">
        <v>0</v>
      </c>
      <c r="D161" s="4">
        <v>1</v>
      </c>
      <c r="E161" s="4">
        <v>224</v>
      </c>
      <c r="F161" s="4">
        <f>ROUND(Source!AR133,O161)</f>
        <v>30065.3</v>
      </c>
      <c r="G161" s="4" t="s">
        <v>134</v>
      </c>
      <c r="H161" s="4" t="s">
        <v>135</v>
      </c>
      <c r="I161" s="4"/>
      <c r="J161" s="4"/>
      <c r="K161" s="4">
        <v>224</v>
      </c>
      <c r="L161" s="4">
        <v>27</v>
      </c>
      <c r="M161" s="4">
        <v>3</v>
      </c>
      <c r="N161" s="4" t="s">
        <v>3</v>
      </c>
      <c r="O161" s="4">
        <v>2</v>
      </c>
      <c r="P161" s="4"/>
      <c r="Q161" s="4"/>
      <c r="R161" s="4"/>
      <c r="S161" s="4"/>
      <c r="T161" s="4"/>
      <c r="U161" s="4"/>
      <c r="V161" s="4"/>
      <c r="W161" s="4"/>
    </row>
    <row r="163" spans="1:245" x14ac:dyDescent="0.2">
      <c r="A163" s="1">
        <v>4</v>
      </c>
      <c r="B163" s="1">
        <v>1</v>
      </c>
      <c r="C163" s="1"/>
      <c r="D163" s="1">
        <f>ROW(A170)</f>
        <v>170</v>
      </c>
      <c r="E163" s="1"/>
      <c r="F163" s="1" t="s">
        <v>12</v>
      </c>
      <c r="G163" s="1" t="s">
        <v>188</v>
      </c>
      <c r="H163" s="1" t="s">
        <v>3</v>
      </c>
      <c r="I163" s="1">
        <v>0</v>
      </c>
      <c r="J163" s="1"/>
      <c r="K163" s="1">
        <v>0</v>
      </c>
      <c r="L163" s="1"/>
      <c r="M163" s="1"/>
      <c r="N163" s="1"/>
      <c r="O163" s="1"/>
      <c r="P163" s="1"/>
      <c r="Q163" s="1"/>
      <c r="R163" s="1"/>
      <c r="S163" s="1"/>
      <c r="T163" s="1"/>
      <c r="U163" s="1" t="s">
        <v>3</v>
      </c>
      <c r="V163" s="1">
        <v>0</v>
      </c>
      <c r="W163" s="1"/>
      <c r="X163" s="1"/>
      <c r="Y163" s="1"/>
      <c r="Z163" s="1"/>
      <c r="AA163" s="1"/>
      <c r="AB163" s="1" t="s">
        <v>3</v>
      </c>
      <c r="AC163" s="1" t="s">
        <v>3</v>
      </c>
      <c r="AD163" s="1" t="s">
        <v>3</v>
      </c>
      <c r="AE163" s="1" t="s">
        <v>3</v>
      </c>
      <c r="AF163" s="1" t="s">
        <v>3</v>
      </c>
      <c r="AG163" s="1" t="s">
        <v>3</v>
      </c>
      <c r="AH163" s="1"/>
      <c r="AI163" s="1"/>
      <c r="AJ163" s="1"/>
      <c r="AK163" s="1"/>
      <c r="AL163" s="1"/>
      <c r="AM163" s="1"/>
      <c r="AN163" s="1"/>
      <c r="AO163" s="1"/>
      <c r="AP163" s="1" t="s">
        <v>3</v>
      </c>
      <c r="AQ163" s="1" t="s">
        <v>3</v>
      </c>
      <c r="AR163" s="1" t="s">
        <v>3</v>
      </c>
      <c r="AS163" s="1"/>
      <c r="AT163" s="1"/>
      <c r="AU163" s="1"/>
      <c r="AV163" s="1"/>
      <c r="AW163" s="1"/>
      <c r="AX163" s="1"/>
      <c r="AY163" s="1"/>
      <c r="AZ163" s="1" t="s">
        <v>3</v>
      </c>
      <c r="BA163" s="1"/>
      <c r="BB163" s="1" t="s">
        <v>3</v>
      </c>
      <c r="BC163" s="1" t="s">
        <v>3</v>
      </c>
      <c r="BD163" s="1" t="s">
        <v>3</v>
      </c>
      <c r="BE163" s="1" t="s">
        <v>3</v>
      </c>
      <c r="BF163" s="1" t="s">
        <v>3</v>
      </c>
      <c r="BG163" s="1" t="s">
        <v>3</v>
      </c>
      <c r="BH163" s="1" t="s">
        <v>3</v>
      </c>
      <c r="BI163" s="1" t="s">
        <v>3</v>
      </c>
      <c r="BJ163" s="1" t="s">
        <v>3</v>
      </c>
      <c r="BK163" s="1" t="s">
        <v>3</v>
      </c>
      <c r="BL163" s="1" t="s">
        <v>3</v>
      </c>
      <c r="BM163" s="1" t="s">
        <v>3</v>
      </c>
      <c r="BN163" s="1" t="s">
        <v>3</v>
      </c>
      <c r="BO163" s="1" t="s">
        <v>3</v>
      </c>
      <c r="BP163" s="1" t="s">
        <v>3</v>
      </c>
      <c r="BQ163" s="1"/>
      <c r="BR163" s="1"/>
      <c r="BS163" s="1"/>
      <c r="BT163" s="1"/>
      <c r="BU163" s="1"/>
      <c r="BV163" s="1"/>
      <c r="BW163" s="1"/>
      <c r="BX163" s="1">
        <v>0</v>
      </c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>
        <v>0</v>
      </c>
    </row>
    <row r="165" spans="1:245" x14ac:dyDescent="0.2">
      <c r="A165" s="2">
        <v>52</v>
      </c>
      <c r="B165" s="2">
        <f t="shared" ref="B165:G165" si="125">B170</f>
        <v>1</v>
      </c>
      <c r="C165" s="2">
        <f t="shared" si="125"/>
        <v>4</v>
      </c>
      <c r="D165" s="2">
        <f t="shared" si="125"/>
        <v>163</v>
      </c>
      <c r="E165" s="2">
        <f t="shared" si="125"/>
        <v>0</v>
      </c>
      <c r="F165" s="2" t="str">
        <f t="shared" si="125"/>
        <v>Новый раздел</v>
      </c>
      <c r="G165" s="2" t="str">
        <f t="shared" si="125"/>
        <v>Восстановление газона</v>
      </c>
      <c r="H165" s="2"/>
      <c r="I165" s="2"/>
      <c r="J165" s="2"/>
      <c r="K165" s="2"/>
      <c r="L165" s="2"/>
      <c r="M165" s="2"/>
      <c r="N165" s="2"/>
      <c r="O165" s="2">
        <f t="shared" ref="O165:AT165" si="126">O170</f>
        <v>0</v>
      </c>
      <c r="P165" s="2">
        <f t="shared" si="126"/>
        <v>0</v>
      </c>
      <c r="Q165" s="2">
        <f t="shared" si="126"/>
        <v>0</v>
      </c>
      <c r="R165" s="2">
        <f t="shared" si="126"/>
        <v>0</v>
      </c>
      <c r="S165" s="2">
        <f t="shared" si="126"/>
        <v>0</v>
      </c>
      <c r="T165" s="2">
        <f t="shared" si="126"/>
        <v>0</v>
      </c>
      <c r="U165" s="2">
        <f t="shared" si="126"/>
        <v>0</v>
      </c>
      <c r="V165" s="2">
        <f t="shared" si="126"/>
        <v>0</v>
      </c>
      <c r="W165" s="2">
        <f t="shared" si="126"/>
        <v>0</v>
      </c>
      <c r="X165" s="2">
        <f t="shared" si="126"/>
        <v>0</v>
      </c>
      <c r="Y165" s="2">
        <f t="shared" si="126"/>
        <v>0</v>
      </c>
      <c r="Z165" s="2">
        <f t="shared" si="126"/>
        <v>0</v>
      </c>
      <c r="AA165" s="2">
        <f t="shared" si="126"/>
        <v>0</v>
      </c>
      <c r="AB165" s="2">
        <f t="shared" si="126"/>
        <v>0</v>
      </c>
      <c r="AC165" s="2">
        <f t="shared" si="126"/>
        <v>0</v>
      </c>
      <c r="AD165" s="2">
        <f t="shared" si="126"/>
        <v>0</v>
      </c>
      <c r="AE165" s="2">
        <f t="shared" si="126"/>
        <v>0</v>
      </c>
      <c r="AF165" s="2">
        <f t="shared" si="126"/>
        <v>0</v>
      </c>
      <c r="AG165" s="2">
        <f t="shared" si="126"/>
        <v>0</v>
      </c>
      <c r="AH165" s="2">
        <f t="shared" si="126"/>
        <v>0</v>
      </c>
      <c r="AI165" s="2">
        <f t="shared" si="126"/>
        <v>0</v>
      </c>
      <c r="AJ165" s="2">
        <f t="shared" si="126"/>
        <v>0</v>
      </c>
      <c r="AK165" s="2">
        <f t="shared" si="126"/>
        <v>0</v>
      </c>
      <c r="AL165" s="2">
        <f t="shared" si="126"/>
        <v>0</v>
      </c>
      <c r="AM165" s="2">
        <f t="shared" si="126"/>
        <v>0</v>
      </c>
      <c r="AN165" s="2">
        <f t="shared" si="126"/>
        <v>0</v>
      </c>
      <c r="AO165" s="2">
        <f t="shared" si="126"/>
        <v>0</v>
      </c>
      <c r="AP165" s="2">
        <f t="shared" si="126"/>
        <v>0</v>
      </c>
      <c r="AQ165" s="2">
        <f t="shared" si="126"/>
        <v>0</v>
      </c>
      <c r="AR165" s="2">
        <f t="shared" si="126"/>
        <v>0</v>
      </c>
      <c r="AS165" s="2">
        <f t="shared" si="126"/>
        <v>0</v>
      </c>
      <c r="AT165" s="2">
        <f t="shared" si="126"/>
        <v>0</v>
      </c>
      <c r="AU165" s="2">
        <f t="shared" ref="AU165:BZ165" si="127">AU170</f>
        <v>0</v>
      </c>
      <c r="AV165" s="2">
        <f t="shared" si="127"/>
        <v>0</v>
      </c>
      <c r="AW165" s="2">
        <f t="shared" si="127"/>
        <v>0</v>
      </c>
      <c r="AX165" s="2">
        <f t="shared" si="127"/>
        <v>0</v>
      </c>
      <c r="AY165" s="2">
        <f t="shared" si="127"/>
        <v>0</v>
      </c>
      <c r="AZ165" s="2">
        <f t="shared" si="127"/>
        <v>0</v>
      </c>
      <c r="BA165" s="2">
        <f t="shared" si="127"/>
        <v>0</v>
      </c>
      <c r="BB165" s="2">
        <f t="shared" si="127"/>
        <v>0</v>
      </c>
      <c r="BC165" s="2">
        <f t="shared" si="127"/>
        <v>0</v>
      </c>
      <c r="BD165" s="2">
        <f t="shared" si="127"/>
        <v>0</v>
      </c>
      <c r="BE165" s="2">
        <f t="shared" si="127"/>
        <v>0</v>
      </c>
      <c r="BF165" s="2">
        <f t="shared" si="127"/>
        <v>0</v>
      </c>
      <c r="BG165" s="2">
        <f t="shared" si="127"/>
        <v>0</v>
      </c>
      <c r="BH165" s="2">
        <f t="shared" si="127"/>
        <v>0</v>
      </c>
      <c r="BI165" s="2">
        <f t="shared" si="127"/>
        <v>0</v>
      </c>
      <c r="BJ165" s="2">
        <f t="shared" si="127"/>
        <v>0</v>
      </c>
      <c r="BK165" s="2">
        <f t="shared" si="127"/>
        <v>0</v>
      </c>
      <c r="BL165" s="2">
        <f t="shared" si="127"/>
        <v>0</v>
      </c>
      <c r="BM165" s="2">
        <f t="shared" si="127"/>
        <v>0</v>
      </c>
      <c r="BN165" s="2">
        <f t="shared" si="127"/>
        <v>0</v>
      </c>
      <c r="BO165" s="2">
        <f t="shared" si="127"/>
        <v>0</v>
      </c>
      <c r="BP165" s="2">
        <f t="shared" si="127"/>
        <v>0</v>
      </c>
      <c r="BQ165" s="2">
        <f t="shared" si="127"/>
        <v>0</v>
      </c>
      <c r="BR165" s="2">
        <f t="shared" si="127"/>
        <v>0</v>
      </c>
      <c r="BS165" s="2">
        <f t="shared" si="127"/>
        <v>0</v>
      </c>
      <c r="BT165" s="2">
        <f t="shared" si="127"/>
        <v>0</v>
      </c>
      <c r="BU165" s="2">
        <f t="shared" si="127"/>
        <v>0</v>
      </c>
      <c r="BV165" s="2">
        <f t="shared" si="127"/>
        <v>0</v>
      </c>
      <c r="BW165" s="2">
        <f t="shared" si="127"/>
        <v>0</v>
      </c>
      <c r="BX165" s="2">
        <f t="shared" si="127"/>
        <v>0</v>
      </c>
      <c r="BY165" s="2">
        <f t="shared" si="127"/>
        <v>0</v>
      </c>
      <c r="BZ165" s="2">
        <f t="shared" si="127"/>
        <v>0</v>
      </c>
      <c r="CA165" s="2">
        <f t="shared" ref="CA165:DF165" si="128">CA170</f>
        <v>0</v>
      </c>
      <c r="CB165" s="2">
        <f t="shared" si="128"/>
        <v>0</v>
      </c>
      <c r="CC165" s="2">
        <f t="shared" si="128"/>
        <v>0</v>
      </c>
      <c r="CD165" s="2">
        <f t="shared" si="128"/>
        <v>0</v>
      </c>
      <c r="CE165" s="2">
        <f t="shared" si="128"/>
        <v>0</v>
      </c>
      <c r="CF165" s="2">
        <f t="shared" si="128"/>
        <v>0</v>
      </c>
      <c r="CG165" s="2">
        <f t="shared" si="128"/>
        <v>0</v>
      </c>
      <c r="CH165" s="2">
        <f t="shared" si="128"/>
        <v>0</v>
      </c>
      <c r="CI165" s="2">
        <f t="shared" si="128"/>
        <v>0</v>
      </c>
      <c r="CJ165" s="2">
        <f t="shared" si="128"/>
        <v>0</v>
      </c>
      <c r="CK165" s="2">
        <f t="shared" si="128"/>
        <v>0</v>
      </c>
      <c r="CL165" s="2">
        <f t="shared" si="128"/>
        <v>0</v>
      </c>
      <c r="CM165" s="2">
        <f t="shared" si="128"/>
        <v>0</v>
      </c>
      <c r="CN165" s="2">
        <f t="shared" si="128"/>
        <v>0</v>
      </c>
      <c r="CO165" s="2">
        <f t="shared" si="128"/>
        <v>0</v>
      </c>
      <c r="CP165" s="2">
        <f t="shared" si="128"/>
        <v>0</v>
      </c>
      <c r="CQ165" s="2">
        <f t="shared" si="128"/>
        <v>0</v>
      </c>
      <c r="CR165" s="2">
        <f t="shared" si="128"/>
        <v>0</v>
      </c>
      <c r="CS165" s="2">
        <f t="shared" si="128"/>
        <v>0</v>
      </c>
      <c r="CT165" s="2">
        <f t="shared" si="128"/>
        <v>0</v>
      </c>
      <c r="CU165" s="2">
        <f t="shared" si="128"/>
        <v>0</v>
      </c>
      <c r="CV165" s="2">
        <f t="shared" si="128"/>
        <v>0</v>
      </c>
      <c r="CW165" s="2">
        <f t="shared" si="128"/>
        <v>0</v>
      </c>
      <c r="CX165" s="2">
        <f t="shared" si="128"/>
        <v>0</v>
      </c>
      <c r="CY165" s="2">
        <f t="shared" si="128"/>
        <v>0</v>
      </c>
      <c r="CZ165" s="2">
        <f t="shared" si="128"/>
        <v>0</v>
      </c>
      <c r="DA165" s="2">
        <f t="shared" si="128"/>
        <v>0</v>
      </c>
      <c r="DB165" s="2">
        <f t="shared" si="128"/>
        <v>0</v>
      </c>
      <c r="DC165" s="2">
        <f t="shared" si="128"/>
        <v>0</v>
      </c>
      <c r="DD165" s="2">
        <f t="shared" si="128"/>
        <v>0</v>
      </c>
      <c r="DE165" s="2">
        <f t="shared" si="128"/>
        <v>0</v>
      </c>
      <c r="DF165" s="2">
        <f t="shared" si="128"/>
        <v>0</v>
      </c>
      <c r="DG165" s="3">
        <f t="shared" ref="DG165:EL165" si="129">DG170</f>
        <v>0</v>
      </c>
      <c r="DH165" s="3">
        <f t="shared" si="129"/>
        <v>0</v>
      </c>
      <c r="DI165" s="3">
        <f t="shared" si="129"/>
        <v>0</v>
      </c>
      <c r="DJ165" s="3">
        <f t="shared" si="129"/>
        <v>0</v>
      </c>
      <c r="DK165" s="3">
        <f t="shared" si="129"/>
        <v>0</v>
      </c>
      <c r="DL165" s="3">
        <f t="shared" si="129"/>
        <v>0</v>
      </c>
      <c r="DM165" s="3">
        <f t="shared" si="129"/>
        <v>0</v>
      </c>
      <c r="DN165" s="3">
        <f t="shared" si="129"/>
        <v>0</v>
      </c>
      <c r="DO165" s="3">
        <f t="shared" si="129"/>
        <v>0</v>
      </c>
      <c r="DP165" s="3">
        <f t="shared" si="129"/>
        <v>0</v>
      </c>
      <c r="DQ165" s="3">
        <f t="shared" si="129"/>
        <v>0</v>
      </c>
      <c r="DR165" s="3">
        <f t="shared" si="129"/>
        <v>0</v>
      </c>
      <c r="DS165" s="3">
        <f t="shared" si="129"/>
        <v>0</v>
      </c>
      <c r="DT165" s="3">
        <f t="shared" si="129"/>
        <v>0</v>
      </c>
      <c r="DU165" s="3">
        <f t="shared" si="129"/>
        <v>0</v>
      </c>
      <c r="DV165" s="3">
        <f t="shared" si="129"/>
        <v>0</v>
      </c>
      <c r="DW165" s="3">
        <f t="shared" si="129"/>
        <v>0</v>
      </c>
      <c r="DX165" s="3">
        <f t="shared" si="129"/>
        <v>0</v>
      </c>
      <c r="DY165" s="3">
        <f t="shared" si="129"/>
        <v>0</v>
      </c>
      <c r="DZ165" s="3">
        <f t="shared" si="129"/>
        <v>0</v>
      </c>
      <c r="EA165" s="3">
        <f t="shared" si="129"/>
        <v>0</v>
      </c>
      <c r="EB165" s="3">
        <f t="shared" si="129"/>
        <v>0</v>
      </c>
      <c r="EC165" s="3">
        <f t="shared" si="129"/>
        <v>0</v>
      </c>
      <c r="ED165" s="3">
        <f t="shared" si="129"/>
        <v>0</v>
      </c>
      <c r="EE165" s="3">
        <f t="shared" si="129"/>
        <v>0</v>
      </c>
      <c r="EF165" s="3">
        <f t="shared" si="129"/>
        <v>0</v>
      </c>
      <c r="EG165" s="3">
        <f t="shared" si="129"/>
        <v>0</v>
      </c>
      <c r="EH165" s="3">
        <f t="shared" si="129"/>
        <v>0</v>
      </c>
      <c r="EI165" s="3">
        <f t="shared" si="129"/>
        <v>0</v>
      </c>
      <c r="EJ165" s="3">
        <f t="shared" si="129"/>
        <v>0</v>
      </c>
      <c r="EK165" s="3">
        <f t="shared" si="129"/>
        <v>0</v>
      </c>
      <c r="EL165" s="3">
        <f t="shared" si="129"/>
        <v>0</v>
      </c>
      <c r="EM165" s="3">
        <f t="shared" ref="EM165:FR165" si="130">EM170</f>
        <v>0</v>
      </c>
      <c r="EN165" s="3">
        <f t="shared" si="130"/>
        <v>0</v>
      </c>
      <c r="EO165" s="3">
        <f t="shared" si="130"/>
        <v>0</v>
      </c>
      <c r="EP165" s="3">
        <f t="shared" si="130"/>
        <v>0</v>
      </c>
      <c r="EQ165" s="3">
        <f t="shared" si="130"/>
        <v>0</v>
      </c>
      <c r="ER165" s="3">
        <f t="shared" si="130"/>
        <v>0</v>
      </c>
      <c r="ES165" s="3">
        <f t="shared" si="130"/>
        <v>0</v>
      </c>
      <c r="ET165" s="3">
        <f t="shared" si="130"/>
        <v>0</v>
      </c>
      <c r="EU165" s="3">
        <f t="shared" si="130"/>
        <v>0</v>
      </c>
      <c r="EV165" s="3">
        <f t="shared" si="130"/>
        <v>0</v>
      </c>
      <c r="EW165" s="3">
        <f t="shared" si="130"/>
        <v>0</v>
      </c>
      <c r="EX165" s="3">
        <f t="shared" si="130"/>
        <v>0</v>
      </c>
      <c r="EY165" s="3">
        <f t="shared" si="130"/>
        <v>0</v>
      </c>
      <c r="EZ165" s="3">
        <f t="shared" si="130"/>
        <v>0</v>
      </c>
      <c r="FA165" s="3">
        <f t="shared" si="130"/>
        <v>0</v>
      </c>
      <c r="FB165" s="3">
        <f t="shared" si="130"/>
        <v>0</v>
      </c>
      <c r="FC165" s="3">
        <f t="shared" si="130"/>
        <v>0</v>
      </c>
      <c r="FD165" s="3">
        <f t="shared" si="130"/>
        <v>0</v>
      </c>
      <c r="FE165" s="3">
        <f t="shared" si="130"/>
        <v>0</v>
      </c>
      <c r="FF165" s="3">
        <f t="shared" si="130"/>
        <v>0</v>
      </c>
      <c r="FG165" s="3">
        <f t="shared" si="130"/>
        <v>0</v>
      </c>
      <c r="FH165" s="3">
        <f t="shared" si="130"/>
        <v>0</v>
      </c>
      <c r="FI165" s="3">
        <f t="shared" si="130"/>
        <v>0</v>
      </c>
      <c r="FJ165" s="3">
        <f t="shared" si="130"/>
        <v>0</v>
      </c>
      <c r="FK165" s="3">
        <f t="shared" si="130"/>
        <v>0</v>
      </c>
      <c r="FL165" s="3">
        <f t="shared" si="130"/>
        <v>0</v>
      </c>
      <c r="FM165" s="3">
        <f t="shared" si="130"/>
        <v>0</v>
      </c>
      <c r="FN165" s="3">
        <f t="shared" si="130"/>
        <v>0</v>
      </c>
      <c r="FO165" s="3">
        <f t="shared" si="130"/>
        <v>0</v>
      </c>
      <c r="FP165" s="3">
        <f t="shared" si="130"/>
        <v>0</v>
      </c>
      <c r="FQ165" s="3">
        <f t="shared" si="130"/>
        <v>0</v>
      </c>
      <c r="FR165" s="3">
        <f t="shared" si="130"/>
        <v>0</v>
      </c>
      <c r="FS165" s="3">
        <f t="shared" ref="FS165:GX165" si="131">FS170</f>
        <v>0</v>
      </c>
      <c r="FT165" s="3">
        <f t="shared" si="131"/>
        <v>0</v>
      </c>
      <c r="FU165" s="3">
        <f t="shared" si="131"/>
        <v>0</v>
      </c>
      <c r="FV165" s="3">
        <f t="shared" si="131"/>
        <v>0</v>
      </c>
      <c r="FW165" s="3">
        <f t="shared" si="131"/>
        <v>0</v>
      </c>
      <c r="FX165" s="3">
        <f t="shared" si="131"/>
        <v>0</v>
      </c>
      <c r="FY165" s="3">
        <f t="shared" si="131"/>
        <v>0</v>
      </c>
      <c r="FZ165" s="3">
        <f t="shared" si="131"/>
        <v>0</v>
      </c>
      <c r="GA165" s="3">
        <f t="shared" si="131"/>
        <v>0</v>
      </c>
      <c r="GB165" s="3">
        <f t="shared" si="131"/>
        <v>0</v>
      </c>
      <c r="GC165" s="3">
        <f t="shared" si="131"/>
        <v>0</v>
      </c>
      <c r="GD165" s="3">
        <f t="shared" si="131"/>
        <v>0</v>
      </c>
      <c r="GE165" s="3">
        <f t="shared" si="131"/>
        <v>0</v>
      </c>
      <c r="GF165" s="3">
        <f t="shared" si="131"/>
        <v>0</v>
      </c>
      <c r="GG165" s="3">
        <f t="shared" si="131"/>
        <v>0</v>
      </c>
      <c r="GH165" s="3">
        <f t="shared" si="131"/>
        <v>0</v>
      </c>
      <c r="GI165" s="3">
        <f t="shared" si="131"/>
        <v>0</v>
      </c>
      <c r="GJ165" s="3">
        <f t="shared" si="131"/>
        <v>0</v>
      </c>
      <c r="GK165" s="3">
        <f t="shared" si="131"/>
        <v>0</v>
      </c>
      <c r="GL165" s="3">
        <f t="shared" si="131"/>
        <v>0</v>
      </c>
      <c r="GM165" s="3">
        <f t="shared" si="131"/>
        <v>0</v>
      </c>
      <c r="GN165" s="3">
        <f t="shared" si="131"/>
        <v>0</v>
      </c>
      <c r="GO165" s="3">
        <f t="shared" si="131"/>
        <v>0</v>
      </c>
      <c r="GP165" s="3">
        <f t="shared" si="131"/>
        <v>0</v>
      </c>
      <c r="GQ165" s="3">
        <f t="shared" si="131"/>
        <v>0</v>
      </c>
      <c r="GR165" s="3">
        <f t="shared" si="131"/>
        <v>0</v>
      </c>
      <c r="GS165" s="3">
        <f t="shared" si="131"/>
        <v>0</v>
      </c>
      <c r="GT165" s="3">
        <f t="shared" si="131"/>
        <v>0</v>
      </c>
      <c r="GU165" s="3">
        <f t="shared" si="131"/>
        <v>0</v>
      </c>
      <c r="GV165" s="3">
        <f t="shared" si="131"/>
        <v>0</v>
      </c>
      <c r="GW165" s="3">
        <f t="shared" si="131"/>
        <v>0</v>
      </c>
      <c r="GX165" s="3">
        <f t="shared" si="131"/>
        <v>0</v>
      </c>
    </row>
    <row r="167" spans="1:245" x14ac:dyDescent="0.2">
      <c r="A167">
        <v>17</v>
      </c>
      <c r="B167">
        <v>1</v>
      </c>
      <c r="C167">
        <f>ROW(SmtRes!A172)</f>
        <v>172</v>
      </c>
      <c r="D167">
        <f>ROW(EtalonRes!A172)</f>
        <v>172</v>
      </c>
      <c r="E167" t="s">
        <v>189</v>
      </c>
      <c r="F167" t="s">
        <v>190</v>
      </c>
      <c r="G167" t="s">
        <v>191</v>
      </c>
      <c r="H167" t="s">
        <v>42</v>
      </c>
      <c r="I167">
        <v>0</v>
      </c>
      <c r="J167">
        <v>0</v>
      </c>
      <c r="O167">
        <f>ROUND(CP167,2)</f>
        <v>0</v>
      </c>
      <c r="P167">
        <f>ROUND(CQ167*I167,2)</f>
        <v>0</v>
      </c>
      <c r="Q167">
        <f>ROUND(CR167*I167,2)</f>
        <v>0</v>
      </c>
      <c r="R167">
        <f>ROUND(CS167*I167,2)</f>
        <v>0</v>
      </c>
      <c r="S167">
        <f>ROUND(CT167*I167,2)</f>
        <v>0</v>
      </c>
      <c r="T167">
        <f>ROUND(CU167*I167,2)</f>
        <v>0</v>
      </c>
      <c r="U167">
        <f>CV167*I167</f>
        <v>0</v>
      </c>
      <c r="V167">
        <f>CW167*I167</f>
        <v>0</v>
      </c>
      <c r="W167">
        <f>ROUND(CX167*I167,2)</f>
        <v>0</v>
      </c>
      <c r="X167">
        <f>ROUND(CY167,2)</f>
        <v>0</v>
      </c>
      <c r="Y167">
        <f>ROUND(CZ167,2)</f>
        <v>0</v>
      </c>
      <c r="AA167">
        <v>47999145</v>
      </c>
      <c r="AB167">
        <f>ROUND((AC167+AD167+AF167),6)</f>
        <v>19815.97</v>
      </c>
      <c r="AC167">
        <f>ROUND((ES167),6)</f>
        <v>11305.05</v>
      </c>
      <c r="AD167">
        <f>ROUND((((ET167)-(EU167))+AE167),6)</f>
        <v>0</v>
      </c>
      <c r="AE167">
        <f>ROUND((EU167),6)</f>
        <v>0</v>
      </c>
      <c r="AF167">
        <f>ROUND((EV167),6)</f>
        <v>8510.92</v>
      </c>
      <c r="AG167">
        <f>ROUND((AP167),6)</f>
        <v>0</v>
      </c>
      <c r="AH167">
        <f>(EW167)</f>
        <v>46</v>
      </c>
      <c r="AI167">
        <f>(EX167)</f>
        <v>0</v>
      </c>
      <c r="AJ167">
        <f>(AS167)</f>
        <v>0</v>
      </c>
      <c r="AK167">
        <v>19815.97</v>
      </c>
      <c r="AL167">
        <v>11305.05</v>
      </c>
      <c r="AM167">
        <v>0</v>
      </c>
      <c r="AN167">
        <v>0</v>
      </c>
      <c r="AO167">
        <v>8510.92</v>
      </c>
      <c r="AP167">
        <v>0</v>
      </c>
      <c r="AQ167">
        <v>46</v>
      </c>
      <c r="AR167">
        <v>0</v>
      </c>
      <c r="AS167">
        <v>0</v>
      </c>
      <c r="AT167">
        <v>70</v>
      </c>
      <c r="AU167">
        <v>10</v>
      </c>
      <c r="AV167">
        <v>1</v>
      </c>
      <c r="AW167">
        <v>1</v>
      </c>
      <c r="AZ167">
        <v>1</v>
      </c>
      <c r="BA167">
        <v>1</v>
      </c>
      <c r="BB167">
        <v>1</v>
      </c>
      <c r="BC167">
        <v>1</v>
      </c>
      <c r="BD167" t="s">
        <v>3</v>
      </c>
      <c r="BE167" t="s">
        <v>3</v>
      </c>
      <c r="BF167" t="s">
        <v>3</v>
      </c>
      <c r="BG167" t="s">
        <v>3</v>
      </c>
      <c r="BH167">
        <v>0</v>
      </c>
      <c r="BI167">
        <v>4</v>
      </c>
      <c r="BJ167" t="s">
        <v>192</v>
      </c>
      <c r="BM167">
        <v>0</v>
      </c>
      <c r="BN167">
        <v>47312792</v>
      </c>
      <c r="BO167" t="s">
        <v>3</v>
      </c>
      <c r="BP167">
        <v>0</v>
      </c>
      <c r="BQ167">
        <v>1</v>
      </c>
      <c r="BR167">
        <v>0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 t="s">
        <v>3</v>
      </c>
      <c r="BZ167">
        <v>70</v>
      </c>
      <c r="CA167">
        <v>10</v>
      </c>
      <c r="CE167">
        <v>0</v>
      </c>
      <c r="CF167">
        <v>0</v>
      </c>
      <c r="CG167">
        <v>0</v>
      </c>
      <c r="CM167">
        <v>0</v>
      </c>
      <c r="CN167" t="s">
        <v>3</v>
      </c>
      <c r="CO167">
        <v>0</v>
      </c>
      <c r="CP167">
        <f>(P167+Q167+S167)</f>
        <v>0</v>
      </c>
      <c r="CQ167">
        <f>(AC167*BC167*AW167)</f>
        <v>11305.05</v>
      </c>
      <c r="CR167">
        <f>((((ET167)*BB167-(EU167)*BS167)+AE167*BS167)*AV167)</f>
        <v>0</v>
      </c>
      <c r="CS167">
        <f>(AE167*BS167*AV167)</f>
        <v>0</v>
      </c>
      <c r="CT167">
        <f>(AF167*BA167*AV167)</f>
        <v>8510.92</v>
      </c>
      <c r="CU167">
        <f>AG167</f>
        <v>0</v>
      </c>
      <c r="CV167">
        <f>(AH167*AV167)</f>
        <v>46</v>
      </c>
      <c r="CW167">
        <f>AI167</f>
        <v>0</v>
      </c>
      <c r="CX167">
        <f>AJ167</f>
        <v>0</v>
      </c>
      <c r="CY167">
        <f>((S167*BZ167)/100)</f>
        <v>0</v>
      </c>
      <c r="CZ167">
        <f>((S167*CA167)/100)</f>
        <v>0</v>
      </c>
      <c r="DC167" t="s">
        <v>3</v>
      </c>
      <c r="DD167" t="s">
        <v>3</v>
      </c>
      <c r="DE167" t="s">
        <v>3</v>
      </c>
      <c r="DF167" t="s">
        <v>3</v>
      </c>
      <c r="DG167" t="s">
        <v>3</v>
      </c>
      <c r="DH167" t="s">
        <v>3</v>
      </c>
      <c r="DI167" t="s">
        <v>3</v>
      </c>
      <c r="DJ167" t="s">
        <v>3</v>
      </c>
      <c r="DK167" t="s">
        <v>3</v>
      </c>
      <c r="DL167" t="s">
        <v>3</v>
      </c>
      <c r="DM167" t="s">
        <v>3</v>
      </c>
      <c r="DN167">
        <v>0</v>
      </c>
      <c r="DO167">
        <v>0</v>
      </c>
      <c r="DP167">
        <v>1</v>
      </c>
      <c r="DQ167">
        <v>1</v>
      </c>
      <c r="DU167">
        <v>1005</v>
      </c>
      <c r="DV167" t="s">
        <v>42</v>
      </c>
      <c r="DW167" t="s">
        <v>42</v>
      </c>
      <c r="DX167">
        <v>100</v>
      </c>
      <c r="EE167">
        <v>47949693</v>
      </c>
      <c r="EF167">
        <v>1</v>
      </c>
      <c r="EG167" t="s">
        <v>18</v>
      </c>
      <c r="EH167">
        <v>0</v>
      </c>
      <c r="EI167" t="s">
        <v>3</v>
      </c>
      <c r="EJ167">
        <v>4</v>
      </c>
      <c r="EK167">
        <v>0</v>
      </c>
      <c r="EL167" t="s">
        <v>19</v>
      </c>
      <c r="EM167" t="s">
        <v>20</v>
      </c>
      <c r="EO167" t="s">
        <v>3</v>
      </c>
      <c r="EQ167">
        <v>131072</v>
      </c>
      <c r="ER167">
        <v>19815.97</v>
      </c>
      <c r="ES167">
        <v>11305.05</v>
      </c>
      <c r="ET167">
        <v>0</v>
      </c>
      <c r="EU167">
        <v>0</v>
      </c>
      <c r="EV167">
        <v>8510.92</v>
      </c>
      <c r="EW167">
        <v>46</v>
      </c>
      <c r="EX167">
        <v>0</v>
      </c>
      <c r="EY167">
        <v>0</v>
      </c>
      <c r="FQ167">
        <v>0</v>
      </c>
      <c r="FR167">
        <f>ROUND(IF(AND(BH167=3,BI167=3),P167,0),2)</f>
        <v>0</v>
      </c>
      <c r="FS167">
        <v>0</v>
      </c>
      <c r="FX167">
        <v>70</v>
      </c>
      <c r="FY167">
        <v>10</v>
      </c>
      <c r="GA167" t="s">
        <v>3</v>
      </c>
      <c r="GD167">
        <v>0</v>
      </c>
      <c r="GF167">
        <v>-1712119925</v>
      </c>
      <c r="GG167">
        <v>2</v>
      </c>
      <c r="GH167">
        <v>1</v>
      </c>
      <c r="GI167">
        <v>-2</v>
      </c>
      <c r="GJ167">
        <v>0</v>
      </c>
      <c r="GK167">
        <f>ROUND(R167*(R12)/100,2)</f>
        <v>0</v>
      </c>
      <c r="GL167">
        <f>ROUND(IF(AND(BH167=3,BI167=3,FS167&lt;&gt;0),P167,0),2)</f>
        <v>0</v>
      </c>
      <c r="GM167">
        <f>ROUND(O167+X167+Y167+GK167,2)+GX167</f>
        <v>0</v>
      </c>
      <c r="GN167">
        <f>IF(OR(BI167=0,BI167=1),ROUND(O167+X167+Y167+GK167,2),0)</f>
        <v>0</v>
      </c>
      <c r="GO167">
        <f>IF(BI167=2,ROUND(O167+X167+Y167+GK167,2),0)</f>
        <v>0</v>
      </c>
      <c r="GP167">
        <f>IF(BI167=4,ROUND(O167+X167+Y167+GK167,2)+GX167,0)</f>
        <v>0</v>
      </c>
      <c r="GR167">
        <v>0</v>
      </c>
      <c r="GS167">
        <v>0</v>
      </c>
      <c r="GT167">
        <v>0</v>
      </c>
      <c r="GU167" t="s">
        <v>3</v>
      </c>
      <c r="GV167">
        <f>ROUND((GT167),6)</f>
        <v>0</v>
      </c>
      <c r="GW167">
        <v>1</v>
      </c>
      <c r="GX167">
        <f>ROUND(HC167*I167,2)</f>
        <v>0</v>
      </c>
      <c r="HA167">
        <v>0</v>
      </c>
      <c r="HB167">
        <v>0</v>
      </c>
      <c r="HC167">
        <f>GV167*GW167</f>
        <v>0</v>
      </c>
      <c r="IK167">
        <v>0</v>
      </c>
    </row>
    <row r="168" spans="1:245" x14ac:dyDescent="0.2">
      <c r="A168">
        <v>17</v>
      </c>
      <c r="B168">
        <v>1</v>
      </c>
      <c r="C168">
        <f>ROW(SmtRes!A175)</f>
        <v>175</v>
      </c>
      <c r="D168">
        <f>ROW(EtalonRes!A175)</f>
        <v>175</v>
      </c>
      <c r="E168" t="s">
        <v>193</v>
      </c>
      <c r="F168" t="s">
        <v>194</v>
      </c>
      <c r="G168" t="s">
        <v>195</v>
      </c>
      <c r="H168" t="s">
        <v>42</v>
      </c>
      <c r="I168">
        <v>0</v>
      </c>
      <c r="J168">
        <v>0</v>
      </c>
      <c r="O168">
        <f>ROUND(CP168,2)</f>
        <v>0</v>
      </c>
      <c r="P168">
        <f>ROUND(CQ168*I168,2)</f>
        <v>0</v>
      </c>
      <c r="Q168">
        <f>ROUND(CR168*I168,2)</f>
        <v>0</v>
      </c>
      <c r="R168">
        <f>ROUND(CS168*I168,2)</f>
        <v>0</v>
      </c>
      <c r="S168">
        <f>ROUND(CT168*I168,2)</f>
        <v>0</v>
      </c>
      <c r="T168">
        <f>ROUND(CU168*I168,2)</f>
        <v>0</v>
      </c>
      <c r="U168">
        <f>CV168*I168</f>
        <v>0</v>
      </c>
      <c r="V168">
        <f>CW168*I168</f>
        <v>0</v>
      </c>
      <c r="W168">
        <f>ROUND(CX168*I168,2)</f>
        <v>0</v>
      </c>
      <c r="X168">
        <f>ROUND(CY168,2)</f>
        <v>0</v>
      </c>
      <c r="Y168">
        <f>ROUND(CZ168,2)</f>
        <v>0</v>
      </c>
      <c r="AA168">
        <v>47999145</v>
      </c>
      <c r="AB168">
        <f>ROUND((AC168+AD168+AF168),6)</f>
        <v>2785.91</v>
      </c>
      <c r="AC168">
        <f>ROUND((ES168),6)</f>
        <v>1564.86</v>
      </c>
      <c r="AD168">
        <f>ROUND((((ET168)-(EU168))+AE168),6)</f>
        <v>0</v>
      </c>
      <c r="AE168">
        <f>ROUND((EU168),6)</f>
        <v>0</v>
      </c>
      <c r="AF168">
        <f>ROUND((EV168),6)</f>
        <v>1221.05</v>
      </c>
      <c r="AG168">
        <f>ROUND((AP168),6)</f>
        <v>0</v>
      </c>
      <c r="AH168">
        <f>(EW168)</f>
        <v>6.04</v>
      </c>
      <c r="AI168">
        <f>(EX168)</f>
        <v>0</v>
      </c>
      <c r="AJ168">
        <f>(AS168)</f>
        <v>0</v>
      </c>
      <c r="AK168">
        <v>2785.91</v>
      </c>
      <c r="AL168">
        <v>1564.86</v>
      </c>
      <c r="AM168">
        <v>0</v>
      </c>
      <c r="AN168">
        <v>0</v>
      </c>
      <c r="AO168">
        <v>1221.05</v>
      </c>
      <c r="AP168">
        <v>0</v>
      </c>
      <c r="AQ168">
        <v>6.04</v>
      </c>
      <c r="AR168">
        <v>0</v>
      </c>
      <c r="AS168">
        <v>0</v>
      </c>
      <c r="AT168">
        <v>70</v>
      </c>
      <c r="AU168">
        <v>10</v>
      </c>
      <c r="AV168">
        <v>1</v>
      </c>
      <c r="AW168">
        <v>1</v>
      </c>
      <c r="AZ168">
        <v>1</v>
      </c>
      <c r="BA168">
        <v>1</v>
      </c>
      <c r="BB168">
        <v>1</v>
      </c>
      <c r="BC168">
        <v>1</v>
      </c>
      <c r="BD168" t="s">
        <v>3</v>
      </c>
      <c r="BE168" t="s">
        <v>3</v>
      </c>
      <c r="BF168" t="s">
        <v>3</v>
      </c>
      <c r="BG168" t="s">
        <v>3</v>
      </c>
      <c r="BH168">
        <v>0</v>
      </c>
      <c r="BI168">
        <v>4</v>
      </c>
      <c r="BJ168" t="s">
        <v>196</v>
      </c>
      <c r="BM168">
        <v>0</v>
      </c>
      <c r="BN168">
        <v>47312792</v>
      </c>
      <c r="BO168" t="s">
        <v>3</v>
      </c>
      <c r="BP168">
        <v>0</v>
      </c>
      <c r="BQ168">
        <v>1</v>
      </c>
      <c r="BR168">
        <v>0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 t="s">
        <v>3</v>
      </c>
      <c r="BZ168">
        <v>70</v>
      </c>
      <c r="CA168">
        <v>10</v>
      </c>
      <c r="CE168">
        <v>0</v>
      </c>
      <c r="CF168">
        <v>0</v>
      </c>
      <c r="CG168">
        <v>0</v>
      </c>
      <c r="CM168">
        <v>0</v>
      </c>
      <c r="CN168" t="s">
        <v>3</v>
      </c>
      <c r="CO168">
        <v>0</v>
      </c>
      <c r="CP168">
        <f>(P168+Q168+S168)</f>
        <v>0</v>
      </c>
      <c r="CQ168">
        <f>(AC168*BC168*AW168)</f>
        <v>1564.86</v>
      </c>
      <c r="CR168">
        <f>((((ET168)*BB168-(EU168)*BS168)+AE168*BS168)*AV168)</f>
        <v>0</v>
      </c>
      <c r="CS168">
        <f>(AE168*BS168*AV168)</f>
        <v>0</v>
      </c>
      <c r="CT168">
        <f>(AF168*BA168*AV168)</f>
        <v>1221.05</v>
      </c>
      <c r="CU168">
        <f>AG168</f>
        <v>0</v>
      </c>
      <c r="CV168">
        <f>(AH168*AV168)</f>
        <v>6.04</v>
      </c>
      <c r="CW168">
        <f>AI168</f>
        <v>0</v>
      </c>
      <c r="CX168">
        <f>AJ168</f>
        <v>0</v>
      </c>
      <c r="CY168">
        <f>((S168*BZ168)/100)</f>
        <v>0</v>
      </c>
      <c r="CZ168">
        <f>((S168*CA168)/100)</f>
        <v>0</v>
      </c>
      <c r="DC168" t="s">
        <v>3</v>
      </c>
      <c r="DD168" t="s">
        <v>3</v>
      </c>
      <c r="DE168" t="s">
        <v>3</v>
      </c>
      <c r="DF168" t="s">
        <v>3</v>
      </c>
      <c r="DG168" t="s">
        <v>3</v>
      </c>
      <c r="DH168" t="s">
        <v>3</v>
      </c>
      <c r="DI168" t="s">
        <v>3</v>
      </c>
      <c r="DJ168" t="s">
        <v>3</v>
      </c>
      <c r="DK168" t="s">
        <v>3</v>
      </c>
      <c r="DL168" t="s">
        <v>3</v>
      </c>
      <c r="DM168" t="s">
        <v>3</v>
      </c>
      <c r="DN168">
        <v>0</v>
      </c>
      <c r="DO168">
        <v>0</v>
      </c>
      <c r="DP168">
        <v>1</v>
      </c>
      <c r="DQ168">
        <v>1</v>
      </c>
      <c r="DU168">
        <v>1005</v>
      </c>
      <c r="DV168" t="s">
        <v>42</v>
      </c>
      <c r="DW168" t="s">
        <v>42</v>
      </c>
      <c r="DX168">
        <v>100</v>
      </c>
      <c r="EE168">
        <v>47949693</v>
      </c>
      <c r="EF168">
        <v>1</v>
      </c>
      <c r="EG168" t="s">
        <v>18</v>
      </c>
      <c r="EH168">
        <v>0</v>
      </c>
      <c r="EI168" t="s">
        <v>3</v>
      </c>
      <c r="EJ168">
        <v>4</v>
      </c>
      <c r="EK168">
        <v>0</v>
      </c>
      <c r="EL168" t="s">
        <v>19</v>
      </c>
      <c r="EM168" t="s">
        <v>20</v>
      </c>
      <c r="EO168" t="s">
        <v>3</v>
      </c>
      <c r="EQ168">
        <v>131072</v>
      </c>
      <c r="ER168">
        <v>2785.91</v>
      </c>
      <c r="ES168">
        <v>1564.86</v>
      </c>
      <c r="ET168">
        <v>0</v>
      </c>
      <c r="EU168">
        <v>0</v>
      </c>
      <c r="EV168">
        <v>1221.05</v>
      </c>
      <c r="EW168">
        <v>6.04</v>
      </c>
      <c r="EX168">
        <v>0</v>
      </c>
      <c r="EY168">
        <v>0</v>
      </c>
      <c r="FQ168">
        <v>0</v>
      </c>
      <c r="FR168">
        <f>ROUND(IF(AND(BH168=3,BI168=3),P168,0),2)</f>
        <v>0</v>
      </c>
      <c r="FS168">
        <v>0</v>
      </c>
      <c r="FX168">
        <v>70</v>
      </c>
      <c r="FY168">
        <v>10</v>
      </c>
      <c r="GA168" t="s">
        <v>3</v>
      </c>
      <c r="GD168">
        <v>0</v>
      </c>
      <c r="GF168">
        <v>-840038154</v>
      </c>
      <c r="GG168">
        <v>2</v>
      </c>
      <c r="GH168">
        <v>1</v>
      </c>
      <c r="GI168">
        <v>-2</v>
      </c>
      <c r="GJ168">
        <v>0</v>
      </c>
      <c r="GK168">
        <f>ROUND(R168*(R12)/100,2)</f>
        <v>0</v>
      </c>
      <c r="GL168">
        <f>ROUND(IF(AND(BH168=3,BI168=3,FS168&lt;&gt;0),P168,0),2)</f>
        <v>0</v>
      </c>
      <c r="GM168">
        <f>ROUND(O168+X168+Y168+GK168,2)+GX168</f>
        <v>0</v>
      </c>
      <c r="GN168">
        <f>IF(OR(BI168=0,BI168=1),ROUND(O168+X168+Y168+GK168,2),0)</f>
        <v>0</v>
      </c>
      <c r="GO168">
        <f>IF(BI168=2,ROUND(O168+X168+Y168+GK168,2),0)</f>
        <v>0</v>
      </c>
      <c r="GP168">
        <f>IF(BI168=4,ROUND(O168+X168+Y168+GK168,2)+GX168,0)</f>
        <v>0</v>
      </c>
      <c r="GR168">
        <v>0</v>
      </c>
      <c r="GS168">
        <v>0</v>
      </c>
      <c r="GT168">
        <v>0</v>
      </c>
      <c r="GU168" t="s">
        <v>3</v>
      </c>
      <c r="GV168">
        <f>ROUND((GT168),6)</f>
        <v>0</v>
      </c>
      <c r="GW168">
        <v>1</v>
      </c>
      <c r="GX168">
        <f>ROUND(HC168*I168,2)</f>
        <v>0</v>
      </c>
      <c r="HA168">
        <v>0</v>
      </c>
      <c r="HB168">
        <v>0</v>
      </c>
      <c r="HC168">
        <f>GV168*GW168</f>
        <v>0</v>
      </c>
      <c r="IK168">
        <v>0</v>
      </c>
    </row>
    <row r="170" spans="1:245" x14ac:dyDescent="0.2">
      <c r="A170" s="2">
        <v>51</v>
      </c>
      <c r="B170" s="2">
        <f>B163</f>
        <v>1</v>
      </c>
      <c r="C170" s="2">
        <f>A163</f>
        <v>4</v>
      </c>
      <c r="D170" s="2">
        <f>ROW(A163)</f>
        <v>163</v>
      </c>
      <c r="E170" s="2"/>
      <c r="F170" s="2" t="str">
        <f>IF(F163&lt;&gt;"",F163,"")</f>
        <v>Новый раздел</v>
      </c>
      <c r="G170" s="2" t="str">
        <f>IF(G163&lt;&gt;"",G163,"")</f>
        <v>Восстановление газона</v>
      </c>
      <c r="H170" s="2">
        <v>0</v>
      </c>
      <c r="I170" s="2"/>
      <c r="J170" s="2"/>
      <c r="K170" s="2"/>
      <c r="L170" s="2"/>
      <c r="M170" s="2"/>
      <c r="N170" s="2"/>
      <c r="O170" s="2">
        <f t="shared" ref="O170:T170" si="132">ROUND(AB170,2)</f>
        <v>0</v>
      </c>
      <c r="P170" s="2">
        <f t="shared" si="132"/>
        <v>0</v>
      </c>
      <c r="Q170" s="2">
        <f t="shared" si="132"/>
        <v>0</v>
      </c>
      <c r="R170" s="2">
        <f t="shared" si="132"/>
        <v>0</v>
      </c>
      <c r="S170" s="2">
        <f t="shared" si="132"/>
        <v>0</v>
      </c>
      <c r="T170" s="2">
        <f t="shared" si="132"/>
        <v>0</v>
      </c>
      <c r="U170" s="2">
        <f>AH170</f>
        <v>0</v>
      </c>
      <c r="V170" s="2">
        <f>AI170</f>
        <v>0</v>
      </c>
      <c r="W170" s="2">
        <f>ROUND(AJ170,2)</f>
        <v>0</v>
      </c>
      <c r="X170" s="2">
        <f>ROUND(AK170,2)</f>
        <v>0</v>
      </c>
      <c r="Y170" s="2">
        <f>ROUND(AL170,2)</f>
        <v>0</v>
      </c>
      <c r="Z170" s="2"/>
      <c r="AA170" s="2"/>
      <c r="AB170" s="2">
        <f>ROUND(SUMIF(AA167:AA168,"=47999145",O167:O168),2)</f>
        <v>0</v>
      </c>
      <c r="AC170" s="2">
        <f>ROUND(SUMIF(AA167:AA168,"=47999145",P167:P168),2)</f>
        <v>0</v>
      </c>
      <c r="AD170" s="2">
        <f>ROUND(SUMIF(AA167:AA168,"=47999145",Q167:Q168),2)</f>
        <v>0</v>
      </c>
      <c r="AE170" s="2">
        <f>ROUND(SUMIF(AA167:AA168,"=47999145",R167:R168),2)</f>
        <v>0</v>
      </c>
      <c r="AF170" s="2">
        <f>ROUND(SUMIF(AA167:AA168,"=47999145",S167:S168),2)</f>
        <v>0</v>
      </c>
      <c r="AG170" s="2">
        <f>ROUND(SUMIF(AA167:AA168,"=47999145",T167:T168),2)</f>
        <v>0</v>
      </c>
      <c r="AH170" s="2">
        <f>SUMIF(AA167:AA168,"=47999145",U167:U168)</f>
        <v>0</v>
      </c>
      <c r="AI170" s="2">
        <f>SUMIF(AA167:AA168,"=47999145",V167:V168)</f>
        <v>0</v>
      </c>
      <c r="AJ170" s="2">
        <f>ROUND(SUMIF(AA167:AA168,"=47999145",W167:W168),2)</f>
        <v>0</v>
      </c>
      <c r="AK170" s="2">
        <f>ROUND(SUMIF(AA167:AA168,"=47999145",X167:X168),2)</f>
        <v>0</v>
      </c>
      <c r="AL170" s="2">
        <f>ROUND(SUMIF(AA167:AA168,"=47999145",Y167:Y168),2)</f>
        <v>0</v>
      </c>
      <c r="AM170" s="2"/>
      <c r="AN170" s="2"/>
      <c r="AO170" s="2">
        <f t="shared" ref="AO170:BD170" si="133">ROUND(BX170,2)</f>
        <v>0</v>
      </c>
      <c r="AP170" s="2">
        <f t="shared" si="133"/>
        <v>0</v>
      </c>
      <c r="AQ170" s="2">
        <f t="shared" si="133"/>
        <v>0</v>
      </c>
      <c r="AR170" s="2">
        <f t="shared" si="133"/>
        <v>0</v>
      </c>
      <c r="AS170" s="2">
        <f t="shared" si="133"/>
        <v>0</v>
      </c>
      <c r="AT170" s="2">
        <f t="shared" si="133"/>
        <v>0</v>
      </c>
      <c r="AU170" s="2">
        <f t="shared" si="133"/>
        <v>0</v>
      </c>
      <c r="AV170" s="2">
        <f t="shared" si="133"/>
        <v>0</v>
      </c>
      <c r="AW170" s="2">
        <f t="shared" si="133"/>
        <v>0</v>
      </c>
      <c r="AX170" s="2">
        <f t="shared" si="133"/>
        <v>0</v>
      </c>
      <c r="AY170" s="2">
        <f t="shared" si="133"/>
        <v>0</v>
      </c>
      <c r="AZ170" s="2">
        <f t="shared" si="133"/>
        <v>0</v>
      </c>
      <c r="BA170" s="2">
        <f t="shared" si="133"/>
        <v>0</v>
      </c>
      <c r="BB170" s="2">
        <f t="shared" si="133"/>
        <v>0</v>
      </c>
      <c r="BC170" s="2">
        <f t="shared" si="133"/>
        <v>0</v>
      </c>
      <c r="BD170" s="2">
        <f t="shared" si="133"/>
        <v>0</v>
      </c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>
        <f>ROUND(SUMIF(AA167:AA168,"=47999145",FQ167:FQ168),2)</f>
        <v>0</v>
      </c>
      <c r="BY170" s="2">
        <f>ROUND(SUMIF(AA167:AA168,"=47999145",FR167:FR168),2)</f>
        <v>0</v>
      </c>
      <c r="BZ170" s="2">
        <f>ROUND(SUMIF(AA167:AA168,"=47999145",GL167:GL168),2)</f>
        <v>0</v>
      </c>
      <c r="CA170" s="2">
        <f>ROUND(SUMIF(AA167:AA168,"=47999145",GM167:GM168),2)</f>
        <v>0</v>
      </c>
      <c r="CB170" s="2">
        <f>ROUND(SUMIF(AA167:AA168,"=47999145",GN167:GN168),2)</f>
        <v>0</v>
      </c>
      <c r="CC170" s="2">
        <f>ROUND(SUMIF(AA167:AA168,"=47999145",GO167:GO168),2)</f>
        <v>0</v>
      </c>
      <c r="CD170" s="2">
        <f>ROUND(SUMIF(AA167:AA168,"=47999145",GP167:GP168),2)</f>
        <v>0</v>
      </c>
      <c r="CE170" s="2">
        <f>AC170-BX170</f>
        <v>0</v>
      </c>
      <c r="CF170" s="2">
        <f>AC170-BY170</f>
        <v>0</v>
      </c>
      <c r="CG170" s="2">
        <f>BX170-BZ170</f>
        <v>0</v>
      </c>
      <c r="CH170" s="2">
        <f>AC170-BX170-BY170+BZ170</f>
        <v>0</v>
      </c>
      <c r="CI170" s="2">
        <f>BY170-BZ170</f>
        <v>0</v>
      </c>
      <c r="CJ170" s="2">
        <f>ROUND(SUMIF(AA167:AA168,"=47999145",GX167:GX168),2)</f>
        <v>0</v>
      </c>
      <c r="CK170" s="2">
        <f>ROUND(SUMIF(AA167:AA168,"=47999145",GY167:GY168),2)</f>
        <v>0</v>
      </c>
      <c r="CL170" s="2">
        <f>ROUND(SUMIF(AA167:AA168,"=47999145",GZ167:GZ168),2)</f>
        <v>0</v>
      </c>
      <c r="CM170" s="2">
        <f>ROUND(SUMIF(AA167:AA168,"=47999145",HD167:HD168),2)</f>
        <v>0</v>
      </c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>
        <v>0</v>
      </c>
    </row>
    <row r="172" spans="1:245" x14ac:dyDescent="0.2">
      <c r="A172" s="4">
        <v>50</v>
      </c>
      <c r="B172" s="4">
        <v>0</v>
      </c>
      <c r="C172" s="4">
        <v>0</v>
      </c>
      <c r="D172" s="4">
        <v>1</v>
      </c>
      <c r="E172" s="4">
        <v>201</v>
      </c>
      <c r="F172" s="4">
        <f>ROUND(Source!O170,O172)</f>
        <v>0</v>
      </c>
      <c r="G172" s="4" t="s">
        <v>82</v>
      </c>
      <c r="H172" s="4" t="s">
        <v>83</v>
      </c>
      <c r="I172" s="4"/>
      <c r="J172" s="4"/>
      <c r="K172" s="4">
        <v>201</v>
      </c>
      <c r="L172" s="4">
        <v>1</v>
      </c>
      <c r="M172" s="4">
        <v>3</v>
      </c>
      <c r="N172" s="4" t="s">
        <v>3</v>
      </c>
      <c r="O172" s="4">
        <v>2</v>
      </c>
      <c r="P172" s="4"/>
      <c r="Q172" s="4"/>
      <c r="R172" s="4"/>
      <c r="S172" s="4"/>
      <c r="T172" s="4"/>
      <c r="U172" s="4"/>
      <c r="V172" s="4"/>
      <c r="W172" s="4"/>
    </row>
    <row r="173" spans="1:245" x14ac:dyDescent="0.2">
      <c r="A173" s="4">
        <v>50</v>
      </c>
      <c r="B173" s="4">
        <v>0</v>
      </c>
      <c r="C173" s="4">
        <v>0</v>
      </c>
      <c r="D173" s="4">
        <v>1</v>
      </c>
      <c r="E173" s="4">
        <v>202</v>
      </c>
      <c r="F173" s="4">
        <f>ROUND(Source!P170,O173)</f>
        <v>0</v>
      </c>
      <c r="G173" s="4" t="s">
        <v>84</v>
      </c>
      <c r="H173" s="4" t="s">
        <v>85</v>
      </c>
      <c r="I173" s="4"/>
      <c r="J173" s="4"/>
      <c r="K173" s="4">
        <v>202</v>
      </c>
      <c r="L173" s="4">
        <v>2</v>
      </c>
      <c r="M173" s="4">
        <v>3</v>
      </c>
      <c r="N173" s="4" t="s">
        <v>3</v>
      </c>
      <c r="O173" s="4">
        <v>2</v>
      </c>
      <c r="P173" s="4"/>
      <c r="Q173" s="4"/>
      <c r="R173" s="4"/>
      <c r="S173" s="4"/>
      <c r="T173" s="4"/>
      <c r="U173" s="4"/>
      <c r="V173" s="4"/>
      <c r="W173" s="4"/>
    </row>
    <row r="174" spans="1:245" x14ac:dyDescent="0.2">
      <c r="A174" s="4">
        <v>50</v>
      </c>
      <c r="B174" s="4">
        <v>0</v>
      </c>
      <c r="C174" s="4">
        <v>0</v>
      </c>
      <c r="D174" s="4">
        <v>1</v>
      </c>
      <c r="E174" s="4">
        <v>222</v>
      </c>
      <c r="F174" s="4">
        <f>ROUND(Source!AO170,O174)</f>
        <v>0</v>
      </c>
      <c r="G174" s="4" t="s">
        <v>86</v>
      </c>
      <c r="H174" s="4" t="s">
        <v>87</v>
      </c>
      <c r="I174" s="4"/>
      <c r="J174" s="4"/>
      <c r="K174" s="4">
        <v>222</v>
      </c>
      <c r="L174" s="4">
        <v>3</v>
      </c>
      <c r="M174" s="4">
        <v>3</v>
      </c>
      <c r="N174" s="4" t="s">
        <v>3</v>
      </c>
      <c r="O174" s="4">
        <v>2</v>
      </c>
      <c r="P174" s="4"/>
      <c r="Q174" s="4"/>
      <c r="R174" s="4"/>
      <c r="S174" s="4"/>
      <c r="T174" s="4"/>
      <c r="U174" s="4"/>
      <c r="V174" s="4"/>
      <c r="W174" s="4"/>
    </row>
    <row r="175" spans="1:245" x14ac:dyDescent="0.2">
      <c r="A175" s="4">
        <v>50</v>
      </c>
      <c r="B175" s="4">
        <v>0</v>
      </c>
      <c r="C175" s="4">
        <v>0</v>
      </c>
      <c r="D175" s="4">
        <v>1</v>
      </c>
      <c r="E175" s="4">
        <v>225</v>
      </c>
      <c r="F175" s="4">
        <f>ROUND(Source!AV170,O175)</f>
        <v>0</v>
      </c>
      <c r="G175" s="4" t="s">
        <v>88</v>
      </c>
      <c r="H175" s="4" t="s">
        <v>89</v>
      </c>
      <c r="I175" s="4"/>
      <c r="J175" s="4"/>
      <c r="K175" s="4">
        <v>225</v>
      </c>
      <c r="L175" s="4">
        <v>4</v>
      </c>
      <c r="M175" s="4">
        <v>3</v>
      </c>
      <c r="N175" s="4" t="s">
        <v>3</v>
      </c>
      <c r="O175" s="4">
        <v>2</v>
      </c>
      <c r="P175" s="4"/>
      <c r="Q175" s="4"/>
      <c r="R175" s="4"/>
      <c r="S175" s="4"/>
      <c r="T175" s="4"/>
      <c r="U175" s="4"/>
      <c r="V175" s="4"/>
      <c r="W175" s="4"/>
    </row>
    <row r="176" spans="1:245" x14ac:dyDescent="0.2">
      <c r="A176" s="4">
        <v>50</v>
      </c>
      <c r="B176" s="4">
        <v>0</v>
      </c>
      <c r="C176" s="4">
        <v>0</v>
      </c>
      <c r="D176" s="4">
        <v>1</v>
      </c>
      <c r="E176" s="4">
        <v>226</v>
      </c>
      <c r="F176" s="4">
        <f>ROUND(Source!AW170,O176)</f>
        <v>0</v>
      </c>
      <c r="G176" s="4" t="s">
        <v>90</v>
      </c>
      <c r="H176" s="4" t="s">
        <v>91</v>
      </c>
      <c r="I176" s="4"/>
      <c r="J176" s="4"/>
      <c r="K176" s="4">
        <v>226</v>
      </c>
      <c r="L176" s="4">
        <v>5</v>
      </c>
      <c r="M176" s="4">
        <v>3</v>
      </c>
      <c r="N176" s="4" t="s">
        <v>3</v>
      </c>
      <c r="O176" s="4">
        <v>2</v>
      </c>
      <c r="P176" s="4"/>
      <c r="Q176" s="4"/>
      <c r="R176" s="4"/>
      <c r="S176" s="4"/>
      <c r="T176" s="4"/>
      <c r="U176" s="4"/>
      <c r="V176" s="4"/>
      <c r="W176" s="4"/>
    </row>
    <row r="177" spans="1:23" x14ac:dyDescent="0.2">
      <c r="A177" s="4">
        <v>50</v>
      </c>
      <c r="B177" s="4">
        <v>0</v>
      </c>
      <c r="C177" s="4">
        <v>0</v>
      </c>
      <c r="D177" s="4">
        <v>1</v>
      </c>
      <c r="E177" s="4">
        <v>227</v>
      </c>
      <c r="F177" s="4">
        <f>ROUND(Source!AX170,O177)</f>
        <v>0</v>
      </c>
      <c r="G177" s="4" t="s">
        <v>92</v>
      </c>
      <c r="H177" s="4" t="s">
        <v>93</v>
      </c>
      <c r="I177" s="4"/>
      <c r="J177" s="4"/>
      <c r="K177" s="4">
        <v>227</v>
      </c>
      <c r="L177" s="4">
        <v>6</v>
      </c>
      <c r="M177" s="4">
        <v>3</v>
      </c>
      <c r="N177" s="4" t="s">
        <v>3</v>
      </c>
      <c r="O177" s="4">
        <v>2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2">
      <c r="A178" s="4">
        <v>50</v>
      </c>
      <c r="B178" s="4">
        <v>0</v>
      </c>
      <c r="C178" s="4">
        <v>0</v>
      </c>
      <c r="D178" s="4">
        <v>1</v>
      </c>
      <c r="E178" s="4">
        <v>228</v>
      </c>
      <c r="F178" s="4">
        <f>ROUND(Source!AY170,O178)</f>
        <v>0</v>
      </c>
      <c r="G178" s="4" t="s">
        <v>94</v>
      </c>
      <c r="H178" s="4" t="s">
        <v>95</v>
      </c>
      <c r="I178" s="4"/>
      <c r="J178" s="4"/>
      <c r="K178" s="4">
        <v>228</v>
      </c>
      <c r="L178" s="4">
        <v>7</v>
      </c>
      <c r="M178" s="4">
        <v>3</v>
      </c>
      <c r="N178" s="4" t="s">
        <v>3</v>
      </c>
      <c r="O178" s="4">
        <v>2</v>
      </c>
      <c r="P178" s="4"/>
      <c r="Q178" s="4"/>
      <c r="R178" s="4"/>
      <c r="S178" s="4"/>
      <c r="T178" s="4"/>
      <c r="U178" s="4"/>
      <c r="V178" s="4"/>
      <c r="W178" s="4"/>
    </row>
    <row r="179" spans="1:23" x14ac:dyDescent="0.2">
      <c r="A179" s="4">
        <v>50</v>
      </c>
      <c r="B179" s="4">
        <v>0</v>
      </c>
      <c r="C179" s="4">
        <v>0</v>
      </c>
      <c r="D179" s="4">
        <v>1</v>
      </c>
      <c r="E179" s="4">
        <v>216</v>
      </c>
      <c r="F179" s="4">
        <f>ROUND(Source!AP170,O179)</f>
        <v>0</v>
      </c>
      <c r="G179" s="4" t="s">
        <v>96</v>
      </c>
      <c r="H179" s="4" t="s">
        <v>97</v>
      </c>
      <c r="I179" s="4"/>
      <c r="J179" s="4"/>
      <c r="K179" s="4">
        <v>216</v>
      </c>
      <c r="L179" s="4">
        <v>8</v>
      </c>
      <c r="M179" s="4">
        <v>3</v>
      </c>
      <c r="N179" s="4" t="s">
        <v>3</v>
      </c>
      <c r="O179" s="4">
        <v>2</v>
      </c>
      <c r="P179" s="4"/>
      <c r="Q179" s="4"/>
      <c r="R179" s="4"/>
      <c r="S179" s="4"/>
      <c r="T179" s="4"/>
      <c r="U179" s="4"/>
      <c r="V179" s="4"/>
      <c r="W179" s="4"/>
    </row>
    <row r="180" spans="1:23" x14ac:dyDescent="0.2">
      <c r="A180" s="4">
        <v>50</v>
      </c>
      <c r="B180" s="4">
        <v>0</v>
      </c>
      <c r="C180" s="4">
        <v>0</v>
      </c>
      <c r="D180" s="4">
        <v>1</v>
      </c>
      <c r="E180" s="4">
        <v>223</v>
      </c>
      <c r="F180" s="4">
        <f>ROUND(Source!AQ170,O180)</f>
        <v>0</v>
      </c>
      <c r="G180" s="4" t="s">
        <v>98</v>
      </c>
      <c r="H180" s="4" t="s">
        <v>99</v>
      </c>
      <c r="I180" s="4"/>
      <c r="J180" s="4"/>
      <c r="K180" s="4">
        <v>223</v>
      </c>
      <c r="L180" s="4">
        <v>9</v>
      </c>
      <c r="M180" s="4">
        <v>3</v>
      </c>
      <c r="N180" s="4" t="s">
        <v>3</v>
      </c>
      <c r="O180" s="4">
        <v>2</v>
      </c>
      <c r="P180" s="4"/>
      <c r="Q180" s="4"/>
      <c r="R180" s="4"/>
      <c r="S180" s="4"/>
      <c r="T180" s="4"/>
      <c r="U180" s="4"/>
      <c r="V180" s="4"/>
      <c r="W180" s="4"/>
    </row>
    <row r="181" spans="1:23" x14ac:dyDescent="0.2">
      <c r="A181" s="4">
        <v>50</v>
      </c>
      <c r="B181" s="4">
        <v>0</v>
      </c>
      <c r="C181" s="4">
        <v>0</v>
      </c>
      <c r="D181" s="4">
        <v>1</v>
      </c>
      <c r="E181" s="4">
        <v>229</v>
      </c>
      <c r="F181" s="4">
        <f>ROUND(Source!AZ170,O181)</f>
        <v>0</v>
      </c>
      <c r="G181" s="4" t="s">
        <v>100</v>
      </c>
      <c r="H181" s="4" t="s">
        <v>101</v>
      </c>
      <c r="I181" s="4"/>
      <c r="J181" s="4"/>
      <c r="K181" s="4">
        <v>229</v>
      </c>
      <c r="L181" s="4">
        <v>10</v>
      </c>
      <c r="M181" s="4">
        <v>3</v>
      </c>
      <c r="N181" s="4" t="s">
        <v>3</v>
      </c>
      <c r="O181" s="4">
        <v>2</v>
      </c>
      <c r="P181" s="4"/>
      <c r="Q181" s="4"/>
      <c r="R181" s="4"/>
      <c r="S181" s="4"/>
      <c r="T181" s="4"/>
      <c r="U181" s="4"/>
      <c r="V181" s="4"/>
      <c r="W181" s="4"/>
    </row>
    <row r="182" spans="1:23" x14ac:dyDescent="0.2">
      <c r="A182" s="4">
        <v>50</v>
      </c>
      <c r="B182" s="4">
        <v>0</v>
      </c>
      <c r="C182" s="4">
        <v>0</v>
      </c>
      <c r="D182" s="4">
        <v>1</v>
      </c>
      <c r="E182" s="4">
        <v>203</v>
      </c>
      <c r="F182" s="4">
        <f>ROUND(Source!Q170,O182)</f>
        <v>0</v>
      </c>
      <c r="G182" s="4" t="s">
        <v>102</v>
      </c>
      <c r="H182" s="4" t="s">
        <v>103</v>
      </c>
      <c r="I182" s="4"/>
      <c r="J182" s="4"/>
      <c r="K182" s="4">
        <v>203</v>
      </c>
      <c r="L182" s="4">
        <v>11</v>
      </c>
      <c r="M182" s="4">
        <v>3</v>
      </c>
      <c r="N182" s="4" t="s">
        <v>3</v>
      </c>
      <c r="O182" s="4">
        <v>2</v>
      </c>
      <c r="P182" s="4"/>
      <c r="Q182" s="4"/>
      <c r="R182" s="4"/>
      <c r="S182" s="4"/>
      <c r="T182" s="4"/>
      <c r="U182" s="4"/>
      <c r="V182" s="4"/>
      <c r="W182" s="4"/>
    </row>
    <row r="183" spans="1:23" x14ac:dyDescent="0.2">
      <c r="A183" s="4">
        <v>50</v>
      </c>
      <c r="B183" s="4">
        <v>0</v>
      </c>
      <c r="C183" s="4">
        <v>0</v>
      </c>
      <c r="D183" s="4">
        <v>1</v>
      </c>
      <c r="E183" s="4">
        <v>231</v>
      </c>
      <c r="F183" s="4">
        <f>ROUND(Source!BB170,O183)</f>
        <v>0</v>
      </c>
      <c r="G183" s="4" t="s">
        <v>104</v>
      </c>
      <c r="H183" s="4" t="s">
        <v>105</v>
      </c>
      <c r="I183" s="4"/>
      <c r="J183" s="4"/>
      <c r="K183" s="4">
        <v>231</v>
      </c>
      <c r="L183" s="4">
        <v>12</v>
      </c>
      <c r="M183" s="4">
        <v>3</v>
      </c>
      <c r="N183" s="4" t="s">
        <v>3</v>
      </c>
      <c r="O183" s="4">
        <v>2</v>
      </c>
      <c r="P183" s="4"/>
      <c r="Q183" s="4"/>
      <c r="R183" s="4"/>
      <c r="S183" s="4"/>
      <c r="T183" s="4"/>
      <c r="U183" s="4"/>
      <c r="V183" s="4"/>
      <c r="W183" s="4"/>
    </row>
    <row r="184" spans="1:23" x14ac:dyDescent="0.2">
      <c r="A184" s="4">
        <v>50</v>
      </c>
      <c r="B184" s="4">
        <v>0</v>
      </c>
      <c r="C184" s="4">
        <v>0</v>
      </c>
      <c r="D184" s="4">
        <v>1</v>
      </c>
      <c r="E184" s="4">
        <v>204</v>
      </c>
      <c r="F184" s="4">
        <f>ROUND(Source!R170,O184)</f>
        <v>0</v>
      </c>
      <c r="G184" s="4" t="s">
        <v>106</v>
      </c>
      <c r="H184" s="4" t="s">
        <v>107</v>
      </c>
      <c r="I184" s="4"/>
      <c r="J184" s="4"/>
      <c r="K184" s="4">
        <v>204</v>
      </c>
      <c r="L184" s="4">
        <v>13</v>
      </c>
      <c r="M184" s="4">
        <v>3</v>
      </c>
      <c r="N184" s="4" t="s">
        <v>3</v>
      </c>
      <c r="O184" s="4">
        <v>2</v>
      </c>
      <c r="P184" s="4"/>
      <c r="Q184" s="4"/>
      <c r="R184" s="4"/>
      <c r="S184" s="4"/>
      <c r="T184" s="4"/>
      <c r="U184" s="4"/>
      <c r="V184" s="4"/>
      <c r="W184" s="4"/>
    </row>
    <row r="185" spans="1:23" x14ac:dyDescent="0.2">
      <c r="A185" s="4">
        <v>50</v>
      </c>
      <c r="B185" s="4">
        <v>0</v>
      </c>
      <c r="C185" s="4">
        <v>0</v>
      </c>
      <c r="D185" s="4">
        <v>1</v>
      </c>
      <c r="E185" s="4">
        <v>205</v>
      </c>
      <c r="F185" s="4">
        <f>ROUND(Source!S170,O185)</f>
        <v>0</v>
      </c>
      <c r="G185" s="4" t="s">
        <v>108</v>
      </c>
      <c r="H185" s="4" t="s">
        <v>109</v>
      </c>
      <c r="I185" s="4"/>
      <c r="J185" s="4"/>
      <c r="K185" s="4">
        <v>205</v>
      </c>
      <c r="L185" s="4">
        <v>14</v>
      </c>
      <c r="M185" s="4">
        <v>3</v>
      </c>
      <c r="N185" s="4" t="s">
        <v>3</v>
      </c>
      <c r="O185" s="4">
        <v>2</v>
      </c>
      <c r="P185" s="4"/>
      <c r="Q185" s="4"/>
      <c r="R185" s="4"/>
      <c r="S185" s="4"/>
      <c r="T185" s="4"/>
      <c r="U185" s="4"/>
      <c r="V185" s="4"/>
      <c r="W185" s="4"/>
    </row>
    <row r="186" spans="1:23" x14ac:dyDescent="0.2">
      <c r="A186" s="4">
        <v>50</v>
      </c>
      <c r="B186" s="4">
        <v>0</v>
      </c>
      <c r="C186" s="4">
        <v>0</v>
      </c>
      <c r="D186" s="4">
        <v>1</v>
      </c>
      <c r="E186" s="4">
        <v>232</v>
      </c>
      <c r="F186" s="4">
        <f>ROUND(Source!BC170,O186)</f>
        <v>0</v>
      </c>
      <c r="G186" s="4" t="s">
        <v>110</v>
      </c>
      <c r="H186" s="4" t="s">
        <v>111</v>
      </c>
      <c r="I186" s="4"/>
      <c r="J186" s="4"/>
      <c r="K186" s="4">
        <v>232</v>
      </c>
      <c r="L186" s="4">
        <v>15</v>
      </c>
      <c r="M186" s="4">
        <v>3</v>
      </c>
      <c r="N186" s="4" t="s">
        <v>3</v>
      </c>
      <c r="O186" s="4">
        <v>2</v>
      </c>
      <c r="P186" s="4"/>
      <c r="Q186" s="4"/>
      <c r="R186" s="4"/>
      <c r="S186" s="4"/>
      <c r="T186" s="4"/>
      <c r="U186" s="4"/>
      <c r="V186" s="4"/>
      <c r="W186" s="4"/>
    </row>
    <row r="187" spans="1:23" x14ac:dyDescent="0.2">
      <c r="A187" s="4">
        <v>50</v>
      </c>
      <c r="B187" s="4">
        <v>0</v>
      </c>
      <c r="C187" s="4">
        <v>0</v>
      </c>
      <c r="D187" s="4">
        <v>1</v>
      </c>
      <c r="E187" s="4">
        <v>214</v>
      </c>
      <c r="F187" s="4">
        <f>ROUND(Source!AS170,O187)</f>
        <v>0</v>
      </c>
      <c r="G187" s="4" t="s">
        <v>112</v>
      </c>
      <c r="H187" s="4" t="s">
        <v>113</v>
      </c>
      <c r="I187" s="4"/>
      <c r="J187" s="4"/>
      <c r="K187" s="4">
        <v>214</v>
      </c>
      <c r="L187" s="4">
        <v>16</v>
      </c>
      <c r="M187" s="4">
        <v>3</v>
      </c>
      <c r="N187" s="4" t="s">
        <v>3</v>
      </c>
      <c r="O187" s="4">
        <v>2</v>
      </c>
      <c r="P187" s="4"/>
      <c r="Q187" s="4"/>
      <c r="R187" s="4"/>
      <c r="S187" s="4"/>
      <c r="T187" s="4"/>
      <c r="U187" s="4"/>
      <c r="V187" s="4"/>
      <c r="W187" s="4"/>
    </row>
    <row r="188" spans="1:23" x14ac:dyDescent="0.2">
      <c r="A188" s="4">
        <v>50</v>
      </c>
      <c r="B188" s="4">
        <v>0</v>
      </c>
      <c r="C188" s="4">
        <v>0</v>
      </c>
      <c r="D188" s="4">
        <v>1</v>
      </c>
      <c r="E188" s="4">
        <v>215</v>
      </c>
      <c r="F188" s="4">
        <f>ROUND(Source!AT170,O188)</f>
        <v>0</v>
      </c>
      <c r="G188" s="4" t="s">
        <v>114</v>
      </c>
      <c r="H188" s="4" t="s">
        <v>115</v>
      </c>
      <c r="I188" s="4"/>
      <c r="J188" s="4"/>
      <c r="K188" s="4">
        <v>215</v>
      </c>
      <c r="L188" s="4">
        <v>17</v>
      </c>
      <c r="M188" s="4">
        <v>3</v>
      </c>
      <c r="N188" s="4" t="s">
        <v>3</v>
      </c>
      <c r="O188" s="4">
        <v>2</v>
      </c>
      <c r="P188" s="4"/>
      <c r="Q188" s="4"/>
      <c r="R188" s="4"/>
      <c r="S188" s="4"/>
      <c r="T188" s="4"/>
      <c r="U188" s="4"/>
      <c r="V188" s="4"/>
      <c r="W188" s="4"/>
    </row>
    <row r="189" spans="1:23" x14ac:dyDescent="0.2">
      <c r="A189" s="4">
        <v>50</v>
      </c>
      <c r="B189" s="4">
        <v>0</v>
      </c>
      <c r="C189" s="4">
        <v>0</v>
      </c>
      <c r="D189" s="4">
        <v>1</v>
      </c>
      <c r="E189" s="4">
        <v>217</v>
      </c>
      <c r="F189" s="4">
        <f>ROUND(Source!AU170,O189)</f>
        <v>0</v>
      </c>
      <c r="G189" s="4" t="s">
        <v>116</v>
      </c>
      <c r="H189" s="4" t="s">
        <v>117</v>
      </c>
      <c r="I189" s="4"/>
      <c r="J189" s="4"/>
      <c r="K189" s="4">
        <v>217</v>
      </c>
      <c r="L189" s="4">
        <v>18</v>
      </c>
      <c r="M189" s="4">
        <v>3</v>
      </c>
      <c r="N189" s="4" t="s">
        <v>3</v>
      </c>
      <c r="O189" s="4">
        <v>2</v>
      </c>
      <c r="P189" s="4"/>
      <c r="Q189" s="4"/>
      <c r="R189" s="4"/>
      <c r="S189" s="4"/>
      <c r="T189" s="4"/>
      <c r="U189" s="4"/>
      <c r="V189" s="4"/>
      <c r="W189" s="4"/>
    </row>
    <row r="190" spans="1:23" x14ac:dyDescent="0.2">
      <c r="A190" s="4">
        <v>50</v>
      </c>
      <c r="B190" s="4">
        <v>0</v>
      </c>
      <c r="C190" s="4">
        <v>0</v>
      </c>
      <c r="D190" s="4">
        <v>1</v>
      </c>
      <c r="E190" s="4">
        <v>230</v>
      </c>
      <c r="F190" s="4">
        <f>ROUND(Source!BA170,O190)</f>
        <v>0</v>
      </c>
      <c r="G190" s="4" t="s">
        <v>118</v>
      </c>
      <c r="H190" s="4" t="s">
        <v>119</v>
      </c>
      <c r="I190" s="4"/>
      <c r="J190" s="4"/>
      <c r="K190" s="4">
        <v>230</v>
      </c>
      <c r="L190" s="4">
        <v>19</v>
      </c>
      <c r="M190" s="4">
        <v>3</v>
      </c>
      <c r="N190" s="4" t="s">
        <v>3</v>
      </c>
      <c r="O190" s="4">
        <v>2</v>
      </c>
      <c r="P190" s="4"/>
      <c r="Q190" s="4"/>
      <c r="R190" s="4"/>
      <c r="S190" s="4"/>
      <c r="T190" s="4"/>
      <c r="U190" s="4"/>
      <c r="V190" s="4"/>
      <c r="W190" s="4"/>
    </row>
    <row r="191" spans="1:23" x14ac:dyDescent="0.2">
      <c r="A191" s="4">
        <v>50</v>
      </c>
      <c r="B191" s="4">
        <v>0</v>
      </c>
      <c r="C191" s="4">
        <v>0</v>
      </c>
      <c r="D191" s="4">
        <v>1</v>
      </c>
      <c r="E191" s="4">
        <v>206</v>
      </c>
      <c r="F191" s="4">
        <f>ROUND(Source!T170,O191)</f>
        <v>0</v>
      </c>
      <c r="G191" s="4" t="s">
        <v>120</v>
      </c>
      <c r="H191" s="4" t="s">
        <v>121</v>
      </c>
      <c r="I191" s="4"/>
      <c r="J191" s="4"/>
      <c r="K191" s="4">
        <v>206</v>
      </c>
      <c r="L191" s="4">
        <v>20</v>
      </c>
      <c r="M191" s="4">
        <v>3</v>
      </c>
      <c r="N191" s="4" t="s">
        <v>3</v>
      </c>
      <c r="O191" s="4">
        <v>2</v>
      </c>
      <c r="P191" s="4"/>
      <c r="Q191" s="4"/>
      <c r="R191" s="4"/>
      <c r="S191" s="4"/>
      <c r="T191" s="4"/>
      <c r="U191" s="4"/>
      <c r="V191" s="4"/>
      <c r="W191" s="4"/>
    </row>
    <row r="192" spans="1:23" x14ac:dyDescent="0.2">
      <c r="A192" s="4">
        <v>50</v>
      </c>
      <c r="B192" s="4">
        <v>0</v>
      </c>
      <c r="C192" s="4">
        <v>0</v>
      </c>
      <c r="D192" s="4">
        <v>1</v>
      </c>
      <c r="E192" s="4">
        <v>207</v>
      </c>
      <c r="F192" s="4">
        <f>Source!U170</f>
        <v>0</v>
      </c>
      <c r="G192" s="4" t="s">
        <v>122</v>
      </c>
      <c r="H192" s="4" t="s">
        <v>123</v>
      </c>
      <c r="I192" s="4"/>
      <c r="J192" s="4"/>
      <c r="K192" s="4">
        <v>207</v>
      </c>
      <c r="L192" s="4">
        <v>21</v>
      </c>
      <c r="M192" s="4">
        <v>3</v>
      </c>
      <c r="N192" s="4" t="s">
        <v>3</v>
      </c>
      <c r="O192" s="4">
        <v>-1</v>
      </c>
      <c r="P192" s="4"/>
      <c r="Q192" s="4"/>
      <c r="R192" s="4"/>
      <c r="S192" s="4"/>
      <c r="T192" s="4"/>
      <c r="U192" s="4"/>
      <c r="V192" s="4"/>
      <c r="W192" s="4"/>
    </row>
    <row r="193" spans="1:245" x14ac:dyDescent="0.2">
      <c r="A193" s="4">
        <v>50</v>
      </c>
      <c r="B193" s="4">
        <v>0</v>
      </c>
      <c r="C193" s="4">
        <v>0</v>
      </c>
      <c r="D193" s="4">
        <v>1</v>
      </c>
      <c r="E193" s="4">
        <v>208</v>
      </c>
      <c r="F193" s="4">
        <f>Source!V170</f>
        <v>0</v>
      </c>
      <c r="G193" s="4" t="s">
        <v>124</v>
      </c>
      <c r="H193" s="4" t="s">
        <v>125</v>
      </c>
      <c r="I193" s="4"/>
      <c r="J193" s="4"/>
      <c r="K193" s="4">
        <v>208</v>
      </c>
      <c r="L193" s="4">
        <v>22</v>
      </c>
      <c r="M193" s="4">
        <v>3</v>
      </c>
      <c r="N193" s="4" t="s">
        <v>3</v>
      </c>
      <c r="O193" s="4">
        <v>-1</v>
      </c>
      <c r="P193" s="4"/>
      <c r="Q193" s="4"/>
      <c r="R193" s="4"/>
      <c r="S193" s="4"/>
      <c r="T193" s="4"/>
      <c r="U193" s="4"/>
      <c r="V193" s="4"/>
      <c r="W193" s="4"/>
    </row>
    <row r="194" spans="1:245" x14ac:dyDescent="0.2">
      <c r="A194" s="4">
        <v>50</v>
      </c>
      <c r="B194" s="4">
        <v>0</v>
      </c>
      <c r="C194" s="4">
        <v>0</v>
      </c>
      <c r="D194" s="4">
        <v>1</v>
      </c>
      <c r="E194" s="4">
        <v>209</v>
      </c>
      <c r="F194" s="4">
        <f>ROUND(Source!W170,O194)</f>
        <v>0</v>
      </c>
      <c r="G194" s="4" t="s">
        <v>126</v>
      </c>
      <c r="H194" s="4" t="s">
        <v>127</v>
      </c>
      <c r="I194" s="4"/>
      <c r="J194" s="4"/>
      <c r="K194" s="4">
        <v>209</v>
      </c>
      <c r="L194" s="4">
        <v>23</v>
      </c>
      <c r="M194" s="4">
        <v>3</v>
      </c>
      <c r="N194" s="4" t="s">
        <v>3</v>
      </c>
      <c r="O194" s="4">
        <v>2</v>
      </c>
      <c r="P194" s="4"/>
      <c r="Q194" s="4"/>
      <c r="R194" s="4"/>
      <c r="S194" s="4"/>
      <c r="T194" s="4"/>
      <c r="U194" s="4"/>
      <c r="V194" s="4"/>
      <c r="W194" s="4"/>
    </row>
    <row r="195" spans="1:245" x14ac:dyDescent="0.2">
      <c r="A195" s="4">
        <v>50</v>
      </c>
      <c r="B195" s="4">
        <v>0</v>
      </c>
      <c r="C195" s="4">
        <v>0</v>
      </c>
      <c r="D195" s="4">
        <v>1</v>
      </c>
      <c r="E195" s="4">
        <v>233</v>
      </c>
      <c r="F195" s="4">
        <f>ROUND(Source!BD170,O195)</f>
        <v>0</v>
      </c>
      <c r="G195" s="4" t="s">
        <v>128</v>
      </c>
      <c r="H195" s="4" t="s">
        <v>129</v>
      </c>
      <c r="I195" s="4"/>
      <c r="J195" s="4"/>
      <c r="K195" s="4">
        <v>233</v>
      </c>
      <c r="L195" s="4">
        <v>24</v>
      </c>
      <c r="M195" s="4">
        <v>3</v>
      </c>
      <c r="N195" s="4" t="s">
        <v>3</v>
      </c>
      <c r="O195" s="4">
        <v>2</v>
      </c>
      <c r="P195" s="4"/>
      <c r="Q195" s="4"/>
      <c r="R195" s="4"/>
      <c r="S195" s="4"/>
      <c r="T195" s="4"/>
      <c r="U195" s="4"/>
      <c r="V195" s="4"/>
      <c r="W195" s="4"/>
    </row>
    <row r="196" spans="1:245" x14ac:dyDescent="0.2">
      <c r="A196" s="4">
        <v>50</v>
      </c>
      <c r="B196" s="4">
        <v>0</v>
      </c>
      <c r="C196" s="4">
        <v>0</v>
      </c>
      <c r="D196" s="4">
        <v>1</v>
      </c>
      <c r="E196" s="4">
        <v>210</v>
      </c>
      <c r="F196" s="4">
        <f>ROUND(Source!X170,O196)</f>
        <v>0</v>
      </c>
      <c r="G196" s="4" t="s">
        <v>130</v>
      </c>
      <c r="H196" s="4" t="s">
        <v>131</v>
      </c>
      <c r="I196" s="4"/>
      <c r="J196" s="4"/>
      <c r="K196" s="4">
        <v>210</v>
      </c>
      <c r="L196" s="4">
        <v>25</v>
      </c>
      <c r="M196" s="4">
        <v>3</v>
      </c>
      <c r="N196" s="4" t="s">
        <v>3</v>
      </c>
      <c r="O196" s="4">
        <v>2</v>
      </c>
      <c r="P196" s="4"/>
      <c r="Q196" s="4"/>
      <c r="R196" s="4"/>
      <c r="S196" s="4"/>
      <c r="T196" s="4"/>
      <c r="U196" s="4"/>
      <c r="V196" s="4"/>
      <c r="W196" s="4"/>
    </row>
    <row r="197" spans="1:245" x14ac:dyDescent="0.2">
      <c r="A197" s="4">
        <v>50</v>
      </c>
      <c r="B197" s="4">
        <v>0</v>
      </c>
      <c r="C197" s="4">
        <v>0</v>
      </c>
      <c r="D197" s="4">
        <v>1</v>
      </c>
      <c r="E197" s="4">
        <v>211</v>
      </c>
      <c r="F197" s="4">
        <f>ROUND(Source!Y170,O197)</f>
        <v>0</v>
      </c>
      <c r="G197" s="4" t="s">
        <v>132</v>
      </c>
      <c r="H197" s="4" t="s">
        <v>133</v>
      </c>
      <c r="I197" s="4"/>
      <c r="J197" s="4"/>
      <c r="K197" s="4">
        <v>211</v>
      </c>
      <c r="L197" s="4">
        <v>26</v>
      </c>
      <c r="M197" s="4">
        <v>3</v>
      </c>
      <c r="N197" s="4" t="s">
        <v>3</v>
      </c>
      <c r="O197" s="4">
        <v>2</v>
      </c>
      <c r="P197" s="4"/>
      <c r="Q197" s="4"/>
      <c r="R197" s="4"/>
      <c r="S197" s="4"/>
      <c r="T197" s="4"/>
      <c r="U197" s="4"/>
      <c r="V197" s="4"/>
      <c r="W197" s="4"/>
    </row>
    <row r="198" spans="1:245" x14ac:dyDescent="0.2">
      <c r="A198" s="4">
        <v>50</v>
      </c>
      <c r="B198" s="4">
        <v>0</v>
      </c>
      <c r="C198" s="4">
        <v>0</v>
      </c>
      <c r="D198" s="4">
        <v>1</v>
      </c>
      <c r="E198" s="4">
        <v>224</v>
      </c>
      <c r="F198" s="4">
        <f>ROUND(Source!AR170,O198)</f>
        <v>0</v>
      </c>
      <c r="G198" s="4" t="s">
        <v>134</v>
      </c>
      <c r="H198" s="4" t="s">
        <v>135</v>
      </c>
      <c r="I198" s="4"/>
      <c r="J198" s="4"/>
      <c r="K198" s="4">
        <v>224</v>
      </c>
      <c r="L198" s="4">
        <v>27</v>
      </c>
      <c r="M198" s="4">
        <v>3</v>
      </c>
      <c r="N198" s="4" t="s">
        <v>3</v>
      </c>
      <c r="O198" s="4">
        <v>2</v>
      </c>
      <c r="P198" s="4"/>
      <c r="Q198" s="4"/>
      <c r="R198" s="4"/>
      <c r="S198" s="4"/>
      <c r="T198" s="4"/>
      <c r="U198" s="4"/>
      <c r="V198" s="4"/>
      <c r="W198" s="4"/>
    </row>
    <row r="200" spans="1:245" x14ac:dyDescent="0.2">
      <c r="A200" s="1">
        <v>4</v>
      </c>
      <c r="B200" s="1">
        <v>1</v>
      </c>
      <c r="C200" s="1"/>
      <c r="D200" s="1">
        <f>ROW(A208)</f>
        <v>208</v>
      </c>
      <c r="E200" s="1"/>
      <c r="F200" s="1" t="s">
        <v>12</v>
      </c>
      <c r="G200" s="1" t="s">
        <v>197</v>
      </c>
      <c r="H200" s="1" t="s">
        <v>3</v>
      </c>
      <c r="I200" s="1">
        <v>0</v>
      </c>
      <c r="J200" s="1"/>
      <c r="K200" s="1">
        <v>0</v>
      </c>
      <c r="L200" s="1"/>
      <c r="M200" s="1"/>
      <c r="N200" s="1"/>
      <c r="O200" s="1"/>
      <c r="P200" s="1"/>
      <c r="Q200" s="1"/>
      <c r="R200" s="1"/>
      <c r="S200" s="1"/>
      <c r="T200" s="1"/>
      <c r="U200" s="1" t="s">
        <v>3</v>
      </c>
      <c r="V200" s="1">
        <v>0</v>
      </c>
      <c r="W200" s="1"/>
      <c r="X200" s="1"/>
      <c r="Y200" s="1"/>
      <c r="Z200" s="1"/>
      <c r="AA200" s="1"/>
      <c r="AB200" s="1" t="s">
        <v>3</v>
      </c>
      <c r="AC200" s="1" t="s">
        <v>3</v>
      </c>
      <c r="AD200" s="1" t="s">
        <v>3</v>
      </c>
      <c r="AE200" s="1" t="s">
        <v>3</v>
      </c>
      <c r="AF200" s="1" t="s">
        <v>3</v>
      </c>
      <c r="AG200" s="1" t="s">
        <v>3</v>
      </c>
      <c r="AH200" s="1"/>
      <c r="AI200" s="1"/>
      <c r="AJ200" s="1"/>
      <c r="AK200" s="1"/>
      <c r="AL200" s="1"/>
      <c r="AM200" s="1"/>
      <c r="AN200" s="1"/>
      <c r="AO200" s="1"/>
      <c r="AP200" s="1" t="s">
        <v>3</v>
      </c>
      <c r="AQ200" s="1" t="s">
        <v>3</v>
      </c>
      <c r="AR200" s="1" t="s">
        <v>3</v>
      </c>
      <c r="AS200" s="1"/>
      <c r="AT200" s="1"/>
      <c r="AU200" s="1"/>
      <c r="AV200" s="1"/>
      <c r="AW200" s="1"/>
      <c r="AX200" s="1"/>
      <c r="AY200" s="1"/>
      <c r="AZ200" s="1" t="s">
        <v>3</v>
      </c>
      <c r="BA200" s="1"/>
      <c r="BB200" s="1" t="s">
        <v>3</v>
      </c>
      <c r="BC200" s="1" t="s">
        <v>3</v>
      </c>
      <c r="BD200" s="1" t="s">
        <v>3</v>
      </c>
      <c r="BE200" s="1" t="s">
        <v>3</v>
      </c>
      <c r="BF200" s="1" t="s">
        <v>3</v>
      </c>
      <c r="BG200" s="1" t="s">
        <v>3</v>
      </c>
      <c r="BH200" s="1" t="s">
        <v>3</v>
      </c>
      <c r="BI200" s="1" t="s">
        <v>3</v>
      </c>
      <c r="BJ200" s="1" t="s">
        <v>3</v>
      </c>
      <c r="BK200" s="1" t="s">
        <v>3</v>
      </c>
      <c r="BL200" s="1" t="s">
        <v>3</v>
      </c>
      <c r="BM200" s="1" t="s">
        <v>3</v>
      </c>
      <c r="BN200" s="1" t="s">
        <v>3</v>
      </c>
      <c r="BO200" s="1" t="s">
        <v>3</v>
      </c>
      <c r="BP200" s="1" t="s">
        <v>3</v>
      </c>
      <c r="BQ200" s="1"/>
      <c r="BR200" s="1"/>
      <c r="BS200" s="1"/>
      <c r="BT200" s="1"/>
      <c r="BU200" s="1"/>
      <c r="BV200" s="1"/>
      <c r="BW200" s="1"/>
      <c r="BX200" s="1">
        <v>0</v>
      </c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>
        <v>0</v>
      </c>
    </row>
    <row r="202" spans="1:245" x14ac:dyDescent="0.2">
      <c r="A202" s="2">
        <v>52</v>
      </c>
      <c r="B202" s="2">
        <f t="shared" ref="B202:G202" si="134">B208</f>
        <v>1</v>
      </c>
      <c r="C202" s="2">
        <f t="shared" si="134"/>
        <v>4</v>
      </c>
      <c r="D202" s="2">
        <f t="shared" si="134"/>
        <v>200</v>
      </c>
      <c r="E202" s="2">
        <f t="shared" si="134"/>
        <v>0</v>
      </c>
      <c r="F202" s="2" t="str">
        <f t="shared" si="134"/>
        <v>Новый раздел</v>
      </c>
      <c r="G202" s="2" t="str">
        <f t="shared" si="134"/>
        <v>Вывоз мусора</v>
      </c>
      <c r="H202" s="2"/>
      <c r="I202" s="2"/>
      <c r="J202" s="2"/>
      <c r="K202" s="2"/>
      <c r="L202" s="2"/>
      <c r="M202" s="2"/>
      <c r="N202" s="2"/>
      <c r="O202" s="2">
        <f t="shared" ref="O202:AT202" si="135">O208</f>
        <v>2241.06</v>
      </c>
      <c r="P202" s="2">
        <f t="shared" si="135"/>
        <v>0</v>
      </c>
      <c r="Q202" s="2">
        <f t="shared" si="135"/>
        <v>2241.06</v>
      </c>
      <c r="R202" s="2">
        <f t="shared" si="135"/>
        <v>1192.3399999999999</v>
      </c>
      <c r="S202" s="2">
        <f t="shared" si="135"/>
        <v>0</v>
      </c>
      <c r="T202" s="2">
        <f t="shared" si="135"/>
        <v>0</v>
      </c>
      <c r="U202" s="2">
        <f t="shared" si="135"/>
        <v>0</v>
      </c>
      <c r="V202" s="2">
        <f t="shared" si="135"/>
        <v>0</v>
      </c>
      <c r="W202" s="2">
        <f t="shared" si="135"/>
        <v>0</v>
      </c>
      <c r="X202" s="2">
        <f t="shared" si="135"/>
        <v>0</v>
      </c>
      <c r="Y202" s="2">
        <f t="shared" si="135"/>
        <v>0</v>
      </c>
      <c r="Z202" s="2">
        <f t="shared" si="135"/>
        <v>0</v>
      </c>
      <c r="AA202" s="2">
        <f t="shared" si="135"/>
        <v>0</v>
      </c>
      <c r="AB202" s="2">
        <f t="shared" si="135"/>
        <v>2241.06</v>
      </c>
      <c r="AC202" s="2">
        <f t="shared" si="135"/>
        <v>0</v>
      </c>
      <c r="AD202" s="2">
        <f t="shared" si="135"/>
        <v>2241.06</v>
      </c>
      <c r="AE202" s="2">
        <f t="shared" si="135"/>
        <v>1192.3399999999999</v>
      </c>
      <c r="AF202" s="2">
        <f t="shared" si="135"/>
        <v>0</v>
      </c>
      <c r="AG202" s="2">
        <f t="shared" si="135"/>
        <v>0</v>
      </c>
      <c r="AH202" s="2">
        <f t="shared" si="135"/>
        <v>0</v>
      </c>
      <c r="AI202" s="2">
        <f t="shared" si="135"/>
        <v>0</v>
      </c>
      <c r="AJ202" s="2">
        <f t="shared" si="135"/>
        <v>0</v>
      </c>
      <c r="AK202" s="2">
        <f t="shared" si="135"/>
        <v>0</v>
      </c>
      <c r="AL202" s="2">
        <f t="shared" si="135"/>
        <v>0</v>
      </c>
      <c r="AM202" s="2">
        <f t="shared" si="135"/>
        <v>0</v>
      </c>
      <c r="AN202" s="2">
        <f t="shared" si="135"/>
        <v>0</v>
      </c>
      <c r="AO202" s="2">
        <f t="shared" si="135"/>
        <v>0</v>
      </c>
      <c r="AP202" s="2">
        <f t="shared" si="135"/>
        <v>0</v>
      </c>
      <c r="AQ202" s="2">
        <f t="shared" si="135"/>
        <v>0</v>
      </c>
      <c r="AR202" s="2">
        <f t="shared" si="135"/>
        <v>2281.81</v>
      </c>
      <c r="AS202" s="2">
        <f t="shared" si="135"/>
        <v>0</v>
      </c>
      <c r="AT202" s="2">
        <f t="shared" si="135"/>
        <v>0</v>
      </c>
      <c r="AU202" s="2">
        <f t="shared" ref="AU202:BZ202" si="136">AU208</f>
        <v>2281.81</v>
      </c>
      <c r="AV202" s="2">
        <f t="shared" si="136"/>
        <v>0</v>
      </c>
      <c r="AW202" s="2">
        <f t="shared" si="136"/>
        <v>0</v>
      </c>
      <c r="AX202" s="2">
        <f t="shared" si="136"/>
        <v>0</v>
      </c>
      <c r="AY202" s="2">
        <f t="shared" si="136"/>
        <v>0</v>
      </c>
      <c r="AZ202" s="2">
        <f t="shared" si="136"/>
        <v>0</v>
      </c>
      <c r="BA202" s="2">
        <f t="shared" si="136"/>
        <v>0</v>
      </c>
      <c r="BB202" s="2">
        <f t="shared" si="136"/>
        <v>0</v>
      </c>
      <c r="BC202" s="2">
        <f t="shared" si="136"/>
        <v>0</v>
      </c>
      <c r="BD202" s="2">
        <f t="shared" si="136"/>
        <v>0</v>
      </c>
      <c r="BE202" s="2">
        <f t="shared" si="136"/>
        <v>0</v>
      </c>
      <c r="BF202" s="2">
        <f t="shared" si="136"/>
        <v>0</v>
      </c>
      <c r="BG202" s="2">
        <f t="shared" si="136"/>
        <v>0</v>
      </c>
      <c r="BH202" s="2">
        <f t="shared" si="136"/>
        <v>0</v>
      </c>
      <c r="BI202" s="2">
        <f t="shared" si="136"/>
        <v>0</v>
      </c>
      <c r="BJ202" s="2">
        <f t="shared" si="136"/>
        <v>0</v>
      </c>
      <c r="BK202" s="2">
        <f t="shared" si="136"/>
        <v>0</v>
      </c>
      <c r="BL202" s="2">
        <f t="shared" si="136"/>
        <v>0</v>
      </c>
      <c r="BM202" s="2">
        <f t="shared" si="136"/>
        <v>0</v>
      </c>
      <c r="BN202" s="2">
        <f t="shared" si="136"/>
        <v>0</v>
      </c>
      <c r="BO202" s="2">
        <f t="shared" si="136"/>
        <v>0</v>
      </c>
      <c r="BP202" s="2">
        <f t="shared" si="136"/>
        <v>0</v>
      </c>
      <c r="BQ202" s="2">
        <f t="shared" si="136"/>
        <v>0</v>
      </c>
      <c r="BR202" s="2">
        <f t="shared" si="136"/>
        <v>0</v>
      </c>
      <c r="BS202" s="2">
        <f t="shared" si="136"/>
        <v>0</v>
      </c>
      <c r="BT202" s="2">
        <f t="shared" si="136"/>
        <v>0</v>
      </c>
      <c r="BU202" s="2">
        <f t="shared" si="136"/>
        <v>0</v>
      </c>
      <c r="BV202" s="2">
        <f t="shared" si="136"/>
        <v>0</v>
      </c>
      <c r="BW202" s="2">
        <f t="shared" si="136"/>
        <v>0</v>
      </c>
      <c r="BX202" s="2">
        <f t="shared" si="136"/>
        <v>0</v>
      </c>
      <c r="BY202" s="2">
        <f t="shared" si="136"/>
        <v>0</v>
      </c>
      <c r="BZ202" s="2">
        <f t="shared" si="136"/>
        <v>0</v>
      </c>
      <c r="CA202" s="2">
        <f t="shared" ref="CA202:DF202" si="137">CA208</f>
        <v>2281.81</v>
      </c>
      <c r="CB202" s="2">
        <f t="shared" si="137"/>
        <v>0</v>
      </c>
      <c r="CC202" s="2">
        <f t="shared" si="137"/>
        <v>0</v>
      </c>
      <c r="CD202" s="2">
        <f t="shared" si="137"/>
        <v>2281.81</v>
      </c>
      <c r="CE202" s="2">
        <f t="shared" si="137"/>
        <v>0</v>
      </c>
      <c r="CF202" s="2">
        <f t="shared" si="137"/>
        <v>0</v>
      </c>
      <c r="CG202" s="2">
        <f t="shared" si="137"/>
        <v>0</v>
      </c>
      <c r="CH202" s="2">
        <f t="shared" si="137"/>
        <v>0</v>
      </c>
      <c r="CI202" s="2">
        <f t="shared" si="137"/>
        <v>0</v>
      </c>
      <c r="CJ202" s="2">
        <f t="shared" si="137"/>
        <v>0</v>
      </c>
      <c r="CK202" s="2">
        <f t="shared" si="137"/>
        <v>0</v>
      </c>
      <c r="CL202" s="2">
        <f t="shared" si="137"/>
        <v>0</v>
      </c>
      <c r="CM202" s="2">
        <f t="shared" si="137"/>
        <v>0</v>
      </c>
      <c r="CN202" s="2">
        <f t="shared" si="137"/>
        <v>0</v>
      </c>
      <c r="CO202" s="2">
        <f t="shared" si="137"/>
        <v>0</v>
      </c>
      <c r="CP202" s="2">
        <f t="shared" si="137"/>
        <v>0</v>
      </c>
      <c r="CQ202" s="2">
        <f t="shared" si="137"/>
        <v>0</v>
      </c>
      <c r="CR202" s="2">
        <f t="shared" si="137"/>
        <v>0</v>
      </c>
      <c r="CS202" s="2">
        <f t="shared" si="137"/>
        <v>0</v>
      </c>
      <c r="CT202" s="2">
        <f t="shared" si="137"/>
        <v>0</v>
      </c>
      <c r="CU202" s="2">
        <f t="shared" si="137"/>
        <v>0</v>
      </c>
      <c r="CV202" s="2">
        <f t="shared" si="137"/>
        <v>0</v>
      </c>
      <c r="CW202" s="2">
        <f t="shared" si="137"/>
        <v>0</v>
      </c>
      <c r="CX202" s="2">
        <f t="shared" si="137"/>
        <v>0</v>
      </c>
      <c r="CY202" s="2">
        <f t="shared" si="137"/>
        <v>0</v>
      </c>
      <c r="CZ202" s="2">
        <f t="shared" si="137"/>
        <v>0</v>
      </c>
      <c r="DA202" s="2">
        <f t="shared" si="137"/>
        <v>0</v>
      </c>
      <c r="DB202" s="2">
        <f t="shared" si="137"/>
        <v>0</v>
      </c>
      <c r="DC202" s="2">
        <f t="shared" si="137"/>
        <v>0</v>
      </c>
      <c r="DD202" s="2">
        <f t="shared" si="137"/>
        <v>0</v>
      </c>
      <c r="DE202" s="2">
        <f t="shared" si="137"/>
        <v>0</v>
      </c>
      <c r="DF202" s="2">
        <f t="shared" si="137"/>
        <v>0</v>
      </c>
      <c r="DG202" s="3">
        <f t="shared" ref="DG202:EL202" si="138">DG208</f>
        <v>0</v>
      </c>
      <c r="DH202" s="3">
        <f t="shared" si="138"/>
        <v>0</v>
      </c>
      <c r="DI202" s="3">
        <f t="shared" si="138"/>
        <v>0</v>
      </c>
      <c r="DJ202" s="3">
        <f t="shared" si="138"/>
        <v>0</v>
      </c>
      <c r="DK202" s="3">
        <f t="shared" si="138"/>
        <v>0</v>
      </c>
      <c r="DL202" s="3">
        <f t="shared" si="138"/>
        <v>0</v>
      </c>
      <c r="DM202" s="3">
        <f t="shared" si="138"/>
        <v>0</v>
      </c>
      <c r="DN202" s="3">
        <f t="shared" si="138"/>
        <v>0</v>
      </c>
      <c r="DO202" s="3">
        <f t="shared" si="138"/>
        <v>0</v>
      </c>
      <c r="DP202" s="3">
        <f t="shared" si="138"/>
        <v>0</v>
      </c>
      <c r="DQ202" s="3">
        <f t="shared" si="138"/>
        <v>0</v>
      </c>
      <c r="DR202" s="3">
        <f t="shared" si="138"/>
        <v>0</v>
      </c>
      <c r="DS202" s="3">
        <f t="shared" si="138"/>
        <v>0</v>
      </c>
      <c r="DT202" s="3">
        <f t="shared" si="138"/>
        <v>0</v>
      </c>
      <c r="DU202" s="3">
        <f t="shared" si="138"/>
        <v>0</v>
      </c>
      <c r="DV202" s="3">
        <f t="shared" si="138"/>
        <v>0</v>
      </c>
      <c r="DW202" s="3">
        <f t="shared" si="138"/>
        <v>0</v>
      </c>
      <c r="DX202" s="3">
        <f t="shared" si="138"/>
        <v>0</v>
      </c>
      <c r="DY202" s="3">
        <f t="shared" si="138"/>
        <v>0</v>
      </c>
      <c r="DZ202" s="3">
        <f t="shared" si="138"/>
        <v>0</v>
      </c>
      <c r="EA202" s="3">
        <f t="shared" si="138"/>
        <v>0</v>
      </c>
      <c r="EB202" s="3">
        <f t="shared" si="138"/>
        <v>0</v>
      </c>
      <c r="EC202" s="3">
        <f t="shared" si="138"/>
        <v>0</v>
      </c>
      <c r="ED202" s="3">
        <f t="shared" si="138"/>
        <v>0</v>
      </c>
      <c r="EE202" s="3">
        <f t="shared" si="138"/>
        <v>0</v>
      </c>
      <c r="EF202" s="3">
        <f t="shared" si="138"/>
        <v>0</v>
      </c>
      <c r="EG202" s="3">
        <f t="shared" si="138"/>
        <v>0</v>
      </c>
      <c r="EH202" s="3">
        <f t="shared" si="138"/>
        <v>0</v>
      </c>
      <c r="EI202" s="3">
        <f t="shared" si="138"/>
        <v>0</v>
      </c>
      <c r="EJ202" s="3">
        <f t="shared" si="138"/>
        <v>0</v>
      </c>
      <c r="EK202" s="3">
        <f t="shared" si="138"/>
        <v>0</v>
      </c>
      <c r="EL202" s="3">
        <f t="shared" si="138"/>
        <v>0</v>
      </c>
      <c r="EM202" s="3">
        <f t="shared" ref="EM202:FR202" si="139">EM208</f>
        <v>0</v>
      </c>
      <c r="EN202" s="3">
        <f t="shared" si="139"/>
        <v>0</v>
      </c>
      <c r="EO202" s="3">
        <f t="shared" si="139"/>
        <v>0</v>
      </c>
      <c r="EP202" s="3">
        <f t="shared" si="139"/>
        <v>0</v>
      </c>
      <c r="EQ202" s="3">
        <f t="shared" si="139"/>
        <v>0</v>
      </c>
      <c r="ER202" s="3">
        <f t="shared" si="139"/>
        <v>0</v>
      </c>
      <c r="ES202" s="3">
        <f t="shared" si="139"/>
        <v>0</v>
      </c>
      <c r="ET202" s="3">
        <f t="shared" si="139"/>
        <v>0</v>
      </c>
      <c r="EU202" s="3">
        <f t="shared" si="139"/>
        <v>0</v>
      </c>
      <c r="EV202" s="3">
        <f t="shared" si="139"/>
        <v>0</v>
      </c>
      <c r="EW202" s="3">
        <f t="shared" si="139"/>
        <v>0</v>
      </c>
      <c r="EX202" s="3">
        <f t="shared" si="139"/>
        <v>0</v>
      </c>
      <c r="EY202" s="3">
        <f t="shared" si="139"/>
        <v>0</v>
      </c>
      <c r="EZ202" s="3">
        <f t="shared" si="139"/>
        <v>0</v>
      </c>
      <c r="FA202" s="3">
        <f t="shared" si="139"/>
        <v>0</v>
      </c>
      <c r="FB202" s="3">
        <f t="shared" si="139"/>
        <v>0</v>
      </c>
      <c r="FC202" s="3">
        <f t="shared" si="139"/>
        <v>0</v>
      </c>
      <c r="FD202" s="3">
        <f t="shared" si="139"/>
        <v>0</v>
      </c>
      <c r="FE202" s="3">
        <f t="shared" si="139"/>
        <v>0</v>
      </c>
      <c r="FF202" s="3">
        <f t="shared" si="139"/>
        <v>0</v>
      </c>
      <c r="FG202" s="3">
        <f t="shared" si="139"/>
        <v>0</v>
      </c>
      <c r="FH202" s="3">
        <f t="shared" si="139"/>
        <v>0</v>
      </c>
      <c r="FI202" s="3">
        <f t="shared" si="139"/>
        <v>0</v>
      </c>
      <c r="FJ202" s="3">
        <f t="shared" si="139"/>
        <v>0</v>
      </c>
      <c r="FK202" s="3">
        <f t="shared" si="139"/>
        <v>0</v>
      </c>
      <c r="FL202" s="3">
        <f t="shared" si="139"/>
        <v>0</v>
      </c>
      <c r="FM202" s="3">
        <f t="shared" si="139"/>
        <v>0</v>
      </c>
      <c r="FN202" s="3">
        <f t="shared" si="139"/>
        <v>0</v>
      </c>
      <c r="FO202" s="3">
        <f t="shared" si="139"/>
        <v>0</v>
      </c>
      <c r="FP202" s="3">
        <f t="shared" si="139"/>
        <v>0</v>
      </c>
      <c r="FQ202" s="3">
        <f t="shared" si="139"/>
        <v>0</v>
      </c>
      <c r="FR202" s="3">
        <f t="shared" si="139"/>
        <v>0</v>
      </c>
      <c r="FS202" s="3">
        <f t="shared" ref="FS202:GX202" si="140">FS208</f>
        <v>0</v>
      </c>
      <c r="FT202" s="3">
        <f t="shared" si="140"/>
        <v>0</v>
      </c>
      <c r="FU202" s="3">
        <f t="shared" si="140"/>
        <v>0</v>
      </c>
      <c r="FV202" s="3">
        <f t="shared" si="140"/>
        <v>0</v>
      </c>
      <c r="FW202" s="3">
        <f t="shared" si="140"/>
        <v>0</v>
      </c>
      <c r="FX202" s="3">
        <f t="shared" si="140"/>
        <v>0</v>
      </c>
      <c r="FY202" s="3">
        <f t="shared" si="140"/>
        <v>0</v>
      </c>
      <c r="FZ202" s="3">
        <f t="shared" si="140"/>
        <v>0</v>
      </c>
      <c r="GA202" s="3">
        <f t="shared" si="140"/>
        <v>0</v>
      </c>
      <c r="GB202" s="3">
        <f t="shared" si="140"/>
        <v>0</v>
      </c>
      <c r="GC202" s="3">
        <f t="shared" si="140"/>
        <v>0</v>
      </c>
      <c r="GD202" s="3">
        <f t="shared" si="140"/>
        <v>0</v>
      </c>
      <c r="GE202" s="3">
        <f t="shared" si="140"/>
        <v>0</v>
      </c>
      <c r="GF202" s="3">
        <f t="shared" si="140"/>
        <v>0</v>
      </c>
      <c r="GG202" s="3">
        <f t="shared" si="140"/>
        <v>0</v>
      </c>
      <c r="GH202" s="3">
        <f t="shared" si="140"/>
        <v>0</v>
      </c>
      <c r="GI202" s="3">
        <f t="shared" si="140"/>
        <v>0</v>
      </c>
      <c r="GJ202" s="3">
        <f t="shared" si="140"/>
        <v>0</v>
      </c>
      <c r="GK202" s="3">
        <f t="shared" si="140"/>
        <v>0</v>
      </c>
      <c r="GL202" s="3">
        <f t="shared" si="140"/>
        <v>0</v>
      </c>
      <c r="GM202" s="3">
        <f t="shared" si="140"/>
        <v>0</v>
      </c>
      <c r="GN202" s="3">
        <f t="shared" si="140"/>
        <v>0</v>
      </c>
      <c r="GO202" s="3">
        <f t="shared" si="140"/>
        <v>0</v>
      </c>
      <c r="GP202" s="3">
        <f t="shared" si="140"/>
        <v>0</v>
      </c>
      <c r="GQ202" s="3">
        <f t="shared" si="140"/>
        <v>0</v>
      </c>
      <c r="GR202" s="3">
        <f t="shared" si="140"/>
        <v>0</v>
      </c>
      <c r="GS202" s="3">
        <f t="shared" si="140"/>
        <v>0</v>
      </c>
      <c r="GT202" s="3">
        <f t="shared" si="140"/>
        <v>0</v>
      </c>
      <c r="GU202" s="3">
        <f t="shared" si="140"/>
        <v>0</v>
      </c>
      <c r="GV202" s="3">
        <f t="shared" si="140"/>
        <v>0</v>
      </c>
      <c r="GW202" s="3">
        <f t="shared" si="140"/>
        <v>0</v>
      </c>
      <c r="GX202" s="3">
        <f t="shared" si="140"/>
        <v>0</v>
      </c>
    </row>
    <row r="204" spans="1:245" x14ac:dyDescent="0.2">
      <c r="A204">
        <v>17</v>
      </c>
      <c r="B204">
        <v>1</v>
      </c>
      <c r="C204">
        <f>ROW(SmtRes!A176)</f>
        <v>176</v>
      </c>
      <c r="D204">
        <f>ROW(EtalonRes!A176)</f>
        <v>176</v>
      </c>
      <c r="E204" t="s">
        <v>198</v>
      </c>
      <c r="F204" t="s">
        <v>199</v>
      </c>
      <c r="G204" t="s">
        <v>200</v>
      </c>
      <c r="H204" t="s">
        <v>201</v>
      </c>
      <c r="I204">
        <v>1.46</v>
      </c>
      <c r="J204">
        <v>0</v>
      </c>
      <c r="O204">
        <f>ROUND(CP204,2)</f>
        <v>117.17</v>
      </c>
      <c r="P204">
        <f>ROUND(CQ204*I204,2)</f>
        <v>0</v>
      </c>
      <c r="Q204">
        <f>ROUND(CR204*I204,2)</f>
        <v>117.17</v>
      </c>
      <c r="R204">
        <f>ROUND(CS204*I204,2)</f>
        <v>37.729999999999997</v>
      </c>
      <c r="S204">
        <f>ROUND(CT204*I204,2)</f>
        <v>0</v>
      </c>
      <c r="T204">
        <f>ROUND(CU204*I204,2)</f>
        <v>0</v>
      </c>
      <c r="U204">
        <f>CV204*I204</f>
        <v>0</v>
      </c>
      <c r="V204">
        <f>CW204*I204</f>
        <v>0</v>
      </c>
      <c r="W204">
        <f>ROUND(CX204*I204,2)</f>
        <v>0</v>
      </c>
      <c r="X204">
        <f t="shared" ref="X204:Y206" si="141">ROUND(CY204,2)</f>
        <v>0</v>
      </c>
      <c r="Y204">
        <f t="shared" si="141"/>
        <v>0</v>
      </c>
      <c r="AA204">
        <v>47999145</v>
      </c>
      <c r="AB204">
        <f>ROUND((AC204+AD204+AF204),6)</f>
        <v>80.25</v>
      </c>
      <c r="AC204">
        <f>ROUND((ES204),6)</f>
        <v>0</v>
      </c>
      <c r="AD204">
        <f>ROUND((((ET204)-(EU204))+AE204),6)</f>
        <v>80.25</v>
      </c>
      <c r="AE204">
        <f>ROUND((EU204),6)</f>
        <v>25.84</v>
      </c>
      <c r="AF204">
        <f>ROUND((EV204),6)</f>
        <v>0</v>
      </c>
      <c r="AG204">
        <f>ROUND((AP204),6)</f>
        <v>0</v>
      </c>
      <c r="AH204">
        <f>(EW204)</f>
        <v>0</v>
      </c>
      <c r="AI204">
        <f>(EX204)</f>
        <v>0</v>
      </c>
      <c r="AJ204">
        <f>(AS204)</f>
        <v>0</v>
      </c>
      <c r="AK204">
        <v>80.25</v>
      </c>
      <c r="AL204">
        <v>0</v>
      </c>
      <c r="AM204">
        <v>80.25</v>
      </c>
      <c r="AN204">
        <v>25.84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70</v>
      </c>
      <c r="AU204">
        <v>10</v>
      </c>
      <c r="AV204">
        <v>1</v>
      </c>
      <c r="AW204">
        <v>1</v>
      </c>
      <c r="AZ204">
        <v>1</v>
      </c>
      <c r="BA204">
        <v>1</v>
      </c>
      <c r="BB204">
        <v>1</v>
      </c>
      <c r="BC204">
        <v>1</v>
      </c>
      <c r="BD204" t="s">
        <v>3</v>
      </c>
      <c r="BE204" t="s">
        <v>3</v>
      </c>
      <c r="BF204" t="s">
        <v>3</v>
      </c>
      <c r="BG204" t="s">
        <v>3</v>
      </c>
      <c r="BH204">
        <v>0</v>
      </c>
      <c r="BI204">
        <v>4</v>
      </c>
      <c r="BJ204" t="s">
        <v>202</v>
      </c>
      <c r="BM204">
        <v>0</v>
      </c>
      <c r="BN204">
        <v>47312792</v>
      </c>
      <c r="BO204" t="s">
        <v>3</v>
      </c>
      <c r="BP204">
        <v>0</v>
      </c>
      <c r="BQ204">
        <v>1</v>
      </c>
      <c r="BR204">
        <v>0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 t="s">
        <v>3</v>
      </c>
      <c r="BZ204">
        <v>70</v>
      </c>
      <c r="CA204">
        <v>10</v>
      </c>
      <c r="CE204">
        <v>0</v>
      </c>
      <c r="CF204">
        <v>0</v>
      </c>
      <c r="CG204">
        <v>0</v>
      </c>
      <c r="CM204">
        <v>0</v>
      </c>
      <c r="CN204" t="s">
        <v>3</v>
      </c>
      <c r="CO204">
        <v>0</v>
      </c>
      <c r="CP204">
        <f>(P204+Q204+S204)</f>
        <v>117.17</v>
      </c>
      <c r="CQ204">
        <f>(AC204*BC204*AW204)</f>
        <v>0</v>
      </c>
      <c r="CR204">
        <f>((((ET204)*BB204-(EU204)*BS204)+AE204*BS204)*AV204)</f>
        <v>80.25</v>
      </c>
      <c r="CS204">
        <f>(AE204*BS204*AV204)</f>
        <v>25.84</v>
      </c>
      <c r="CT204">
        <f>(AF204*BA204*AV204)</f>
        <v>0</v>
      </c>
      <c r="CU204">
        <f>AG204</f>
        <v>0</v>
      </c>
      <c r="CV204">
        <f>(AH204*AV204)</f>
        <v>0</v>
      </c>
      <c r="CW204">
        <f t="shared" ref="CW204:CX206" si="142">AI204</f>
        <v>0</v>
      </c>
      <c r="CX204">
        <f t="shared" si="142"/>
        <v>0</v>
      </c>
      <c r="CY204">
        <f>((S204*BZ204)/100)</f>
        <v>0</v>
      </c>
      <c r="CZ204">
        <f>((S204*CA204)/100)</f>
        <v>0</v>
      </c>
      <c r="DC204" t="s">
        <v>3</v>
      </c>
      <c r="DD204" t="s">
        <v>3</v>
      </c>
      <c r="DE204" t="s">
        <v>3</v>
      </c>
      <c r="DF204" t="s">
        <v>3</v>
      </c>
      <c r="DG204" t="s">
        <v>3</v>
      </c>
      <c r="DH204" t="s">
        <v>3</v>
      </c>
      <c r="DI204" t="s">
        <v>3</v>
      </c>
      <c r="DJ204" t="s">
        <v>3</v>
      </c>
      <c r="DK204" t="s">
        <v>3</v>
      </c>
      <c r="DL204" t="s">
        <v>3</v>
      </c>
      <c r="DM204" t="s">
        <v>3</v>
      </c>
      <c r="DN204">
        <v>0</v>
      </c>
      <c r="DO204">
        <v>0</v>
      </c>
      <c r="DP204">
        <v>1</v>
      </c>
      <c r="DQ204">
        <v>1</v>
      </c>
      <c r="DU204">
        <v>1009</v>
      </c>
      <c r="DV204" t="s">
        <v>201</v>
      </c>
      <c r="DW204" t="s">
        <v>201</v>
      </c>
      <c r="DX204">
        <v>1000</v>
      </c>
      <c r="EE204">
        <v>47949693</v>
      </c>
      <c r="EF204">
        <v>1</v>
      </c>
      <c r="EG204" t="s">
        <v>18</v>
      </c>
      <c r="EH204">
        <v>0</v>
      </c>
      <c r="EI204" t="s">
        <v>3</v>
      </c>
      <c r="EJ204">
        <v>4</v>
      </c>
      <c r="EK204">
        <v>0</v>
      </c>
      <c r="EL204" t="s">
        <v>19</v>
      </c>
      <c r="EM204" t="s">
        <v>20</v>
      </c>
      <c r="EO204" t="s">
        <v>3</v>
      </c>
      <c r="EQ204">
        <v>131072</v>
      </c>
      <c r="ER204">
        <v>80.25</v>
      </c>
      <c r="ES204">
        <v>0</v>
      </c>
      <c r="ET204">
        <v>80.25</v>
      </c>
      <c r="EU204">
        <v>25.84</v>
      </c>
      <c r="EV204">
        <v>0</v>
      </c>
      <c r="EW204">
        <v>0</v>
      </c>
      <c r="EX204">
        <v>0</v>
      </c>
      <c r="EY204">
        <v>0</v>
      </c>
      <c r="FQ204">
        <v>0</v>
      </c>
      <c r="FR204">
        <f>ROUND(IF(AND(BH204=3,BI204=3),P204,0),2)</f>
        <v>0</v>
      </c>
      <c r="FS204">
        <v>0</v>
      </c>
      <c r="FX204">
        <v>70</v>
      </c>
      <c r="FY204">
        <v>10</v>
      </c>
      <c r="GA204" t="s">
        <v>3</v>
      </c>
      <c r="GD204">
        <v>0</v>
      </c>
      <c r="GF204">
        <v>-1509618952</v>
      </c>
      <c r="GG204">
        <v>2</v>
      </c>
      <c r="GH204">
        <v>1</v>
      </c>
      <c r="GI204">
        <v>-2</v>
      </c>
      <c r="GJ204">
        <v>0</v>
      </c>
      <c r="GK204">
        <f>ROUND(R204*(R12)/100,2)</f>
        <v>40.75</v>
      </c>
      <c r="GL204">
        <f>ROUND(IF(AND(BH204=3,BI204=3,FS204&lt;&gt;0),P204,0),2)</f>
        <v>0</v>
      </c>
      <c r="GM204">
        <f>ROUND(O204+X204+Y204+GK204,2)+GX204</f>
        <v>157.91999999999999</v>
      </c>
      <c r="GN204">
        <f>IF(OR(BI204=0,BI204=1),ROUND(O204+X204+Y204+GK204,2),0)</f>
        <v>0</v>
      </c>
      <c r="GO204">
        <f>IF(BI204=2,ROUND(O204+X204+Y204+GK204,2),0)</f>
        <v>0</v>
      </c>
      <c r="GP204">
        <f>IF(BI204=4,ROUND(O204+X204+Y204+GK204,2)+GX204,0)</f>
        <v>157.91999999999999</v>
      </c>
      <c r="GR204">
        <v>0</v>
      </c>
      <c r="GS204">
        <v>0</v>
      </c>
      <c r="GT204">
        <v>0</v>
      </c>
      <c r="GU204" t="s">
        <v>3</v>
      </c>
      <c r="GV204">
        <f>ROUND((GT204),6)</f>
        <v>0</v>
      </c>
      <c r="GW204">
        <v>1</v>
      </c>
      <c r="GX204">
        <f>ROUND(HC204*I204,2)</f>
        <v>0</v>
      </c>
      <c r="HA204">
        <v>0</v>
      </c>
      <c r="HB204">
        <v>0</v>
      </c>
      <c r="HC204">
        <f>GV204*GW204</f>
        <v>0</v>
      </c>
      <c r="IK204">
        <v>0</v>
      </c>
    </row>
    <row r="205" spans="1:245" x14ac:dyDescent="0.2">
      <c r="A205">
        <v>17</v>
      </c>
      <c r="B205">
        <v>1</v>
      </c>
      <c r="C205">
        <f>ROW(SmtRes!A178)</f>
        <v>178</v>
      </c>
      <c r="D205">
        <f>ROW(EtalonRes!A178)</f>
        <v>178</v>
      </c>
      <c r="E205" t="s">
        <v>203</v>
      </c>
      <c r="F205" t="s">
        <v>204</v>
      </c>
      <c r="G205" t="s">
        <v>205</v>
      </c>
      <c r="H205" t="s">
        <v>201</v>
      </c>
      <c r="I205">
        <v>1.46</v>
      </c>
      <c r="J205">
        <v>0</v>
      </c>
      <c r="O205">
        <f>ROUND(CP205,2)</f>
        <v>84.43</v>
      </c>
      <c r="P205">
        <f>ROUND(CQ205*I205,2)</f>
        <v>0</v>
      </c>
      <c r="Q205">
        <f>ROUND(CR205*I205,2)</f>
        <v>84.43</v>
      </c>
      <c r="R205">
        <f>ROUND(CS205*I205,2)</f>
        <v>45.9</v>
      </c>
      <c r="S205">
        <f>ROUND(CT205*I205,2)</f>
        <v>0</v>
      </c>
      <c r="T205">
        <f>ROUND(CU205*I205,2)</f>
        <v>0</v>
      </c>
      <c r="U205">
        <f>CV205*I205</f>
        <v>0</v>
      </c>
      <c r="V205">
        <f>CW205*I205</f>
        <v>0</v>
      </c>
      <c r="W205">
        <f>ROUND(CX205*I205,2)</f>
        <v>0</v>
      </c>
      <c r="X205">
        <f t="shared" si="141"/>
        <v>0</v>
      </c>
      <c r="Y205">
        <f t="shared" si="141"/>
        <v>0</v>
      </c>
      <c r="AA205">
        <v>47999145</v>
      </c>
      <c r="AB205">
        <f>ROUND((AC205+AD205+AF205),6)</f>
        <v>57.83</v>
      </c>
      <c r="AC205">
        <f>ROUND((ES205),6)</f>
        <v>0</v>
      </c>
      <c r="AD205">
        <f>ROUND((((ET205)-(EU205))+AE205),6)</f>
        <v>57.83</v>
      </c>
      <c r="AE205">
        <f>ROUND((EU205),6)</f>
        <v>31.44</v>
      </c>
      <c r="AF205">
        <f>ROUND((EV205),6)</f>
        <v>0</v>
      </c>
      <c r="AG205">
        <f>ROUND((AP205),6)</f>
        <v>0</v>
      </c>
      <c r="AH205">
        <f>(EW205)</f>
        <v>0</v>
      </c>
      <c r="AI205">
        <f>(EX205)</f>
        <v>0</v>
      </c>
      <c r="AJ205">
        <f>(AS205)</f>
        <v>0</v>
      </c>
      <c r="AK205">
        <v>57.83</v>
      </c>
      <c r="AL205">
        <v>0</v>
      </c>
      <c r="AM205">
        <v>57.83</v>
      </c>
      <c r="AN205">
        <v>31.44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1</v>
      </c>
      <c r="AZ205">
        <v>1</v>
      </c>
      <c r="BA205">
        <v>1</v>
      </c>
      <c r="BB205">
        <v>1</v>
      </c>
      <c r="BC205">
        <v>1</v>
      </c>
      <c r="BD205" t="s">
        <v>3</v>
      </c>
      <c r="BE205" t="s">
        <v>3</v>
      </c>
      <c r="BF205" t="s">
        <v>3</v>
      </c>
      <c r="BG205" t="s">
        <v>3</v>
      </c>
      <c r="BH205">
        <v>0</v>
      </c>
      <c r="BI205">
        <v>4</v>
      </c>
      <c r="BJ205" t="s">
        <v>206</v>
      </c>
      <c r="BM205">
        <v>1</v>
      </c>
      <c r="BN205">
        <v>47312792</v>
      </c>
      <c r="BO205" t="s">
        <v>3</v>
      </c>
      <c r="BP205">
        <v>0</v>
      </c>
      <c r="BQ205">
        <v>1</v>
      </c>
      <c r="BR205">
        <v>0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 t="s">
        <v>3</v>
      </c>
      <c r="BZ205">
        <v>0</v>
      </c>
      <c r="CA205">
        <v>0</v>
      </c>
      <c r="CE205">
        <v>0</v>
      </c>
      <c r="CF205">
        <v>0</v>
      </c>
      <c r="CG205">
        <v>0</v>
      </c>
      <c r="CM205">
        <v>0</v>
      </c>
      <c r="CN205" t="s">
        <v>3</v>
      </c>
      <c r="CO205">
        <v>0</v>
      </c>
      <c r="CP205">
        <f>(P205+Q205+S205)</f>
        <v>84.43</v>
      </c>
      <c r="CQ205">
        <f>(AC205*BC205*AW205)</f>
        <v>0</v>
      </c>
      <c r="CR205">
        <f>((((ET205)*BB205-(EU205)*BS205)+AE205*BS205)*AV205)</f>
        <v>57.83</v>
      </c>
      <c r="CS205">
        <f>(AE205*BS205*AV205)</f>
        <v>31.44</v>
      </c>
      <c r="CT205">
        <f>(AF205*BA205*AV205)</f>
        <v>0</v>
      </c>
      <c r="CU205">
        <f>AG205</f>
        <v>0</v>
      </c>
      <c r="CV205">
        <f>(AH205*AV205)</f>
        <v>0</v>
      </c>
      <c r="CW205">
        <f t="shared" si="142"/>
        <v>0</v>
      </c>
      <c r="CX205">
        <f t="shared" si="142"/>
        <v>0</v>
      </c>
      <c r="CY205">
        <f>((S205*BZ205)/100)</f>
        <v>0</v>
      </c>
      <c r="CZ205">
        <f>((S205*CA205)/100)</f>
        <v>0</v>
      </c>
      <c r="DC205" t="s">
        <v>3</v>
      </c>
      <c r="DD205" t="s">
        <v>3</v>
      </c>
      <c r="DE205" t="s">
        <v>3</v>
      </c>
      <c r="DF205" t="s">
        <v>3</v>
      </c>
      <c r="DG205" t="s">
        <v>3</v>
      </c>
      <c r="DH205" t="s">
        <v>3</v>
      </c>
      <c r="DI205" t="s">
        <v>3</v>
      </c>
      <c r="DJ205" t="s">
        <v>3</v>
      </c>
      <c r="DK205" t="s">
        <v>3</v>
      </c>
      <c r="DL205" t="s">
        <v>3</v>
      </c>
      <c r="DM205" t="s">
        <v>3</v>
      </c>
      <c r="DN205">
        <v>0</v>
      </c>
      <c r="DO205">
        <v>0</v>
      </c>
      <c r="DP205">
        <v>1</v>
      </c>
      <c r="DQ205">
        <v>1</v>
      </c>
      <c r="DU205">
        <v>1009</v>
      </c>
      <c r="DV205" t="s">
        <v>201</v>
      </c>
      <c r="DW205" t="s">
        <v>201</v>
      </c>
      <c r="DX205">
        <v>1000</v>
      </c>
      <c r="EE205">
        <v>47949695</v>
      </c>
      <c r="EF205">
        <v>1</v>
      </c>
      <c r="EG205" t="s">
        <v>18</v>
      </c>
      <c r="EH205">
        <v>0</v>
      </c>
      <c r="EI205" t="s">
        <v>3</v>
      </c>
      <c r="EJ205">
        <v>4</v>
      </c>
      <c r="EK205">
        <v>1</v>
      </c>
      <c r="EL205" t="s">
        <v>207</v>
      </c>
      <c r="EM205" t="s">
        <v>20</v>
      </c>
      <c r="EO205" t="s">
        <v>3</v>
      </c>
      <c r="EQ205">
        <v>131072</v>
      </c>
      <c r="ER205">
        <v>57.83</v>
      </c>
      <c r="ES205">
        <v>0</v>
      </c>
      <c r="ET205">
        <v>57.83</v>
      </c>
      <c r="EU205">
        <v>31.44</v>
      </c>
      <c r="EV205">
        <v>0</v>
      </c>
      <c r="EW205">
        <v>0</v>
      </c>
      <c r="EX205">
        <v>0</v>
      </c>
      <c r="EY205">
        <v>0</v>
      </c>
      <c r="FQ205">
        <v>0</v>
      </c>
      <c r="FR205">
        <f>ROUND(IF(AND(BH205=3,BI205=3),P205,0),2)</f>
        <v>0</v>
      </c>
      <c r="FS205">
        <v>0</v>
      </c>
      <c r="FX205">
        <v>0</v>
      </c>
      <c r="FY205">
        <v>0</v>
      </c>
      <c r="GA205" t="s">
        <v>3</v>
      </c>
      <c r="GD205">
        <v>1</v>
      </c>
      <c r="GF205">
        <v>-1811976095</v>
      </c>
      <c r="GG205">
        <v>2</v>
      </c>
      <c r="GH205">
        <v>1</v>
      </c>
      <c r="GI205">
        <v>-2</v>
      </c>
      <c r="GJ205">
        <v>0</v>
      </c>
      <c r="GK205">
        <v>0</v>
      </c>
      <c r="GL205">
        <f>ROUND(IF(AND(BH205=3,BI205=3,FS205&lt;&gt;0),P205,0),2)</f>
        <v>0</v>
      </c>
      <c r="GM205">
        <f>ROUND(O205+X205+Y205,2)+GX205</f>
        <v>84.43</v>
      </c>
      <c r="GN205">
        <f>IF(OR(BI205=0,BI205=1),ROUND(O205+X205+Y205,2),0)</f>
        <v>0</v>
      </c>
      <c r="GO205">
        <f>IF(BI205=2,ROUND(O205+X205+Y205,2),0)</f>
        <v>0</v>
      </c>
      <c r="GP205">
        <f>IF(BI205=4,ROUND(O205+X205+Y205,2)+GX205,0)</f>
        <v>84.43</v>
      </c>
      <c r="GR205">
        <v>0</v>
      </c>
      <c r="GS205">
        <v>0</v>
      </c>
      <c r="GT205">
        <v>0</v>
      </c>
      <c r="GU205" t="s">
        <v>3</v>
      </c>
      <c r="GV205">
        <f>ROUND((GT205),6)</f>
        <v>0</v>
      </c>
      <c r="GW205">
        <v>1</v>
      </c>
      <c r="GX205">
        <f>ROUND(HC205*I205,2)</f>
        <v>0</v>
      </c>
      <c r="HA205">
        <v>0</v>
      </c>
      <c r="HB205">
        <v>0</v>
      </c>
      <c r="HC205">
        <f>GV205*GW205</f>
        <v>0</v>
      </c>
      <c r="IK205">
        <v>0</v>
      </c>
    </row>
    <row r="206" spans="1:245" x14ac:dyDescent="0.2">
      <c r="A206">
        <v>17</v>
      </c>
      <c r="B206">
        <v>1</v>
      </c>
      <c r="C206">
        <f>ROW(SmtRes!A180)</f>
        <v>180</v>
      </c>
      <c r="D206">
        <f>ROW(EtalonRes!A180)</f>
        <v>180</v>
      </c>
      <c r="E206" t="s">
        <v>208</v>
      </c>
      <c r="F206" t="s">
        <v>209</v>
      </c>
      <c r="G206" t="s">
        <v>210</v>
      </c>
      <c r="H206" t="s">
        <v>201</v>
      </c>
      <c r="I206">
        <v>1.46</v>
      </c>
      <c r="J206">
        <v>0</v>
      </c>
      <c r="O206">
        <f>ROUND(CP206,2)</f>
        <v>2039.46</v>
      </c>
      <c r="P206">
        <f>ROUND(CQ206*I206,2)</f>
        <v>0</v>
      </c>
      <c r="Q206">
        <f>ROUND(CR206*I206,2)</f>
        <v>2039.46</v>
      </c>
      <c r="R206">
        <f>ROUND(CS206*I206,2)</f>
        <v>1108.71</v>
      </c>
      <c r="S206">
        <f>ROUND(CT206*I206,2)</f>
        <v>0</v>
      </c>
      <c r="T206">
        <f>ROUND(CU206*I206,2)</f>
        <v>0</v>
      </c>
      <c r="U206">
        <f>CV206*I206</f>
        <v>0</v>
      </c>
      <c r="V206">
        <f>CW206*I206</f>
        <v>0</v>
      </c>
      <c r="W206">
        <f>ROUND(CX206*I206,2)</f>
        <v>0</v>
      </c>
      <c r="X206">
        <f t="shared" si="141"/>
        <v>0</v>
      </c>
      <c r="Y206">
        <f t="shared" si="141"/>
        <v>0</v>
      </c>
      <c r="AA206">
        <v>47999145</v>
      </c>
      <c r="AB206">
        <f>ROUND((AC206+AD206+AF206),6)</f>
        <v>1396.89</v>
      </c>
      <c r="AC206">
        <f>ROUND((ES206),6)</f>
        <v>0</v>
      </c>
      <c r="AD206">
        <f>ROUND(((((ET206*51))-((EU206*51)))+AE206),6)</f>
        <v>1396.89</v>
      </c>
      <c r="AE206">
        <f>ROUND(((EU206*51)),6)</f>
        <v>759.39</v>
      </c>
      <c r="AF206">
        <f>ROUND(((EV206*51)),6)</f>
        <v>0</v>
      </c>
      <c r="AG206">
        <f>ROUND((AP206),6)</f>
        <v>0</v>
      </c>
      <c r="AH206">
        <f>((EW206*51))</f>
        <v>0</v>
      </c>
      <c r="AI206">
        <f>((EX206*51))</f>
        <v>0</v>
      </c>
      <c r="AJ206">
        <f>(AS206)</f>
        <v>0</v>
      </c>
      <c r="AK206">
        <v>27.39</v>
      </c>
      <c r="AL206">
        <v>0</v>
      </c>
      <c r="AM206">
        <v>27.39</v>
      </c>
      <c r="AN206">
        <v>14.89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1</v>
      </c>
      <c r="AW206">
        <v>1</v>
      </c>
      <c r="AZ206">
        <v>1</v>
      </c>
      <c r="BA206">
        <v>1</v>
      </c>
      <c r="BB206">
        <v>1</v>
      </c>
      <c r="BC206">
        <v>1</v>
      </c>
      <c r="BD206" t="s">
        <v>3</v>
      </c>
      <c r="BE206" t="s">
        <v>3</v>
      </c>
      <c r="BF206" t="s">
        <v>3</v>
      </c>
      <c r="BG206" t="s">
        <v>3</v>
      </c>
      <c r="BH206">
        <v>0</v>
      </c>
      <c r="BI206">
        <v>4</v>
      </c>
      <c r="BJ206" t="s">
        <v>211</v>
      </c>
      <c r="BM206">
        <v>1</v>
      </c>
      <c r="BN206">
        <v>47312792</v>
      </c>
      <c r="BO206" t="s">
        <v>3</v>
      </c>
      <c r="BP206">
        <v>0</v>
      </c>
      <c r="BQ206">
        <v>1</v>
      </c>
      <c r="BR206">
        <v>0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 t="s">
        <v>3</v>
      </c>
      <c r="BZ206">
        <v>0</v>
      </c>
      <c r="CA206">
        <v>0</v>
      </c>
      <c r="CE206">
        <v>0</v>
      </c>
      <c r="CF206">
        <v>0</v>
      </c>
      <c r="CG206">
        <v>0</v>
      </c>
      <c r="CM206">
        <v>0</v>
      </c>
      <c r="CN206" t="s">
        <v>3</v>
      </c>
      <c r="CO206">
        <v>0</v>
      </c>
      <c r="CP206">
        <f>(P206+Q206+S206)</f>
        <v>2039.46</v>
      </c>
      <c r="CQ206">
        <f>(AC206*BC206*AW206)</f>
        <v>0</v>
      </c>
      <c r="CR206">
        <f>(((((ET206*51))*BB206-((EU206*51))*BS206)+AE206*BS206)*AV206)</f>
        <v>1396.89</v>
      </c>
      <c r="CS206">
        <f>(AE206*BS206*AV206)</f>
        <v>759.39</v>
      </c>
      <c r="CT206">
        <f>(AF206*BA206*AV206)</f>
        <v>0</v>
      </c>
      <c r="CU206">
        <f>AG206</f>
        <v>0</v>
      </c>
      <c r="CV206">
        <f>(AH206*AV206)</f>
        <v>0</v>
      </c>
      <c r="CW206">
        <f t="shared" si="142"/>
        <v>0</v>
      </c>
      <c r="CX206">
        <f t="shared" si="142"/>
        <v>0</v>
      </c>
      <c r="CY206">
        <f>((S206*BZ206)/100)</f>
        <v>0</v>
      </c>
      <c r="CZ206">
        <f>((S206*CA206)/100)</f>
        <v>0</v>
      </c>
      <c r="DC206" t="s">
        <v>3</v>
      </c>
      <c r="DD206" t="s">
        <v>3</v>
      </c>
      <c r="DE206" t="s">
        <v>212</v>
      </c>
      <c r="DF206" t="s">
        <v>212</v>
      </c>
      <c r="DG206" t="s">
        <v>212</v>
      </c>
      <c r="DH206" t="s">
        <v>3</v>
      </c>
      <c r="DI206" t="s">
        <v>212</v>
      </c>
      <c r="DJ206" t="s">
        <v>212</v>
      </c>
      <c r="DK206" t="s">
        <v>3</v>
      </c>
      <c r="DL206" t="s">
        <v>212</v>
      </c>
      <c r="DM206" t="s">
        <v>212</v>
      </c>
      <c r="DN206">
        <v>0</v>
      </c>
      <c r="DO206">
        <v>0</v>
      </c>
      <c r="DP206">
        <v>1</v>
      </c>
      <c r="DQ206">
        <v>1</v>
      </c>
      <c r="DU206">
        <v>1009</v>
      </c>
      <c r="DV206" t="s">
        <v>201</v>
      </c>
      <c r="DW206" t="s">
        <v>201</v>
      </c>
      <c r="DX206">
        <v>1000</v>
      </c>
      <c r="EE206">
        <v>47949695</v>
      </c>
      <c r="EF206">
        <v>1</v>
      </c>
      <c r="EG206" t="s">
        <v>18</v>
      </c>
      <c r="EH206">
        <v>0</v>
      </c>
      <c r="EI206" t="s">
        <v>3</v>
      </c>
      <c r="EJ206">
        <v>4</v>
      </c>
      <c r="EK206">
        <v>1</v>
      </c>
      <c r="EL206" t="s">
        <v>207</v>
      </c>
      <c r="EM206" t="s">
        <v>20</v>
      </c>
      <c r="EO206" t="s">
        <v>3</v>
      </c>
      <c r="EQ206">
        <v>131072</v>
      </c>
      <c r="ER206">
        <v>27.39</v>
      </c>
      <c r="ES206">
        <v>0</v>
      </c>
      <c r="ET206">
        <v>27.39</v>
      </c>
      <c r="EU206">
        <v>14.89</v>
      </c>
      <c r="EV206">
        <v>0</v>
      </c>
      <c r="EW206">
        <v>0</v>
      </c>
      <c r="EX206">
        <v>0</v>
      </c>
      <c r="EY206">
        <v>0</v>
      </c>
      <c r="FQ206">
        <v>0</v>
      </c>
      <c r="FR206">
        <f>ROUND(IF(AND(BH206=3,BI206=3),P206,0),2)</f>
        <v>0</v>
      </c>
      <c r="FS206">
        <v>0</v>
      </c>
      <c r="FX206">
        <v>0</v>
      </c>
      <c r="FY206">
        <v>0</v>
      </c>
      <c r="GA206" t="s">
        <v>3</v>
      </c>
      <c r="GD206">
        <v>1</v>
      </c>
      <c r="GF206">
        <v>1607926496</v>
      </c>
      <c r="GG206">
        <v>2</v>
      </c>
      <c r="GH206">
        <v>1</v>
      </c>
      <c r="GI206">
        <v>-2</v>
      </c>
      <c r="GJ206">
        <v>0</v>
      </c>
      <c r="GK206">
        <v>0</v>
      </c>
      <c r="GL206">
        <f>ROUND(IF(AND(BH206=3,BI206=3,FS206&lt;&gt;0),P206,0),2)</f>
        <v>0</v>
      </c>
      <c r="GM206">
        <f>ROUND(O206+X206+Y206,2)+GX206</f>
        <v>2039.46</v>
      </c>
      <c r="GN206">
        <f>IF(OR(BI206=0,BI206=1),ROUND(O206+X206+Y206,2),0)</f>
        <v>0</v>
      </c>
      <c r="GO206">
        <f>IF(BI206=2,ROUND(O206+X206+Y206,2),0)</f>
        <v>0</v>
      </c>
      <c r="GP206">
        <f>IF(BI206=4,ROUND(O206+X206+Y206,2)+GX206,0)</f>
        <v>2039.46</v>
      </c>
      <c r="GR206">
        <v>0</v>
      </c>
      <c r="GS206">
        <v>0</v>
      </c>
      <c r="GT206">
        <v>0</v>
      </c>
      <c r="GU206" t="s">
        <v>212</v>
      </c>
      <c r="GV206">
        <f>ROUND(((GT206*51)),6)</f>
        <v>0</v>
      </c>
      <c r="GW206">
        <v>1</v>
      </c>
      <c r="GX206">
        <f>ROUND(HC206*I206,2)</f>
        <v>0</v>
      </c>
      <c r="HA206">
        <v>0</v>
      </c>
      <c r="HB206">
        <v>0</v>
      </c>
      <c r="HC206">
        <f>GV206*GW206</f>
        <v>0</v>
      </c>
      <c r="IK206">
        <v>0</v>
      </c>
    </row>
    <row r="208" spans="1:245" x14ac:dyDescent="0.2">
      <c r="A208" s="2">
        <v>51</v>
      </c>
      <c r="B208" s="2">
        <f>B200</f>
        <v>1</v>
      </c>
      <c r="C208" s="2">
        <f>A200</f>
        <v>4</v>
      </c>
      <c r="D208" s="2">
        <f>ROW(A200)</f>
        <v>200</v>
      </c>
      <c r="E208" s="2"/>
      <c r="F208" s="2" t="str">
        <f>IF(F200&lt;&gt;"",F200,"")</f>
        <v>Новый раздел</v>
      </c>
      <c r="G208" s="2" t="str">
        <f>IF(G200&lt;&gt;"",G200,"")</f>
        <v>Вывоз мусора</v>
      </c>
      <c r="H208" s="2">
        <v>0</v>
      </c>
      <c r="I208" s="2"/>
      <c r="J208" s="2"/>
      <c r="K208" s="2"/>
      <c r="L208" s="2"/>
      <c r="M208" s="2"/>
      <c r="N208" s="2"/>
      <c r="O208" s="2">
        <f t="shared" ref="O208:T208" si="143">ROUND(AB208,2)</f>
        <v>2241.06</v>
      </c>
      <c r="P208" s="2">
        <f t="shared" si="143"/>
        <v>0</v>
      </c>
      <c r="Q208" s="2">
        <f t="shared" si="143"/>
        <v>2241.06</v>
      </c>
      <c r="R208" s="2">
        <f t="shared" si="143"/>
        <v>1192.3399999999999</v>
      </c>
      <c r="S208" s="2">
        <f t="shared" si="143"/>
        <v>0</v>
      </c>
      <c r="T208" s="2">
        <f t="shared" si="143"/>
        <v>0</v>
      </c>
      <c r="U208" s="2">
        <f>AH208</f>
        <v>0</v>
      </c>
      <c r="V208" s="2">
        <f>AI208</f>
        <v>0</v>
      </c>
      <c r="W208" s="2">
        <f>ROUND(AJ208,2)</f>
        <v>0</v>
      </c>
      <c r="X208" s="2">
        <f>ROUND(AK208,2)</f>
        <v>0</v>
      </c>
      <c r="Y208" s="2">
        <f>ROUND(AL208,2)</f>
        <v>0</v>
      </c>
      <c r="Z208" s="2"/>
      <c r="AA208" s="2"/>
      <c r="AB208" s="2">
        <f>ROUND(SUMIF(AA204:AA206,"=47999145",O204:O206),2)</f>
        <v>2241.06</v>
      </c>
      <c r="AC208" s="2">
        <f>ROUND(SUMIF(AA204:AA206,"=47999145",P204:P206),2)</f>
        <v>0</v>
      </c>
      <c r="AD208" s="2">
        <f>ROUND(SUMIF(AA204:AA206,"=47999145",Q204:Q206),2)</f>
        <v>2241.06</v>
      </c>
      <c r="AE208" s="2">
        <f>ROUND(SUMIF(AA204:AA206,"=47999145",R204:R206),2)</f>
        <v>1192.3399999999999</v>
      </c>
      <c r="AF208" s="2">
        <f>ROUND(SUMIF(AA204:AA206,"=47999145",S204:S206),2)</f>
        <v>0</v>
      </c>
      <c r="AG208" s="2">
        <f>ROUND(SUMIF(AA204:AA206,"=47999145",T204:T206),2)</f>
        <v>0</v>
      </c>
      <c r="AH208" s="2">
        <f>SUMIF(AA204:AA206,"=47999145",U204:U206)</f>
        <v>0</v>
      </c>
      <c r="AI208" s="2">
        <f>SUMIF(AA204:AA206,"=47999145",V204:V206)</f>
        <v>0</v>
      </c>
      <c r="AJ208" s="2">
        <f>ROUND(SUMIF(AA204:AA206,"=47999145",W204:W206),2)</f>
        <v>0</v>
      </c>
      <c r="AK208" s="2">
        <f>ROUND(SUMIF(AA204:AA206,"=47999145",X204:X206),2)</f>
        <v>0</v>
      </c>
      <c r="AL208" s="2">
        <f>ROUND(SUMIF(AA204:AA206,"=47999145",Y204:Y206),2)</f>
        <v>0</v>
      </c>
      <c r="AM208" s="2"/>
      <c r="AN208" s="2"/>
      <c r="AO208" s="2">
        <f t="shared" ref="AO208:BD208" si="144">ROUND(BX208,2)</f>
        <v>0</v>
      </c>
      <c r="AP208" s="2">
        <f t="shared" si="144"/>
        <v>0</v>
      </c>
      <c r="AQ208" s="2">
        <f t="shared" si="144"/>
        <v>0</v>
      </c>
      <c r="AR208" s="2">
        <f t="shared" si="144"/>
        <v>2281.81</v>
      </c>
      <c r="AS208" s="2">
        <f t="shared" si="144"/>
        <v>0</v>
      </c>
      <c r="AT208" s="2">
        <f t="shared" si="144"/>
        <v>0</v>
      </c>
      <c r="AU208" s="2">
        <f t="shared" si="144"/>
        <v>2281.81</v>
      </c>
      <c r="AV208" s="2">
        <f t="shared" si="144"/>
        <v>0</v>
      </c>
      <c r="AW208" s="2">
        <f t="shared" si="144"/>
        <v>0</v>
      </c>
      <c r="AX208" s="2">
        <f t="shared" si="144"/>
        <v>0</v>
      </c>
      <c r="AY208" s="2">
        <f t="shared" si="144"/>
        <v>0</v>
      </c>
      <c r="AZ208" s="2">
        <f t="shared" si="144"/>
        <v>0</v>
      </c>
      <c r="BA208" s="2">
        <f t="shared" si="144"/>
        <v>0</v>
      </c>
      <c r="BB208" s="2">
        <f t="shared" si="144"/>
        <v>0</v>
      </c>
      <c r="BC208" s="2">
        <f t="shared" si="144"/>
        <v>0</v>
      </c>
      <c r="BD208" s="2">
        <f t="shared" si="144"/>
        <v>0</v>
      </c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>
        <f>ROUND(SUMIF(AA204:AA206,"=47999145",FQ204:FQ206),2)</f>
        <v>0</v>
      </c>
      <c r="BY208" s="2">
        <f>ROUND(SUMIF(AA204:AA206,"=47999145",FR204:FR206),2)</f>
        <v>0</v>
      </c>
      <c r="BZ208" s="2">
        <f>ROUND(SUMIF(AA204:AA206,"=47999145",GL204:GL206),2)</f>
        <v>0</v>
      </c>
      <c r="CA208" s="2">
        <f>ROUND(SUMIF(AA204:AA206,"=47999145",GM204:GM206),2)</f>
        <v>2281.81</v>
      </c>
      <c r="CB208" s="2">
        <f>ROUND(SUMIF(AA204:AA206,"=47999145",GN204:GN206),2)</f>
        <v>0</v>
      </c>
      <c r="CC208" s="2">
        <f>ROUND(SUMIF(AA204:AA206,"=47999145",GO204:GO206),2)</f>
        <v>0</v>
      </c>
      <c r="CD208" s="2">
        <f>ROUND(SUMIF(AA204:AA206,"=47999145",GP204:GP206),2)</f>
        <v>2281.81</v>
      </c>
      <c r="CE208" s="2">
        <f>AC208-BX208</f>
        <v>0</v>
      </c>
      <c r="CF208" s="2">
        <f>AC208-BY208</f>
        <v>0</v>
      </c>
      <c r="CG208" s="2">
        <f>BX208-BZ208</f>
        <v>0</v>
      </c>
      <c r="CH208" s="2">
        <f>AC208-BX208-BY208+BZ208</f>
        <v>0</v>
      </c>
      <c r="CI208" s="2">
        <f>BY208-BZ208</f>
        <v>0</v>
      </c>
      <c r="CJ208" s="2">
        <f>ROUND(SUMIF(AA204:AA206,"=47999145",GX204:GX206),2)</f>
        <v>0</v>
      </c>
      <c r="CK208" s="2">
        <f>ROUND(SUMIF(AA204:AA206,"=47999145",GY204:GY206),2)</f>
        <v>0</v>
      </c>
      <c r="CL208" s="2">
        <f>ROUND(SUMIF(AA204:AA206,"=47999145",GZ204:GZ206),2)</f>
        <v>0</v>
      </c>
      <c r="CM208" s="2">
        <f>ROUND(SUMIF(AA204:AA206,"=47999145",HD204:HD206),2)</f>
        <v>0</v>
      </c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>
        <v>0</v>
      </c>
    </row>
    <row r="210" spans="1:23" x14ac:dyDescent="0.2">
      <c r="A210" s="4">
        <v>50</v>
      </c>
      <c r="B210" s="4">
        <v>0</v>
      </c>
      <c r="C210" s="4">
        <v>0</v>
      </c>
      <c r="D210" s="4">
        <v>1</v>
      </c>
      <c r="E210" s="4">
        <v>201</v>
      </c>
      <c r="F210" s="4">
        <f>ROUND(Source!O208,O210)</f>
        <v>2241.06</v>
      </c>
      <c r="G210" s="4" t="s">
        <v>82</v>
      </c>
      <c r="H210" s="4" t="s">
        <v>83</v>
      </c>
      <c r="I210" s="4"/>
      <c r="J210" s="4"/>
      <c r="K210" s="4">
        <v>201</v>
      </c>
      <c r="L210" s="4">
        <v>1</v>
      </c>
      <c r="M210" s="4">
        <v>3</v>
      </c>
      <c r="N210" s="4" t="s">
        <v>3</v>
      </c>
      <c r="O210" s="4">
        <v>2</v>
      </c>
      <c r="P210" s="4"/>
      <c r="Q210" s="4"/>
      <c r="R210" s="4"/>
      <c r="S210" s="4"/>
      <c r="T210" s="4"/>
      <c r="U210" s="4"/>
      <c r="V210" s="4"/>
      <c r="W210" s="4"/>
    </row>
    <row r="211" spans="1:23" x14ac:dyDescent="0.2">
      <c r="A211" s="4">
        <v>50</v>
      </c>
      <c r="B211" s="4">
        <v>0</v>
      </c>
      <c r="C211" s="4">
        <v>0</v>
      </c>
      <c r="D211" s="4">
        <v>1</v>
      </c>
      <c r="E211" s="4">
        <v>202</v>
      </c>
      <c r="F211" s="4">
        <f>ROUND(Source!P208,O211)</f>
        <v>0</v>
      </c>
      <c r="G211" s="4" t="s">
        <v>84</v>
      </c>
      <c r="H211" s="4" t="s">
        <v>85</v>
      </c>
      <c r="I211" s="4"/>
      <c r="J211" s="4"/>
      <c r="K211" s="4">
        <v>202</v>
      </c>
      <c r="L211" s="4">
        <v>2</v>
      </c>
      <c r="M211" s="4">
        <v>3</v>
      </c>
      <c r="N211" s="4" t="s">
        <v>3</v>
      </c>
      <c r="O211" s="4">
        <v>2</v>
      </c>
      <c r="P211" s="4"/>
      <c r="Q211" s="4"/>
      <c r="R211" s="4"/>
      <c r="S211" s="4"/>
      <c r="T211" s="4"/>
      <c r="U211" s="4"/>
      <c r="V211" s="4"/>
      <c r="W211" s="4"/>
    </row>
    <row r="212" spans="1:23" x14ac:dyDescent="0.2">
      <c r="A212" s="4">
        <v>50</v>
      </c>
      <c r="B212" s="4">
        <v>0</v>
      </c>
      <c r="C212" s="4">
        <v>0</v>
      </c>
      <c r="D212" s="4">
        <v>1</v>
      </c>
      <c r="E212" s="4">
        <v>222</v>
      </c>
      <c r="F212" s="4">
        <f>ROUND(Source!AO208,O212)</f>
        <v>0</v>
      </c>
      <c r="G212" s="4" t="s">
        <v>86</v>
      </c>
      <c r="H212" s="4" t="s">
        <v>87</v>
      </c>
      <c r="I212" s="4"/>
      <c r="J212" s="4"/>
      <c r="K212" s="4">
        <v>222</v>
      </c>
      <c r="L212" s="4">
        <v>3</v>
      </c>
      <c r="M212" s="4">
        <v>3</v>
      </c>
      <c r="N212" s="4" t="s">
        <v>3</v>
      </c>
      <c r="O212" s="4">
        <v>2</v>
      </c>
      <c r="P212" s="4"/>
      <c r="Q212" s="4"/>
      <c r="R212" s="4"/>
      <c r="S212" s="4"/>
      <c r="T212" s="4"/>
      <c r="U212" s="4"/>
      <c r="V212" s="4"/>
      <c r="W212" s="4"/>
    </row>
    <row r="213" spans="1:23" x14ac:dyDescent="0.2">
      <c r="A213" s="4">
        <v>50</v>
      </c>
      <c r="B213" s="4">
        <v>0</v>
      </c>
      <c r="C213" s="4">
        <v>0</v>
      </c>
      <c r="D213" s="4">
        <v>1</v>
      </c>
      <c r="E213" s="4">
        <v>225</v>
      </c>
      <c r="F213" s="4">
        <f>ROUND(Source!AV208,O213)</f>
        <v>0</v>
      </c>
      <c r="G213" s="4" t="s">
        <v>88</v>
      </c>
      <c r="H213" s="4" t="s">
        <v>89</v>
      </c>
      <c r="I213" s="4"/>
      <c r="J213" s="4"/>
      <c r="K213" s="4">
        <v>225</v>
      </c>
      <c r="L213" s="4">
        <v>4</v>
      </c>
      <c r="M213" s="4">
        <v>3</v>
      </c>
      <c r="N213" s="4" t="s">
        <v>3</v>
      </c>
      <c r="O213" s="4">
        <v>2</v>
      </c>
      <c r="P213" s="4"/>
      <c r="Q213" s="4"/>
      <c r="R213" s="4"/>
      <c r="S213" s="4"/>
      <c r="T213" s="4"/>
      <c r="U213" s="4"/>
      <c r="V213" s="4"/>
      <c r="W213" s="4"/>
    </row>
    <row r="214" spans="1:23" x14ac:dyDescent="0.2">
      <c r="A214" s="4">
        <v>50</v>
      </c>
      <c r="B214" s="4">
        <v>0</v>
      </c>
      <c r="C214" s="4">
        <v>0</v>
      </c>
      <c r="D214" s="4">
        <v>1</v>
      </c>
      <c r="E214" s="4">
        <v>226</v>
      </c>
      <c r="F214" s="4">
        <f>ROUND(Source!AW208,O214)</f>
        <v>0</v>
      </c>
      <c r="G214" s="4" t="s">
        <v>90</v>
      </c>
      <c r="H214" s="4" t="s">
        <v>91</v>
      </c>
      <c r="I214" s="4"/>
      <c r="J214" s="4"/>
      <c r="K214" s="4">
        <v>226</v>
      </c>
      <c r="L214" s="4">
        <v>5</v>
      </c>
      <c r="M214" s="4">
        <v>3</v>
      </c>
      <c r="N214" s="4" t="s">
        <v>3</v>
      </c>
      <c r="O214" s="4">
        <v>2</v>
      </c>
      <c r="P214" s="4"/>
      <c r="Q214" s="4"/>
      <c r="R214" s="4"/>
      <c r="S214" s="4"/>
      <c r="T214" s="4"/>
      <c r="U214" s="4"/>
      <c r="V214" s="4"/>
      <c r="W214" s="4"/>
    </row>
    <row r="215" spans="1:23" x14ac:dyDescent="0.2">
      <c r="A215" s="4">
        <v>50</v>
      </c>
      <c r="B215" s="4">
        <v>0</v>
      </c>
      <c r="C215" s="4">
        <v>0</v>
      </c>
      <c r="D215" s="4">
        <v>1</v>
      </c>
      <c r="E215" s="4">
        <v>227</v>
      </c>
      <c r="F215" s="4">
        <f>ROUND(Source!AX208,O215)</f>
        <v>0</v>
      </c>
      <c r="G215" s="4" t="s">
        <v>92</v>
      </c>
      <c r="H215" s="4" t="s">
        <v>93</v>
      </c>
      <c r="I215" s="4"/>
      <c r="J215" s="4"/>
      <c r="K215" s="4">
        <v>227</v>
      </c>
      <c r="L215" s="4">
        <v>6</v>
      </c>
      <c r="M215" s="4">
        <v>3</v>
      </c>
      <c r="N215" s="4" t="s">
        <v>3</v>
      </c>
      <c r="O215" s="4">
        <v>2</v>
      </c>
      <c r="P215" s="4"/>
      <c r="Q215" s="4"/>
      <c r="R215" s="4"/>
      <c r="S215" s="4"/>
      <c r="T215" s="4"/>
      <c r="U215" s="4"/>
      <c r="V215" s="4"/>
      <c r="W215" s="4"/>
    </row>
    <row r="216" spans="1:23" x14ac:dyDescent="0.2">
      <c r="A216" s="4">
        <v>50</v>
      </c>
      <c r="B216" s="4">
        <v>0</v>
      </c>
      <c r="C216" s="4">
        <v>0</v>
      </c>
      <c r="D216" s="4">
        <v>1</v>
      </c>
      <c r="E216" s="4">
        <v>228</v>
      </c>
      <c r="F216" s="4">
        <f>ROUND(Source!AY208,O216)</f>
        <v>0</v>
      </c>
      <c r="G216" s="4" t="s">
        <v>94</v>
      </c>
      <c r="H216" s="4" t="s">
        <v>95</v>
      </c>
      <c r="I216" s="4"/>
      <c r="J216" s="4"/>
      <c r="K216" s="4">
        <v>228</v>
      </c>
      <c r="L216" s="4">
        <v>7</v>
      </c>
      <c r="M216" s="4">
        <v>3</v>
      </c>
      <c r="N216" s="4" t="s">
        <v>3</v>
      </c>
      <c r="O216" s="4">
        <v>2</v>
      </c>
      <c r="P216" s="4"/>
      <c r="Q216" s="4"/>
      <c r="R216" s="4"/>
      <c r="S216" s="4"/>
      <c r="T216" s="4"/>
      <c r="U216" s="4"/>
      <c r="V216" s="4"/>
      <c r="W216" s="4"/>
    </row>
    <row r="217" spans="1:23" x14ac:dyDescent="0.2">
      <c r="A217" s="4">
        <v>50</v>
      </c>
      <c r="B217" s="4">
        <v>0</v>
      </c>
      <c r="C217" s="4">
        <v>0</v>
      </c>
      <c r="D217" s="4">
        <v>1</v>
      </c>
      <c r="E217" s="4">
        <v>216</v>
      </c>
      <c r="F217" s="4">
        <f>ROUND(Source!AP208,O217)</f>
        <v>0</v>
      </c>
      <c r="G217" s="4" t="s">
        <v>96</v>
      </c>
      <c r="H217" s="4" t="s">
        <v>97</v>
      </c>
      <c r="I217" s="4"/>
      <c r="J217" s="4"/>
      <c r="K217" s="4">
        <v>216</v>
      </c>
      <c r="L217" s="4">
        <v>8</v>
      </c>
      <c r="M217" s="4">
        <v>3</v>
      </c>
      <c r="N217" s="4" t="s">
        <v>3</v>
      </c>
      <c r="O217" s="4">
        <v>2</v>
      </c>
      <c r="P217" s="4"/>
      <c r="Q217" s="4"/>
      <c r="R217" s="4"/>
      <c r="S217" s="4"/>
      <c r="T217" s="4"/>
      <c r="U217" s="4"/>
      <c r="V217" s="4"/>
      <c r="W217" s="4"/>
    </row>
    <row r="218" spans="1:23" x14ac:dyDescent="0.2">
      <c r="A218" s="4">
        <v>50</v>
      </c>
      <c r="B218" s="4">
        <v>0</v>
      </c>
      <c r="C218" s="4">
        <v>0</v>
      </c>
      <c r="D218" s="4">
        <v>1</v>
      </c>
      <c r="E218" s="4">
        <v>223</v>
      </c>
      <c r="F218" s="4">
        <f>ROUND(Source!AQ208,O218)</f>
        <v>0</v>
      </c>
      <c r="G218" s="4" t="s">
        <v>98</v>
      </c>
      <c r="H218" s="4" t="s">
        <v>99</v>
      </c>
      <c r="I218" s="4"/>
      <c r="J218" s="4"/>
      <c r="K218" s="4">
        <v>223</v>
      </c>
      <c r="L218" s="4">
        <v>9</v>
      </c>
      <c r="M218" s="4">
        <v>3</v>
      </c>
      <c r="N218" s="4" t="s">
        <v>3</v>
      </c>
      <c r="O218" s="4">
        <v>2</v>
      </c>
      <c r="P218" s="4"/>
      <c r="Q218" s="4"/>
      <c r="R218" s="4"/>
      <c r="S218" s="4"/>
      <c r="T218" s="4"/>
      <c r="U218" s="4"/>
      <c r="V218" s="4"/>
      <c r="W218" s="4"/>
    </row>
    <row r="219" spans="1:23" x14ac:dyDescent="0.2">
      <c r="A219" s="4">
        <v>50</v>
      </c>
      <c r="B219" s="4">
        <v>0</v>
      </c>
      <c r="C219" s="4">
        <v>0</v>
      </c>
      <c r="D219" s="4">
        <v>1</v>
      </c>
      <c r="E219" s="4">
        <v>229</v>
      </c>
      <c r="F219" s="4">
        <f>ROUND(Source!AZ208,O219)</f>
        <v>0</v>
      </c>
      <c r="G219" s="4" t="s">
        <v>100</v>
      </c>
      <c r="H219" s="4" t="s">
        <v>101</v>
      </c>
      <c r="I219" s="4"/>
      <c r="J219" s="4"/>
      <c r="K219" s="4">
        <v>229</v>
      </c>
      <c r="L219" s="4">
        <v>10</v>
      </c>
      <c r="M219" s="4">
        <v>3</v>
      </c>
      <c r="N219" s="4" t="s">
        <v>3</v>
      </c>
      <c r="O219" s="4">
        <v>2</v>
      </c>
      <c r="P219" s="4"/>
      <c r="Q219" s="4"/>
      <c r="R219" s="4"/>
      <c r="S219" s="4"/>
      <c r="T219" s="4"/>
      <c r="U219" s="4"/>
      <c r="V219" s="4"/>
      <c r="W219" s="4"/>
    </row>
    <row r="220" spans="1:23" x14ac:dyDescent="0.2">
      <c r="A220" s="4">
        <v>50</v>
      </c>
      <c r="B220" s="4">
        <v>0</v>
      </c>
      <c r="C220" s="4">
        <v>0</v>
      </c>
      <c r="D220" s="4">
        <v>1</v>
      </c>
      <c r="E220" s="4">
        <v>203</v>
      </c>
      <c r="F220" s="4">
        <f>ROUND(Source!Q208,O220)</f>
        <v>2241.06</v>
      </c>
      <c r="G220" s="4" t="s">
        <v>102</v>
      </c>
      <c r="H220" s="4" t="s">
        <v>103</v>
      </c>
      <c r="I220" s="4"/>
      <c r="J220" s="4"/>
      <c r="K220" s="4">
        <v>203</v>
      </c>
      <c r="L220" s="4">
        <v>11</v>
      </c>
      <c r="M220" s="4">
        <v>3</v>
      </c>
      <c r="N220" s="4" t="s">
        <v>3</v>
      </c>
      <c r="O220" s="4">
        <v>2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2">
      <c r="A221" s="4">
        <v>50</v>
      </c>
      <c r="B221" s="4">
        <v>0</v>
      </c>
      <c r="C221" s="4">
        <v>0</v>
      </c>
      <c r="D221" s="4">
        <v>1</v>
      </c>
      <c r="E221" s="4">
        <v>231</v>
      </c>
      <c r="F221" s="4">
        <f>ROUND(Source!BB208,O221)</f>
        <v>0</v>
      </c>
      <c r="G221" s="4" t="s">
        <v>104</v>
      </c>
      <c r="H221" s="4" t="s">
        <v>105</v>
      </c>
      <c r="I221" s="4"/>
      <c r="J221" s="4"/>
      <c r="K221" s="4">
        <v>231</v>
      </c>
      <c r="L221" s="4">
        <v>12</v>
      </c>
      <c r="M221" s="4">
        <v>3</v>
      </c>
      <c r="N221" s="4" t="s">
        <v>3</v>
      </c>
      <c r="O221" s="4">
        <v>2</v>
      </c>
      <c r="P221" s="4"/>
      <c r="Q221" s="4"/>
      <c r="R221" s="4"/>
      <c r="S221" s="4"/>
      <c r="T221" s="4"/>
      <c r="U221" s="4"/>
      <c r="V221" s="4"/>
      <c r="W221" s="4"/>
    </row>
    <row r="222" spans="1:23" x14ac:dyDescent="0.2">
      <c r="A222" s="4">
        <v>50</v>
      </c>
      <c r="B222" s="4">
        <v>0</v>
      </c>
      <c r="C222" s="4">
        <v>0</v>
      </c>
      <c r="D222" s="4">
        <v>1</v>
      </c>
      <c r="E222" s="4">
        <v>204</v>
      </c>
      <c r="F222" s="4">
        <f>ROUND(Source!R208,O222)</f>
        <v>1192.3399999999999</v>
      </c>
      <c r="G222" s="4" t="s">
        <v>106</v>
      </c>
      <c r="H222" s="4" t="s">
        <v>107</v>
      </c>
      <c r="I222" s="4"/>
      <c r="J222" s="4"/>
      <c r="K222" s="4">
        <v>204</v>
      </c>
      <c r="L222" s="4">
        <v>13</v>
      </c>
      <c r="M222" s="4">
        <v>3</v>
      </c>
      <c r="N222" s="4" t="s">
        <v>3</v>
      </c>
      <c r="O222" s="4">
        <v>2</v>
      </c>
      <c r="P222" s="4"/>
      <c r="Q222" s="4"/>
      <c r="R222" s="4"/>
      <c r="S222" s="4"/>
      <c r="T222" s="4"/>
      <c r="U222" s="4"/>
      <c r="V222" s="4"/>
      <c r="W222" s="4"/>
    </row>
    <row r="223" spans="1:23" x14ac:dyDescent="0.2">
      <c r="A223" s="4">
        <v>50</v>
      </c>
      <c r="B223" s="4">
        <v>0</v>
      </c>
      <c r="C223" s="4">
        <v>0</v>
      </c>
      <c r="D223" s="4">
        <v>1</v>
      </c>
      <c r="E223" s="4">
        <v>205</v>
      </c>
      <c r="F223" s="4">
        <f>ROUND(Source!S208,O223)</f>
        <v>0</v>
      </c>
      <c r="G223" s="4" t="s">
        <v>108</v>
      </c>
      <c r="H223" s="4" t="s">
        <v>109</v>
      </c>
      <c r="I223" s="4"/>
      <c r="J223" s="4"/>
      <c r="K223" s="4">
        <v>205</v>
      </c>
      <c r="L223" s="4">
        <v>14</v>
      </c>
      <c r="M223" s="4">
        <v>3</v>
      </c>
      <c r="N223" s="4" t="s">
        <v>3</v>
      </c>
      <c r="O223" s="4">
        <v>2</v>
      </c>
      <c r="P223" s="4"/>
      <c r="Q223" s="4"/>
      <c r="R223" s="4"/>
      <c r="S223" s="4"/>
      <c r="T223" s="4"/>
      <c r="U223" s="4"/>
      <c r="V223" s="4"/>
      <c r="W223" s="4"/>
    </row>
    <row r="224" spans="1:23" x14ac:dyDescent="0.2">
      <c r="A224" s="4">
        <v>50</v>
      </c>
      <c r="B224" s="4">
        <v>0</v>
      </c>
      <c r="C224" s="4">
        <v>0</v>
      </c>
      <c r="D224" s="4">
        <v>1</v>
      </c>
      <c r="E224" s="4">
        <v>232</v>
      </c>
      <c r="F224" s="4">
        <f>ROUND(Source!BC208,O224)</f>
        <v>0</v>
      </c>
      <c r="G224" s="4" t="s">
        <v>110</v>
      </c>
      <c r="H224" s="4" t="s">
        <v>111</v>
      </c>
      <c r="I224" s="4"/>
      <c r="J224" s="4"/>
      <c r="K224" s="4">
        <v>232</v>
      </c>
      <c r="L224" s="4">
        <v>15</v>
      </c>
      <c r="M224" s="4">
        <v>3</v>
      </c>
      <c r="N224" s="4" t="s">
        <v>3</v>
      </c>
      <c r="O224" s="4">
        <v>2</v>
      </c>
      <c r="P224" s="4"/>
      <c r="Q224" s="4"/>
      <c r="R224" s="4"/>
      <c r="S224" s="4"/>
      <c r="T224" s="4"/>
      <c r="U224" s="4"/>
      <c r="V224" s="4"/>
      <c r="W224" s="4"/>
    </row>
    <row r="225" spans="1:206" x14ac:dyDescent="0.2">
      <c r="A225" s="4">
        <v>50</v>
      </c>
      <c r="B225" s="4">
        <v>0</v>
      </c>
      <c r="C225" s="4">
        <v>0</v>
      </c>
      <c r="D225" s="4">
        <v>1</v>
      </c>
      <c r="E225" s="4">
        <v>214</v>
      </c>
      <c r="F225" s="4">
        <f>ROUND(Source!AS208,O225)</f>
        <v>0</v>
      </c>
      <c r="G225" s="4" t="s">
        <v>112</v>
      </c>
      <c r="H225" s="4" t="s">
        <v>113</v>
      </c>
      <c r="I225" s="4"/>
      <c r="J225" s="4"/>
      <c r="K225" s="4">
        <v>214</v>
      </c>
      <c r="L225" s="4">
        <v>16</v>
      </c>
      <c r="M225" s="4">
        <v>3</v>
      </c>
      <c r="N225" s="4" t="s">
        <v>3</v>
      </c>
      <c r="O225" s="4">
        <v>2</v>
      </c>
      <c r="P225" s="4"/>
      <c r="Q225" s="4"/>
      <c r="R225" s="4"/>
      <c r="S225" s="4"/>
      <c r="T225" s="4"/>
      <c r="U225" s="4"/>
      <c r="V225" s="4"/>
      <c r="W225" s="4"/>
    </row>
    <row r="226" spans="1:206" x14ac:dyDescent="0.2">
      <c r="A226" s="4">
        <v>50</v>
      </c>
      <c r="B226" s="4">
        <v>0</v>
      </c>
      <c r="C226" s="4">
        <v>0</v>
      </c>
      <c r="D226" s="4">
        <v>1</v>
      </c>
      <c r="E226" s="4">
        <v>215</v>
      </c>
      <c r="F226" s="4">
        <f>ROUND(Source!AT208,O226)</f>
        <v>0</v>
      </c>
      <c r="G226" s="4" t="s">
        <v>114</v>
      </c>
      <c r="H226" s="4" t="s">
        <v>115</v>
      </c>
      <c r="I226" s="4"/>
      <c r="J226" s="4"/>
      <c r="K226" s="4">
        <v>215</v>
      </c>
      <c r="L226" s="4">
        <v>17</v>
      </c>
      <c r="M226" s="4">
        <v>3</v>
      </c>
      <c r="N226" s="4" t="s">
        <v>3</v>
      </c>
      <c r="O226" s="4">
        <v>2</v>
      </c>
      <c r="P226" s="4"/>
      <c r="Q226" s="4"/>
      <c r="R226" s="4"/>
      <c r="S226" s="4"/>
      <c r="T226" s="4"/>
      <c r="U226" s="4"/>
      <c r="V226" s="4"/>
      <c r="W226" s="4"/>
    </row>
    <row r="227" spans="1:206" x14ac:dyDescent="0.2">
      <c r="A227" s="4">
        <v>50</v>
      </c>
      <c r="B227" s="4">
        <v>0</v>
      </c>
      <c r="C227" s="4">
        <v>0</v>
      </c>
      <c r="D227" s="4">
        <v>1</v>
      </c>
      <c r="E227" s="4">
        <v>217</v>
      </c>
      <c r="F227" s="4">
        <f>ROUND(Source!AU208,O227)</f>
        <v>2281.81</v>
      </c>
      <c r="G227" s="4" t="s">
        <v>116</v>
      </c>
      <c r="H227" s="4" t="s">
        <v>117</v>
      </c>
      <c r="I227" s="4"/>
      <c r="J227" s="4"/>
      <c r="K227" s="4">
        <v>217</v>
      </c>
      <c r="L227" s="4">
        <v>18</v>
      </c>
      <c r="M227" s="4">
        <v>3</v>
      </c>
      <c r="N227" s="4" t="s">
        <v>3</v>
      </c>
      <c r="O227" s="4">
        <v>2</v>
      </c>
      <c r="P227" s="4"/>
      <c r="Q227" s="4"/>
      <c r="R227" s="4"/>
      <c r="S227" s="4"/>
      <c r="T227" s="4"/>
      <c r="U227" s="4"/>
      <c r="V227" s="4"/>
      <c r="W227" s="4"/>
    </row>
    <row r="228" spans="1:206" x14ac:dyDescent="0.2">
      <c r="A228" s="4">
        <v>50</v>
      </c>
      <c r="B228" s="4">
        <v>0</v>
      </c>
      <c r="C228" s="4">
        <v>0</v>
      </c>
      <c r="D228" s="4">
        <v>1</v>
      </c>
      <c r="E228" s="4">
        <v>230</v>
      </c>
      <c r="F228" s="4">
        <f>ROUND(Source!BA208,O228)</f>
        <v>0</v>
      </c>
      <c r="G228" s="4" t="s">
        <v>118</v>
      </c>
      <c r="H228" s="4" t="s">
        <v>119</v>
      </c>
      <c r="I228" s="4"/>
      <c r="J228" s="4"/>
      <c r="K228" s="4">
        <v>230</v>
      </c>
      <c r="L228" s="4">
        <v>19</v>
      </c>
      <c r="M228" s="4">
        <v>3</v>
      </c>
      <c r="N228" s="4" t="s">
        <v>3</v>
      </c>
      <c r="O228" s="4">
        <v>2</v>
      </c>
      <c r="P228" s="4"/>
      <c r="Q228" s="4"/>
      <c r="R228" s="4"/>
      <c r="S228" s="4"/>
      <c r="T228" s="4"/>
      <c r="U228" s="4"/>
      <c r="V228" s="4"/>
      <c r="W228" s="4"/>
    </row>
    <row r="229" spans="1:206" x14ac:dyDescent="0.2">
      <c r="A229" s="4">
        <v>50</v>
      </c>
      <c r="B229" s="4">
        <v>0</v>
      </c>
      <c r="C229" s="4">
        <v>0</v>
      </c>
      <c r="D229" s="4">
        <v>1</v>
      </c>
      <c r="E229" s="4">
        <v>206</v>
      </c>
      <c r="F229" s="4">
        <f>ROUND(Source!T208,O229)</f>
        <v>0</v>
      </c>
      <c r="G229" s="4" t="s">
        <v>120</v>
      </c>
      <c r="H229" s="4" t="s">
        <v>121</v>
      </c>
      <c r="I229" s="4"/>
      <c r="J229" s="4"/>
      <c r="K229" s="4">
        <v>206</v>
      </c>
      <c r="L229" s="4">
        <v>20</v>
      </c>
      <c r="M229" s="4">
        <v>3</v>
      </c>
      <c r="N229" s="4" t="s">
        <v>3</v>
      </c>
      <c r="O229" s="4">
        <v>2</v>
      </c>
      <c r="P229" s="4"/>
      <c r="Q229" s="4"/>
      <c r="R229" s="4"/>
      <c r="S229" s="4"/>
      <c r="T229" s="4"/>
      <c r="U229" s="4"/>
      <c r="V229" s="4"/>
      <c r="W229" s="4"/>
    </row>
    <row r="230" spans="1:206" x14ac:dyDescent="0.2">
      <c r="A230" s="4">
        <v>50</v>
      </c>
      <c r="B230" s="4">
        <v>0</v>
      </c>
      <c r="C230" s="4">
        <v>0</v>
      </c>
      <c r="D230" s="4">
        <v>1</v>
      </c>
      <c r="E230" s="4">
        <v>207</v>
      </c>
      <c r="F230" s="4">
        <f>Source!U208</f>
        <v>0</v>
      </c>
      <c r="G230" s="4" t="s">
        <v>122</v>
      </c>
      <c r="H230" s="4" t="s">
        <v>123</v>
      </c>
      <c r="I230" s="4"/>
      <c r="J230" s="4"/>
      <c r="K230" s="4">
        <v>207</v>
      </c>
      <c r="L230" s="4">
        <v>21</v>
      </c>
      <c r="M230" s="4">
        <v>3</v>
      </c>
      <c r="N230" s="4" t="s">
        <v>3</v>
      </c>
      <c r="O230" s="4">
        <v>-1</v>
      </c>
      <c r="P230" s="4"/>
      <c r="Q230" s="4"/>
      <c r="R230" s="4"/>
      <c r="S230" s="4"/>
      <c r="T230" s="4"/>
      <c r="U230" s="4"/>
      <c r="V230" s="4"/>
      <c r="W230" s="4"/>
    </row>
    <row r="231" spans="1:206" x14ac:dyDescent="0.2">
      <c r="A231" s="4">
        <v>50</v>
      </c>
      <c r="B231" s="4">
        <v>0</v>
      </c>
      <c r="C231" s="4">
        <v>0</v>
      </c>
      <c r="D231" s="4">
        <v>1</v>
      </c>
      <c r="E231" s="4">
        <v>208</v>
      </c>
      <c r="F231" s="4">
        <f>Source!V208</f>
        <v>0</v>
      </c>
      <c r="G231" s="4" t="s">
        <v>124</v>
      </c>
      <c r="H231" s="4" t="s">
        <v>125</v>
      </c>
      <c r="I231" s="4"/>
      <c r="J231" s="4"/>
      <c r="K231" s="4">
        <v>208</v>
      </c>
      <c r="L231" s="4">
        <v>22</v>
      </c>
      <c r="M231" s="4">
        <v>3</v>
      </c>
      <c r="N231" s="4" t="s">
        <v>3</v>
      </c>
      <c r="O231" s="4">
        <v>-1</v>
      </c>
      <c r="P231" s="4"/>
      <c r="Q231" s="4"/>
      <c r="R231" s="4"/>
      <c r="S231" s="4"/>
      <c r="T231" s="4"/>
      <c r="U231" s="4"/>
      <c r="V231" s="4"/>
      <c r="W231" s="4"/>
    </row>
    <row r="232" spans="1:206" x14ac:dyDescent="0.2">
      <c r="A232" s="4">
        <v>50</v>
      </c>
      <c r="B232" s="4">
        <v>0</v>
      </c>
      <c r="C232" s="4">
        <v>0</v>
      </c>
      <c r="D232" s="4">
        <v>1</v>
      </c>
      <c r="E232" s="4">
        <v>209</v>
      </c>
      <c r="F232" s="4">
        <f>ROUND(Source!W208,O232)</f>
        <v>0</v>
      </c>
      <c r="G232" s="4" t="s">
        <v>126</v>
      </c>
      <c r="H232" s="4" t="s">
        <v>127</v>
      </c>
      <c r="I232" s="4"/>
      <c r="J232" s="4"/>
      <c r="K232" s="4">
        <v>209</v>
      </c>
      <c r="L232" s="4">
        <v>23</v>
      </c>
      <c r="M232" s="4">
        <v>3</v>
      </c>
      <c r="N232" s="4" t="s">
        <v>3</v>
      </c>
      <c r="O232" s="4">
        <v>2</v>
      </c>
      <c r="P232" s="4"/>
      <c r="Q232" s="4"/>
      <c r="R232" s="4"/>
      <c r="S232" s="4"/>
      <c r="T232" s="4"/>
      <c r="U232" s="4"/>
      <c r="V232" s="4"/>
      <c r="W232" s="4"/>
    </row>
    <row r="233" spans="1:206" x14ac:dyDescent="0.2">
      <c r="A233" s="4">
        <v>50</v>
      </c>
      <c r="B233" s="4">
        <v>0</v>
      </c>
      <c r="C233" s="4">
        <v>0</v>
      </c>
      <c r="D233" s="4">
        <v>1</v>
      </c>
      <c r="E233" s="4">
        <v>233</v>
      </c>
      <c r="F233" s="4">
        <f>ROUND(Source!BD208,O233)</f>
        <v>0</v>
      </c>
      <c r="G233" s="4" t="s">
        <v>128</v>
      </c>
      <c r="H233" s="4" t="s">
        <v>129</v>
      </c>
      <c r="I233" s="4"/>
      <c r="J233" s="4"/>
      <c r="K233" s="4">
        <v>233</v>
      </c>
      <c r="L233" s="4">
        <v>24</v>
      </c>
      <c r="M233" s="4">
        <v>3</v>
      </c>
      <c r="N233" s="4" t="s">
        <v>3</v>
      </c>
      <c r="O233" s="4">
        <v>2</v>
      </c>
      <c r="P233" s="4"/>
      <c r="Q233" s="4"/>
      <c r="R233" s="4"/>
      <c r="S233" s="4"/>
      <c r="T233" s="4"/>
      <c r="U233" s="4"/>
      <c r="V233" s="4"/>
      <c r="W233" s="4"/>
    </row>
    <row r="234" spans="1:206" x14ac:dyDescent="0.2">
      <c r="A234" s="4">
        <v>50</v>
      </c>
      <c r="B234" s="4">
        <v>0</v>
      </c>
      <c r="C234" s="4">
        <v>0</v>
      </c>
      <c r="D234" s="4">
        <v>1</v>
      </c>
      <c r="E234" s="4">
        <v>210</v>
      </c>
      <c r="F234" s="4">
        <f>ROUND(Source!X208,O234)</f>
        <v>0</v>
      </c>
      <c r="G234" s="4" t="s">
        <v>130</v>
      </c>
      <c r="H234" s="4" t="s">
        <v>131</v>
      </c>
      <c r="I234" s="4"/>
      <c r="J234" s="4"/>
      <c r="K234" s="4">
        <v>210</v>
      </c>
      <c r="L234" s="4">
        <v>25</v>
      </c>
      <c r="M234" s="4">
        <v>3</v>
      </c>
      <c r="N234" s="4" t="s">
        <v>3</v>
      </c>
      <c r="O234" s="4">
        <v>2</v>
      </c>
      <c r="P234" s="4"/>
      <c r="Q234" s="4"/>
      <c r="R234" s="4"/>
      <c r="S234" s="4"/>
      <c r="T234" s="4"/>
      <c r="U234" s="4"/>
      <c r="V234" s="4"/>
      <c r="W234" s="4"/>
    </row>
    <row r="235" spans="1:206" x14ac:dyDescent="0.2">
      <c r="A235" s="4">
        <v>50</v>
      </c>
      <c r="B235" s="4">
        <v>0</v>
      </c>
      <c r="C235" s="4">
        <v>0</v>
      </c>
      <c r="D235" s="4">
        <v>1</v>
      </c>
      <c r="E235" s="4">
        <v>211</v>
      </c>
      <c r="F235" s="4">
        <f>ROUND(Source!Y208,O235)</f>
        <v>0</v>
      </c>
      <c r="G235" s="4" t="s">
        <v>132</v>
      </c>
      <c r="H235" s="4" t="s">
        <v>133</v>
      </c>
      <c r="I235" s="4"/>
      <c r="J235" s="4"/>
      <c r="K235" s="4">
        <v>211</v>
      </c>
      <c r="L235" s="4">
        <v>26</v>
      </c>
      <c r="M235" s="4">
        <v>3</v>
      </c>
      <c r="N235" s="4" t="s">
        <v>3</v>
      </c>
      <c r="O235" s="4">
        <v>2</v>
      </c>
      <c r="P235" s="4"/>
      <c r="Q235" s="4"/>
      <c r="R235" s="4"/>
      <c r="S235" s="4"/>
      <c r="T235" s="4"/>
      <c r="U235" s="4"/>
      <c r="V235" s="4"/>
      <c r="W235" s="4"/>
    </row>
    <row r="236" spans="1:206" x14ac:dyDescent="0.2">
      <c r="A236" s="4">
        <v>50</v>
      </c>
      <c r="B236" s="4">
        <v>0</v>
      </c>
      <c r="C236" s="4">
        <v>0</v>
      </c>
      <c r="D236" s="4">
        <v>1</v>
      </c>
      <c r="E236" s="4">
        <v>224</v>
      </c>
      <c r="F236" s="4">
        <f>ROUND(Source!AR208,O236)</f>
        <v>2281.81</v>
      </c>
      <c r="G236" s="4" t="s">
        <v>134</v>
      </c>
      <c r="H236" s="4" t="s">
        <v>135</v>
      </c>
      <c r="I236" s="4"/>
      <c r="J236" s="4"/>
      <c r="K236" s="4">
        <v>224</v>
      </c>
      <c r="L236" s="4">
        <v>27</v>
      </c>
      <c r="M236" s="4">
        <v>3</v>
      </c>
      <c r="N236" s="4" t="s">
        <v>3</v>
      </c>
      <c r="O236" s="4">
        <v>2</v>
      </c>
      <c r="P236" s="4"/>
      <c r="Q236" s="4"/>
      <c r="R236" s="4"/>
      <c r="S236" s="4"/>
      <c r="T236" s="4"/>
      <c r="U236" s="4"/>
      <c r="V236" s="4"/>
      <c r="W236" s="4"/>
    </row>
    <row r="238" spans="1:206" x14ac:dyDescent="0.2">
      <c r="A238" s="2">
        <v>51</v>
      </c>
      <c r="B238" s="2">
        <f>B20</f>
        <v>1</v>
      </c>
      <c r="C238" s="2">
        <f>A20</f>
        <v>3</v>
      </c>
      <c r="D238" s="2">
        <f>ROW(A20)</f>
        <v>20</v>
      </c>
      <c r="E238" s="2"/>
      <c r="F238" s="2" t="str">
        <f>IF(F20&lt;&gt;"",F20,"")</f>
        <v>Новая локальная смета</v>
      </c>
      <c r="G238" s="2" t="str">
        <f>IF(G20&lt;&gt;"",G20,"")</f>
        <v>Новая локальная смета</v>
      </c>
      <c r="H238" s="2">
        <v>0</v>
      </c>
      <c r="I238" s="2"/>
      <c r="J238" s="2"/>
      <c r="K238" s="2"/>
      <c r="L238" s="2"/>
      <c r="M238" s="2"/>
      <c r="N238" s="2"/>
      <c r="O238" s="2">
        <f t="shared" ref="O238:T238" si="145">ROUND(O45+O83+O133+O170+O208+AB238,2)</f>
        <v>85506.93</v>
      </c>
      <c r="P238" s="2">
        <f t="shared" si="145"/>
        <v>64972.82</v>
      </c>
      <c r="Q238" s="2">
        <f t="shared" si="145"/>
        <v>8220.1</v>
      </c>
      <c r="R238" s="2">
        <f t="shared" si="145"/>
        <v>4170.04</v>
      </c>
      <c r="S238" s="2">
        <f t="shared" si="145"/>
        <v>12314.01</v>
      </c>
      <c r="T238" s="2">
        <f t="shared" si="145"/>
        <v>0</v>
      </c>
      <c r="U238" s="2">
        <f>U45+U83+U133+U170+U208+AH238</f>
        <v>61.935856000000001</v>
      </c>
      <c r="V238" s="2">
        <f>V45+V83+V133+V170+V208+AI238</f>
        <v>0</v>
      </c>
      <c r="W238" s="2">
        <f>ROUND(W45+W83+W133+W170+W208+AJ238,2)</f>
        <v>0</v>
      </c>
      <c r="X238" s="2">
        <f>ROUND(X45+X83+X133+X170+X208+AK238,2)</f>
        <v>8619.81</v>
      </c>
      <c r="Y238" s="2">
        <f>ROUND(Y45+Y83+Y133+Y170+Y208+AL238,2)</f>
        <v>1231.4000000000001</v>
      </c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>
        <f t="shared" ref="AO238:BD238" si="146">ROUND(AO45+AO83+AO133+AO170+AO208+BX238,2)</f>
        <v>0</v>
      </c>
      <c r="AP238" s="2">
        <f t="shared" si="146"/>
        <v>0</v>
      </c>
      <c r="AQ238" s="2">
        <f t="shared" si="146"/>
        <v>0</v>
      </c>
      <c r="AR238" s="2">
        <f t="shared" si="146"/>
        <v>98614.82</v>
      </c>
      <c r="AS238" s="2">
        <f t="shared" si="146"/>
        <v>0</v>
      </c>
      <c r="AT238" s="2">
        <f t="shared" si="146"/>
        <v>0</v>
      </c>
      <c r="AU238" s="2">
        <f t="shared" si="146"/>
        <v>98614.82</v>
      </c>
      <c r="AV238" s="2">
        <f t="shared" si="146"/>
        <v>64972.82</v>
      </c>
      <c r="AW238" s="2">
        <f t="shared" si="146"/>
        <v>64972.82</v>
      </c>
      <c r="AX238" s="2">
        <f t="shared" si="146"/>
        <v>0</v>
      </c>
      <c r="AY238" s="2">
        <f t="shared" si="146"/>
        <v>64972.82</v>
      </c>
      <c r="AZ238" s="2">
        <f t="shared" si="146"/>
        <v>0</v>
      </c>
      <c r="BA238" s="2">
        <f t="shared" si="146"/>
        <v>0</v>
      </c>
      <c r="BB238" s="2">
        <f t="shared" si="146"/>
        <v>0</v>
      </c>
      <c r="BC238" s="2">
        <f t="shared" si="146"/>
        <v>0</v>
      </c>
      <c r="BD238" s="2">
        <f t="shared" si="146"/>
        <v>0</v>
      </c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>
        <v>0</v>
      </c>
    </row>
    <row r="240" spans="1:206" x14ac:dyDescent="0.2">
      <c r="A240" s="4">
        <v>50</v>
      </c>
      <c r="B240" s="4">
        <v>0</v>
      </c>
      <c r="C240" s="4">
        <v>0</v>
      </c>
      <c r="D240" s="4">
        <v>1</v>
      </c>
      <c r="E240" s="4">
        <v>201</v>
      </c>
      <c r="F240" s="4">
        <f>ROUND(Source!O238,O240)</f>
        <v>85506.93</v>
      </c>
      <c r="G240" s="4" t="s">
        <v>82</v>
      </c>
      <c r="H240" s="4" t="s">
        <v>83</v>
      </c>
      <c r="I240" s="4"/>
      <c r="J240" s="4"/>
      <c r="K240" s="4">
        <v>201</v>
      </c>
      <c r="L240" s="4">
        <v>1</v>
      </c>
      <c r="M240" s="4">
        <v>3</v>
      </c>
      <c r="N240" s="4" t="s">
        <v>3</v>
      </c>
      <c r="O240" s="4">
        <v>2</v>
      </c>
      <c r="P240" s="4"/>
      <c r="Q240" s="4"/>
      <c r="R240" s="4"/>
      <c r="S240" s="4"/>
      <c r="T240" s="4"/>
      <c r="U240" s="4"/>
      <c r="V240" s="4"/>
      <c r="W240" s="4"/>
    </row>
    <row r="241" spans="1:23" x14ac:dyDescent="0.2">
      <c r="A241" s="4">
        <v>50</v>
      </c>
      <c r="B241" s="4">
        <v>0</v>
      </c>
      <c r="C241" s="4">
        <v>0</v>
      </c>
      <c r="D241" s="4">
        <v>1</v>
      </c>
      <c r="E241" s="4">
        <v>202</v>
      </c>
      <c r="F241" s="4">
        <f>ROUND(Source!P238,O241)</f>
        <v>64972.82</v>
      </c>
      <c r="G241" s="4" t="s">
        <v>84</v>
      </c>
      <c r="H241" s="4" t="s">
        <v>85</v>
      </c>
      <c r="I241" s="4"/>
      <c r="J241" s="4"/>
      <c r="K241" s="4">
        <v>202</v>
      </c>
      <c r="L241" s="4">
        <v>2</v>
      </c>
      <c r="M241" s="4">
        <v>3</v>
      </c>
      <c r="N241" s="4" t="s">
        <v>3</v>
      </c>
      <c r="O241" s="4">
        <v>2</v>
      </c>
      <c r="P241" s="4"/>
      <c r="Q241" s="4"/>
      <c r="R241" s="4"/>
      <c r="S241" s="4"/>
      <c r="T241" s="4"/>
      <c r="U241" s="4"/>
      <c r="V241" s="4"/>
      <c r="W241" s="4"/>
    </row>
    <row r="242" spans="1:23" x14ac:dyDescent="0.2">
      <c r="A242" s="4">
        <v>50</v>
      </c>
      <c r="B242" s="4">
        <v>0</v>
      </c>
      <c r="C242" s="4">
        <v>0</v>
      </c>
      <c r="D242" s="4">
        <v>1</v>
      </c>
      <c r="E242" s="4">
        <v>222</v>
      </c>
      <c r="F242" s="4">
        <f>ROUND(Source!AO238,O242)</f>
        <v>0</v>
      </c>
      <c r="G242" s="4" t="s">
        <v>86</v>
      </c>
      <c r="H242" s="4" t="s">
        <v>87</v>
      </c>
      <c r="I242" s="4"/>
      <c r="J242" s="4"/>
      <c r="K242" s="4">
        <v>222</v>
      </c>
      <c r="L242" s="4">
        <v>3</v>
      </c>
      <c r="M242" s="4">
        <v>3</v>
      </c>
      <c r="N242" s="4" t="s">
        <v>3</v>
      </c>
      <c r="O242" s="4">
        <v>2</v>
      </c>
      <c r="P242" s="4"/>
      <c r="Q242" s="4"/>
      <c r="R242" s="4"/>
      <c r="S242" s="4"/>
      <c r="T242" s="4"/>
      <c r="U242" s="4"/>
      <c r="V242" s="4"/>
      <c r="W242" s="4"/>
    </row>
    <row r="243" spans="1:23" x14ac:dyDescent="0.2">
      <c r="A243" s="4">
        <v>50</v>
      </c>
      <c r="B243" s="4">
        <v>0</v>
      </c>
      <c r="C243" s="4">
        <v>0</v>
      </c>
      <c r="D243" s="4">
        <v>1</v>
      </c>
      <c r="E243" s="4">
        <v>225</v>
      </c>
      <c r="F243" s="4">
        <f>ROUND(Source!AV238,O243)</f>
        <v>64972.82</v>
      </c>
      <c r="G243" s="4" t="s">
        <v>88</v>
      </c>
      <c r="H243" s="4" t="s">
        <v>89</v>
      </c>
      <c r="I243" s="4"/>
      <c r="J243" s="4"/>
      <c r="K243" s="4">
        <v>225</v>
      </c>
      <c r="L243" s="4">
        <v>4</v>
      </c>
      <c r="M243" s="4">
        <v>3</v>
      </c>
      <c r="N243" s="4" t="s">
        <v>3</v>
      </c>
      <c r="O243" s="4">
        <v>2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2">
      <c r="A244" s="4">
        <v>50</v>
      </c>
      <c r="B244" s="4">
        <v>0</v>
      </c>
      <c r="C244" s="4">
        <v>0</v>
      </c>
      <c r="D244" s="4">
        <v>1</v>
      </c>
      <c r="E244" s="4">
        <v>226</v>
      </c>
      <c r="F244" s="4">
        <f>ROUND(Source!AW238,O244)</f>
        <v>64972.82</v>
      </c>
      <c r="G244" s="4" t="s">
        <v>90</v>
      </c>
      <c r="H244" s="4" t="s">
        <v>91</v>
      </c>
      <c r="I244" s="4"/>
      <c r="J244" s="4"/>
      <c r="K244" s="4">
        <v>226</v>
      </c>
      <c r="L244" s="4">
        <v>5</v>
      </c>
      <c r="M244" s="4">
        <v>3</v>
      </c>
      <c r="N244" s="4" t="s">
        <v>3</v>
      </c>
      <c r="O244" s="4">
        <v>2</v>
      </c>
      <c r="P244" s="4"/>
      <c r="Q244" s="4"/>
      <c r="R244" s="4"/>
      <c r="S244" s="4"/>
      <c r="T244" s="4"/>
      <c r="U244" s="4"/>
      <c r="V244" s="4"/>
      <c r="W244" s="4"/>
    </row>
    <row r="245" spans="1:23" x14ac:dyDescent="0.2">
      <c r="A245" s="4">
        <v>50</v>
      </c>
      <c r="B245" s="4">
        <v>0</v>
      </c>
      <c r="C245" s="4">
        <v>0</v>
      </c>
      <c r="D245" s="4">
        <v>1</v>
      </c>
      <c r="E245" s="4">
        <v>227</v>
      </c>
      <c r="F245" s="4">
        <f>ROUND(Source!AX238,O245)</f>
        <v>0</v>
      </c>
      <c r="G245" s="4" t="s">
        <v>92</v>
      </c>
      <c r="H245" s="4" t="s">
        <v>93</v>
      </c>
      <c r="I245" s="4"/>
      <c r="J245" s="4"/>
      <c r="K245" s="4">
        <v>227</v>
      </c>
      <c r="L245" s="4">
        <v>6</v>
      </c>
      <c r="M245" s="4">
        <v>3</v>
      </c>
      <c r="N245" s="4" t="s">
        <v>3</v>
      </c>
      <c r="O245" s="4">
        <v>2</v>
      </c>
      <c r="P245" s="4"/>
      <c r="Q245" s="4"/>
      <c r="R245" s="4"/>
      <c r="S245" s="4"/>
      <c r="T245" s="4"/>
      <c r="U245" s="4"/>
      <c r="V245" s="4"/>
      <c r="W245" s="4"/>
    </row>
    <row r="246" spans="1:23" x14ac:dyDescent="0.2">
      <c r="A246" s="4">
        <v>50</v>
      </c>
      <c r="B246" s="4">
        <v>0</v>
      </c>
      <c r="C246" s="4">
        <v>0</v>
      </c>
      <c r="D246" s="4">
        <v>1</v>
      </c>
      <c r="E246" s="4">
        <v>228</v>
      </c>
      <c r="F246" s="4">
        <f>ROUND(Source!AY238,O246)</f>
        <v>64972.82</v>
      </c>
      <c r="G246" s="4" t="s">
        <v>94</v>
      </c>
      <c r="H246" s="4" t="s">
        <v>95</v>
      </c>
      <c r="I246" s="4"/>
      <c r="J246" s="4"/>
      <c r="K246" s="4">
        <v>228</v>
      </c>
      <c r="L246" s="4">
        <v>7</v>
      </c>
      <c r="M246" s="4">
        <v>3</v>
      </c>
      <c r="N246" s="4" t="s">
        <v>3</v>
      </c>
      <c r="O246" s="4">
        <v>2</v>
      </c>
      <c r="P246" s="4"/>
      <c r="Q246" s="4"/>
      <c r="R246" s="4"/>
      <c r="S246" s="4"/>
      <c r="T246" s="4"/>
      <c r="U246" s="4"/>
      <c r="V246" s="4"/>
      <c r="W246" s="4"/>
    </row>
    <row r="247" spans="1:23" x14ac:dyDescent="0.2">
      <c r="A247" s="4">
        <v>50</v>
      </c>
      <c r="B247" s="4">
        <v>0</v>
      </c>
      <c r="C247" s="4">
        <v>0</v>
      </c>
      <c r="D247" s="4">
        <v>1</v>
      </c>
      <c r="E247" s="4">
        <v>216</v>
      </c>
      <c r="F247" s="4">
        <f>ROUND(Source!AP238,O247)</f>
        <v>0</v>
      </c>
      <c r="G247" s="4" t="s">
        <v>96</v>
      </c>
      <c r="H247" s="4" t="s">
        <v>97</v>
      </c>
      <c r="I247" s="4"/>
      <c r="J247" s="4"/>
      <c r="K247" s="4">
        <v>216</v>
      </c>
      <c r="L247" s="4">
        <v>8</v>
      </c>
      <c r="M247" s="4">
        <v>3</v>
      </c>
      <c r="N247" s="4" t="s">
        <v>3</v>
      </c>
      <c r="O247" s="4">
        <v>2</v>
      </c>
      <c r="P247" s="4"/>
      <c r="Q247" s="4"/>
      <c r="R247" s="4"/>
      <c r="S247" s="4"/>
      <c r="T247" s="4"/>
      <c r="U247" s="4"/>
      <c r="V247" s="4"/>
      <c r="W247" s="4"/>
    </row>
    <row r="248" spans="1:23" x14ac:dyDescent="0.2">
      <c r="A248" s="4">
        <v>50</v>
      </c>
      <c r="B248" s="4">
        <v>0</v>
      </c>
      <c r="C248" s="4">
        <v>0</v>
      </c>
      <c r="D248" s="4">
        <v>1</v>
      </c>
      <c r="E248" s="4">
        <v>223</v>
      </c>
      <c r="F248" s="4">
        <f>ROUND(Source!AQ238,O248)</f>
        <v>0</v>
      </c>
      <c r="G248" s="4" t="s">
        <v>98</v>
      </c>
      <c r="H248" s="4" t="s">
        <v>99</v>
      </c>
      <c r="I248" s="4"/>
      <c r="J248" s="4"/>
      <c r="K248" s="4">
        <v>223</v>
      </c>
      <c r="L248" s="4">
        <v>9</v>
      </c>
      <c r="M248" s="4">
        <v>3</v>
      </c>
      <c r="N248" s="4" t="s">
        <v>3</v>
      </c>
      <c r="O248" s="4">
        <v>2</v>
      </c>
      <c r="P248" s="4"/>
      <c r="Q248" s="4"/>
      <c r="R248" s="4"/>
      <c r="S248" s="4"/>
      <c r="T248" s="4"/>
      <c r="U248" s="4"/>
      <c r="V248" s="4"/>
      <c r="W248" s="4"/>
    </row>
    <row r="249" spans="1:23" x14ac:dyDescent="0.2">
      <c r="A249" s="4">
        <v>50</v>
      </c>
      <c r="B249" s="4">
        <v>0</v>
      </c>
      <c r="C249" s="4">
        <v>0</v>
      </c>
      <c r="D249" s="4">
        <v>1</v>
      </c>
      <c r="E249" s="4">
        <v>229</v>
      </c>
      <c r="F249" s="4">
        <f>ROUND(Source!AZ238,O249)</f>
        <v>0</v>
      </c>
      <c r="G249" s="4" t="s">
        <v>100</v>
      </c>
      <c r="H249" s="4" t="s">
        <v>101</v>
      </c>
      <c r="I249" s="4"/>
      <c r="J249" s="4"/>
      <c r="K249" s="4">
        <v>229</v>
      </c>
      <c r="L249" s="4">
        <v>10</v>
      </c>
      <c r="M249" s="4">
        <v>3</v>
      </c>
      <c r="N249" s="4" t="s">
        <v>3</v>
      </c>
      <c r="O249" s="4">
        <v>2</v>
      </c>
      <c r="P249" s="4"/>
      <c r="Q249" s="4"/>
      <c r="R249" s="4"/>
      <c r="S249" s="4"/>
      <c r="T249" s="4"/>
      <c r="U249" s="4"/>
      <c r="V249" s="4"/>
      <c r="W249" s="4"/>
    </row>
    <row r="250" spans="1:23" x14ac:dyDescent="0.2">
      <c r="A250" s="4">
        <v>50</v>
      </c>
      <c r="B250" s="4">
        <v>0</v>
      </c>
      <c r="C250" s="4">
        <v>0</v>
      </c>
      <c r="D250" s="4">
        <v>1</v>
      </c>
      <c r="E250" s="4">
        <v>203</v>
      </c>
      <c r="F250" s="4">
        <f>ROUND(Source!Q238,O250)</f>
        <v>8220.1</v>
      </c>
      <c r="G250" s="4" t="s">
        <v>102</v>
      </c>
      <c r="H250" s="4" t="s">
        <v>103</v>
      </c>
      <c r="I250" s="4"/>
      <c r="J250" s="4"/>
      <c r="K250" s="4">
        <v>203</v>
      </c>
      <c r="L250" s="4">
        <v>11</v>
      </c>
      <c r="M250" s="4">
        <v>3</v>
      </c>
      <c r="N250" s="4" t="s">
        <v>3</v>
      </c>
      <c r="O250" s="4">
        <v>2</v>
      </c>
      <c r="P250" s="4"/>
      <c r="Q250" s="4"/>
      <c r="R250" s="4"/>
      <c r="S250" s="4"/>
      <c r="T250" s="4"/>
      <c r="U250" s="4"/>
      <c r="V250" s="4"/>
      <c r="W250" s="4"/>
    </row>
    <row r="251" spans="1:23" x14ac:dyDescent="0.2">
      <c r="A251" s="4">
        <v>50</v>
      </c>
      <c r="B251" s="4">
        <v>0</v>
      </c>
      <c r="C251" s="4">
        <v>0</v>
      </c>
      <c r="D251" s="4">
        <v>1</v>
      </c>
      <c r="E251" s="4">
        <v>231</v>
      </c>
      <c r="F251" s="4">
        <f>ROUND(Source!BB238,O251)</f>
        <v>0</v>
      </c>
      <c r="G251" s="4" t="s">
        <v>104</v>
      </c>
      <c r="H251" s="4" t="s">
        <v>105</v>
      </c>
      <c r="I251" s="4"/>
      <c r="J251" s="4"/>
      <c r="K251" s="4">
        <v>231</v>
      </c>
      <c r="L251" s="4">
        <v>12</v>
      </c>
      <c r="M251" s="4">
        <v>3</v>
      </c>
      <c r="N251" s="4" t="s">
        <v>3</v>
      </c>
      <c r="O251" s="4">
        <v>2</v>
      </c>
      <c r="P251" s="4"/>
      <c r="Q251" s="4"/>
      <c r="R251" s="4"/>
      <c r="S251" s="4"/>
      <c r="T251" s="4"/>
      <c r="U251" s="4"/>
      <c r="V251" s="4"/>
      <c r="W251" s="4"/>
    </row>
    <row r="252" spans="1:23" x14ac:dyDescent="0.2">
      <c r="A252" s="4">
        <v>50</v>
      </c>
      <c r="B252" s="4">
        <v>0</v>
      </c>
      <c r="C252" s="4">
        <v>0</v>
      </c>
      <c r="D252" s="4">
        <v>1</v>
      </c>
      <c r="E252" s="4">
        <v>204</v>
      </c>
      <c r="F252" s="4">
        <f>ROUND(Source!R238,O252)</f>
        <v>4170.04</v>
      </c>
      <c r="G252" s="4" t="s">
        <v>106</v>
      </c>
      <c r="H252" s="4" t="s">
        <v>107</v>
      </c>
      <c r="I252" s="4"/>
      <c r="J252" s="4"/>
      <c r="K252" s="4">
        <v>204</v>
      </c>
      <c r="L252" s="4">
        <v>13</v>
      </c>
      <c r="M252" s="4">
        <v>3</v>
      </c>
      <c r="N252" s="4" t="s">
        <v>3</v>
      </c>
      <c r="O252" s="4">
        <v>2</v>
      </c>
      <c r="P252" s="4"/>
      <c r="Q252" s="4"/>
      <c r="R252" s="4"/>
      <c r="S252" s="4"/>
      <c r="T252" s="4"/>
      <c r="U252" s="4"/>
      <c r="V252" s="4"/>
      <c r="W252" s="4"/>
    </row>
    <row r="253" spans="1:23" x14ac:dyDescent="0.2">
      <c r="A253" s="4">
        <v>50</v>
      </c>
      <c r="B253" s="4">
        <v>0</v>
      </c>
      <c r="C253" s="4">
        <v>0</v>
      </c>
      <c r="D253" s="4">
        <v>1</v>
      </c>
      <c r="E253" s="4">
        <v>205</v>
      </c>
      <c r="F253" s="4">
        <f>ROUND(Source!S238,O253)</f>
        <v>12314.01</v>
      </c>
      <c r="G253" s="4" t="s">
        <v>108</v>
      </c>
      <c r="H253" s="4" t="s">
        <v>109</v>
      </c>
      <c r="I253" s="4"/>
      <c r="J253" s="4"/>
      <c r="K253" s="4">
        <v>205</v>
      </c>
      <c r="L253" s="4">
        <v>14</v>
      </c>
      <c r="M253" s="4">
        <v>3</v>
      </c>
      <c r="N253" s="4" t="s">
        <v>3</v>
      </c>
      <c r="O253" s="4">
        <v>2</v>
      </c>
      <c r="P253" s="4"/>
      <c r="Q253" s="4"/>
      <c r="R253" s="4"/>
      <c r="S253" s="4"/>
      <c r="T253" s="4"/>
      <c r="U253" s="4"/>
      <c r="V253" s="4"/>
      <c r="W253" s="4"/>
    </row>
    <row r="254" spans="1:23" x14ac:dyDescent="0.2">
      <c r="A254" s="4">
        <v>50</v>
      </c>
      <c r="B254" s="4">
        <v>0</v>
      </c>
      <c r="C254" s="4">
        <v>0</v>
      </c>
      <c r="D254" s="4">
        <v>1</v>
      </c>
      <c r="E254" s="4">
        <v>232</v>
      </c>
      <c r="F254" s="4">
        <f>ROUND(Source!BC238,O254)</f>
        <v>0</v>
      </c>
      <c r="G254" s="4" t="s">
        <v>110</v>
      </c>
      <c r="H254" s="4" t="s">
        <v>111</v>
      </c>
      <c r="I254" s="4"/>
      <c r="J254" s="4"/>
      <c r="K254" s="4">
        <v>232</v>
      </c>
      <c r="L254" s="4">
        <v>15</v>
      </c>
      <c r="M254" s="4">
        <v>3</v>
      </c>
      <c r="N254" s="4" t="s">
        <v>3</v>
      </c>
      <c r="O254" s="4">
        <v>2</v>
      </c>
      <c r="P254" s="4"/>
      <c r="Q254" s="4"/>
      <c r="R254" s="4"/>
      <c r="S254" s="4"/>
      <c r="T254" s="4"/>
      <c r="U254" s="4"/>
      <c r="V254" s="4"/>
      <c r="W254" s="4"/>
    </row>
    <row r="255" spans="1:23" x14ac:dyDescent="0.2">
      <c r="A255" s="4">
        <v>50</v>
      </c>
      <c r="B255" s="4">
        <v>0</v>
      </c>
      <c r="C255" s="4">
        <v>0</v>
      </c>
      <c r="D255" s="4">
        <v>1</v>
      </c>
      <c r="E255" s="4">
        <v>214</v>
      </c>
      <c r="F255" s="4">
        <f>ROUND(Source!AS238,O255)</f>
        <v>0</v>
      </c>
      <c r="G255" s="4" t="s">
        <v>112</v>
      </c>
      <c r="H255" s="4" t="s">
        <v>113</v>
      </c>
      <c r="I255" s="4"/>
      <c r="J255" s="4"/>
      <c r="K255" s="4">
        <v>214</v>
      </c>
      <c r="L255" s="4">
        <v>16</v>
      </c>
      <c r="M255" s="4">
        <v>3</v>
      </c>
      <c r="N255" s="4" t="s">
        <v>3</v>
      </c>
      <c r="O255" s="4">
        <v>2</v>
      </c>
      <c r="P255" s="4"/>
      <c r="Q255" s="4"/>
      <c r="R255" s="4"/>
      <c r="S255" s="4"/>
      <c r="T255" s="4"/>
      <c r="U255" s="4"/>
      <c r="V255" s="4"/>
      <c r="W255" s="4"/>
    </row>
    <row r="256" spans="1:23" x14ac:dyDescent="0.2">
      <c r="A256" s="4">
        <v>50</v>
      </c>
      <c r="B256" s="4">
        <v>0</v>
      </c>
      <c r="C256" s="4">
        <v>0</v>
      </c>
      <c r="D256" s="4">
        <v>1</v>
      </c>
      <c r="E256" s="4">
        <v>215</v>
      </c>
      <c r="F256" s="4">
        <f>ROUND(Source!AT238,O256)</f>
        <v>0</v>
      </c>
      <c r="G256" s="4" t="s">
        <v>114</v>
      </c>
      <c r="H256" s="4" t="s">
        <v>115</v>
      </c>
      <c r="I256" s="4"/>
      <c r="J256" s="4"/>
      <c r="K256" s="4">
        <v>215</v>
      </c>
      <c r="L256" s="4">
        <v>17</v>
      </c>
      <c r="M256" s="4">
        <v>3</v>
      </c>
      <c r="N256" s="4" t="s">
        <v>3</v>
      </c>
      <c r="O256" s="4">
        <v>2</v>
      </c>
      <c r="P256" s="4"/>
      <c r="Q256" s="4"/>
      <c r="R256" s="4"/>
      <c r="S256" s="4"/>
      <c r="T256" s="4"/>
      <c r="U256" s="4"/>
      <c r="V256" s="4"/>
      <c r="W256" s="4"/>
    </row>
    <row r="257" spans="1:206" x14ac:dyDescent="0.2">
      <c r="A257" s="4">
        <v>50</v>
      </c>
      <c r="B257" s="4">
        <v>0</v>
      </c>
      <c r="C257" s="4">
        <v>0</v>
      </c>
      <c r="D257" s="4">
        <v>1</v>
      </c>
      <c r="E257" s="4">
        <v>217</v>
      </c>
      <c r="F257" s="4">
        <f>ROUND(Source!AU238,O257)</f>
        <v>98614.82</v>
      </c>
      <c r="G257" s="4" t="s">
        <v>116</v>
      </c>
      <c r="H257" s="4" t="s">
        <v>117</v>
      </c>
      <c r="I257" s="4"/>
      <c r="J257" s="4"/>
      <c r="K257" s="4">
        <v>217</v>
      </c>
      <c r="L257" s="4">
        <v>18</v>
      </c>
      <c r="M257" s="4">
        <v>3</v>
      </c>
      <c r="N257" s="4" t="s">
        <v>3</v>
      </c>
      <c r="O257" s="4">
        <v>2</v>
      </c>
      <c r="P257" s="4"/>
      <c r="Q257" s="4"/>
      <c r="R257" s="4"/>
      <c r="S257" s="4"/>
      <c r="T257" s="4"/>
      <c r="U257" s="4"/>
      <c r="V257" s="4"/>
      <c r="W257" s="4"/>
    </row>
    <row r="258" spans="1:206" x14ac:dyDescent="0.2">
      <c r="A258" s="4">
        <v>50</v>
      </c>
      <c r="B258" s="4">
        <v>0</v>
      </c>
      <c r="C258" s="4">
        <v>0</v>
      </c>
      <c r="D258" s="4">
        <v>1</v>
      </c>
      <c r="E258" s="4">
        <v>230</v>
      </c>
      <c r="F258" s="4">
        <f>ROUND(Source!BA238,O258)</f>
        <v>0</v>
      </c>
      <c r="G258" s="4" t="s">
        <v>118</v>
      </c>
      <c r="H258" s="4" t="s">
        <v>119</v>
      </c>
      <c r="I258" s="4"/>
      <c r="J258" s="4"/>
      <c r="K258" s="4">
        <v>230</v>
      </c>
      <c r="L258" s="4">
        <v>19</v>
      </c>
      <c r="M258" s="4">
        <v>3</v>
      </c>
      <c r="N258" s="4" t="s">
        <v>3</v>
      </c>
      <c r="O258" s="4">
        <v>2</v>
      </c>
      <c r="P258" s="4"/>
      <c r="Q258" s="4"/>
      <c r="R258" s="4"/>
      <c r="S258" s="4"/>
      <c r="T258" s="4"/>
      <c r="U258" s="4"/>
      <c r="V258" s="4"/>
      <c r="W258" s="4"/>
    </row>
    <row r="259" spans="1:206" x14ac:dyDescent="0.2">
      <c r="A259" s="4">
        <v>50</v>
      </c>
      <c r="B259" s="4">
        <v>0</v>
      </c>
      <c r="C259" s="4">
        <v>0</v>
      </c>
      <c r="D259" s="4">
        <v>1</v>
      </c>
      <c r="E259" s="4">
        <v>206</v>
      </c>
      <c r="F259" s="4">
        <f>ROUND(Source!T238,O259)</f>
        <v>0</v>
      </c>
      <c r="G259" s="4" t="s">
        <v>120</v>
      </c>
      <c r="H259" s="4" t="s">
        <v>121</v>
      </c>
      <c r="I259" s="4"/>
      <c r="J259" s="4"/>
      <c r="K259" s="4">
        <v>206</v>
      </c>
      <c r="L259" s="4">
        <v>20</v>
      </c>
      <c r="M259" s="4">
        <v>3</v>
      </c>
      <c r="N259" s="4" t="s">
        <v>3</v>
      </c>
      <c r="O259" s="4">
        <v>2</v>
      </c>
      <c r="P259" s="4"/>
      <c r="Q259" s="4"/>
      <c r="R259" s="4"/>
      <c r="S259" s="4"/>
      <c r="T259" s="4"/>
      <c r="U259" s="4"/>
      <c r="V259" s="4"/>
      <c r="W259" s="4"/>
    </row>
    <row r="260" spans="1:206" x14ac:dyDescent="0.2">
      <c r="A260" s="4">
        <v>50</v>
      </c>
      <c r="B260" s="4">
        <v>0</v>
      </c>
      <c r="C260" s="4">
        <v>0</v>
      </c>
      <c r="D260" s="4">
        <v>1</v>
      </c>
      <c r="E260" s="4">
        <v>207</v>
      </c>
      <c r="F260" s="4">
        <f>Source!U238</f>
        <v>61.935856000000001</v>
      </c>
      <c r="G260" s="4" t="s">
        <v>122</v>
      </c>
      <c r="H260" s="4" t="s">
        <v>123</v>
      </c>
      <c r="I260" s="4"/>
      <c r="J260" s="4"/>
      <c r="K260" s="4">
        <v>207</v>
      </c>
      <c r="L260" s="4">
        <v>21</v>
      </c>
      <c r="M260" s="4">
        <v>3</v>
      </c>
      <c r="N260" s="4" t="s">
        <v>3</v>
      </c>
      <c r="O260" s="4">
        <v>-1</v>
      </c>
      <c r="P260" s="4"/>
      <c r="Q260" s="4"/>
      <c r="R260" s="4"/>
      <c r="S260" s="4"/>
      <c r="T260" s="4"/>
      <c r="U260" s="4"/>
      <c r="V260" s="4"/>
      <c r="W260" s="4"/>
    </row>
    <row r="261" spans="1:206" x14ac:dyDescent="0.2">
      <c r="A261" s="4">
        <v>50</v>
      </c>
      <c r="B261" s="4">
        <v>0</v>
      </c>
      <c r="C261" s="4">
        <v>0</v>
      </c>
      <c r="D261" s="4">
        <v>1</v>
      </c>
      <c r="E261" s="4">
        <v>208</v>
      </c>
      <c r="F261" s="4">
        <f>Source!V238</f>
        <v>0</v>
      </c>
      <c r="G261" s="4" t="s">
        <v>124</v>
      </c>
      <c r="H261" s="4" t="s">
        <v>125</v>
      </c>
      <c r="I261" s="4"/>
      <c r="J261" s="4"/>
      <c r="K261" s="4">
        <v>208</v>
      </c>
      <c r="L261" s="4">
        <v>22</v>
      </c>
      <c r="M261" s="4">
        <v>3</v>
      </c>
      <c r="N261" s="4" t="s">
        <v>3</v>
      </c>
      <c r="O261" s="4">
        <v>-1</v>
      </c>
      <c r="P261" s="4"/>
      <c r="Q261" s="4"/>
      <c r="R261" s="4"/>
      <c r="S261" s="4"/>
      <c r="T261" s="4"/>
      <c r="U261" s="4"/>
      <c r="V261" s="4"/>
      <c r="W261" s="4"/>
    </row>
    <row r="262" spans="1:206" x14ac:dyDescent="0.2">
      <c r="A262" s="4">
        <v>50</v>
      </c>
      <c r="B262" s="4">
        <v>0</v>
      </c>
      <c r="C262" s="4">
        <v>0</v>
      </c>
      <c r="D262" s="4">
        <v>1</v>
      </c>
      <c r="E262" s="4">
        <v>209</v>
      </c>
      <c r="F262" s="4">
        <f>ROUND(Source!W238,O262)</f>
        <v>0</v>
      </c>
      <c r="G262" s="4" t="s">
        <v>126</v>
      </c>
      <c r="H262" s="4" t="s">
        <v>127</v>
      </c>
      <c r="I262" s="4"/>
      <c r="J262" s="4"/>
      <c r="K262" s="4">
        <v>209</v>
      </c>
      <c r="L262" s="4">
        <v>23</v>
      </c>
      <c r="M262" s="4">
        <v>3</v>
      </c>
      <c r="N262" s="4" t="s">
        <v>3</v>
      </c>
      <c r="O262" s="4">
        <v>2</v>
      </c>
      <c r="P262" s="4"/>
      <c r="Q262" s="4"/>
      <c r="R262" s="4"/>
      <c r="S262" s="4"/>
      <c r="T262" s="4"/>
      <c r="U262" s="4"/>
      <c r="V262" s="4"/>
      <c r="W262" s="4"/>
    </row>
    <row r="263" spans="1:206" x14ac:dyDescent="0.2">
      <c r="A263" s="4">
        <v>50</v>
      </c>
      <c r="B263" s="4">
        <v>0</v>
      </c>
      <c r="C263" s="4">
        <v>0</v>
      </c>
      <c r="D263" s="4">
        <v>1</v>
      </c>
      <c r="E263" s="4">
        <v>233</v>
      </c>
      <c r="F263" s="4">
        <f>ROUND(Source!BD238,O263)</f>
        <v>0</v>
      </c>
      <c r="G263" s="4" t="s">
        <v>128</v>
      </c>
      <c r="H263" s="4" t="s">
        <v>129</v>
      </c>
      <c r="I263" s="4"/>
      <c r="J263" s="4"/>
      <c r="K263" s="4">
        <v>233</v>
      </c>
      <c r="L263" s="4">
        <v>24</v>
      </c>
      <c r="M263" s="4">
        <v>3</v>
      </c>
      <c r="N263" s="4" t="s">
        <v>3</v>
      </c>
      <c r="O263" s="4">
        <v>2</v>
      </c>
      <c r="P263" s="4"/>
      <c r="Q263" s="4"/>
      <c r="R263" s="4"/>
      <c r="S263" s="4"/>
      <c r="T263" s="4"/>
      <c r="U263" s="4"/>
      <c r="V263" s="4"/>
      <c r="W263" s="4"/>
    </row>
    <row r="264" spans="1:206" x14ac:dyDescent="0.2">
      <c r="A264" s="4">
        <v>50</v>
      </c>
      <c r="B264" s="4">
        <v>0</v>
      </c>
      <c r="C264" s="4">
        <v>0</v>
      </c>
      <c r="D264" s="4">
        <v>1</v>
      </c>
      <c r="E264" s="4">
        <v>210</v>
      </c>
      <c r="F264" s="4">
        <f>ROUND(Source!X238,O264)</f>
        <v>8619.81</v>
      </c>
      <c r="G264" s="4" t="s">
        <v>130</v>
      </c>
      <c r="H264" s="4" t="s">
        <v>131</v>
      </c>
      <c r="I264" s="4"/>
      <c r="J264" s="4"/>
      <c r="K264" s="4">
        <v>210</v>
      </c>
      <c r="L264" s="4">
        <v>25</v>
      </c>
      <c r="M264" s="4">
        <v>3</v>
      </c>
      <c r="N264" s="4" t="s">
        <v>3</v>
      </c>
      <c r="O264" s="4">
        <v>2</v>
      </c>
      <c r="P264" s="4"/>
      <c r="Q264" s="4"/>
      <c r="R264" s="4"/>
      <c r="S264" s="4"/>
      <c r="T264" s="4"/>
      <c r="U264" s="4"/>
      <c r="V264" s="4"/>
      <c r="W264" s="4"/>
    </row>
    <row r="265" spans="1:206" x14ac:dyDescent="0.2">
      <c r="A265" s="4">
        <v>50</v>
      </c>
      <c r="B265" s="4">
        <v>0</v>
      </c>
      <c r="C265" s="4">
        <v>0</v>
      </c>
      <c r="D265" s="4">
        <v>1</v>
      </c>
      <c r="E265" s="4">
        <v>211</v>
      </c>
      <c r="F265" s="4">
        <f>ROUND(Source!Y238,O265)</f>
        <v>1231.4000000000001</v>
      </c>
      <c r="G265" s="4" t="s">
        <v>132</v>
      </c>
      <c r="H265" s="4" t="s">
        <v>133</v>
      </c>
      <c r="I265" s="4"/>
      <c r="J265" s="4"/>
      <c r="K265" s="4">
        <v>211</v>
      </c>
      <c r="L265" s="4">
        <v>26</v>
      </c>
      <c r="M265" s="4">
        <v>3</v>
      </c>
      <c r="N265" s="4" t="s">
        <v>3</v>
      </c>
      <c r="O265" s="4">
        <v>2</v>
      </c>
      <c r="P265" s="4"/>
      <c r="Q265" s="4"/>
      <c r="R265" s="4"/>
      <c r="S265" s="4"/>
      <c r="T265" s="4"/>
      <c r="U265" s="4"/>
      <c r="V265" s="4"/>
      <c r="W265" s="4"/>
    </row>
    <row r="266" spans="1:206" x14ac:dyDescent="0.2">
      <c r="A266" s="4">
        <v>50</v>
      </c>
      <c r="B266" s="4">
        <v>0</v>
      </c>
      <c r="C266" s="4">
        <v>0</v>
      </c>
      <c r="D266" s="4">
        <v>1</v>
      </c>
      <c r="E266" s="4">
        <v>224</v>
      </c>
      <c r="F266" s="4">
        <f>ROUND(Source!AR238,O266)</f>
        <v>98614.82</v>
      </c>
      <c r="G266" s="4" t="s">
        <v>134</v>
      </c>
      <c r="H266" s="4" t="s">
        <v>135</v>
      </c>
      <c r="I266" s="4"/>
      <c r="J266" s="4"/>
      <c r="K266" s="4">
        <v>224</v>
      </c>
      <c r="L266" s="4">
        <v>27</v>
      </c>
      <c r="M266" s="4">
        <v>3</v>
      </c>
      <c r="N266" s="4" t="s">
        <v>3</v>
      </c>
      <c r="O266" s="4">
        <v>2</v>
      </c>
      <c r="P266" s="4"/>
      <c r="Q266" s="4"/>
      <c r="R266" s="4"/>
      <c r="S266" s="4"/>
      <c r="T266" s="4"/>
      <c r="U266" s="4"/>
      <c r="V266" s="4"/>
      <c r="W266" s="4"/>
    </row>
    <row r="267" spans="1:206" x14ac:dyDescent="0.2">
      <c r="A267" s="4">
        <v>50</v>
      </c>
      <c r="B267" s="4">
        <v>1</v>
      </c>
      <c r="C267" s="4">
        <v>0</v>
      </c>
      <c r="D267" s="4">
        <v>2</v>
      </c>
      <c r="E267" s="4">
        <v>0</v>
      </c>
      <c r="F267" s="4">
        <f>ROUND(F266*0.2,O267)</f>
        <v>19722.96</v>
      </c>
      <c r="G267" s="4" t="s">
        <v>213</v>
      </c>
      <c r="H267" s="4" t="s">
        <v>213</v>
      </c>
      <c r="I267" s="4"/>
      <c r="J267" s="4"/>
      <c r="K267" s="4">
        <v>212</v>
      </c>
      <c r="L267" s="4">
        <v>28</v>
      </c>
      <c r="M267" s="4">
        <v>0</v>
      </c>
      <c r="N267" s="4" t="s">
        <v>3</v>
      </c>
      <c r="O267" s="4">
        <v>2</v>
      </c>
      <c r="P267" s="4"/>
      <c r="Q267" s="4"/>
      <c r="R267" s="4"/>
      <c r="S267" s="4"/>
      <c r="T267" s="4"/>
      <c r="U267" s="4"/>
      <c r="V267" s="4"/>
      <c r="W267" s="4"/>
    </row>
    <row r="268" spans="1:206" x14ac:dyDescent="0.2">
      <c r="A268" s="4">
        <v>50</v>
      </c>
      <c r="B268" s="4">
        <v>1</v>
      </c>
      <c r="C268" s="4">
        <v>0</v>
      </c>
      <c r="D268" s="4">
        <v>2</v>
      </c>
      <c r="E268" s="4">
        <v>0</v>
      </c>
      <c r="F268" s="4">
        <f>ROUND(F266+F267,O268)</f>
        <v>118337.78</v>
      </c>
      <c r="G268" s="4" t="s">
        <v>214</v>
      </c>
      <c r="H268" s="4" t="s">
        <v>214</v>
      </c>
      <c r="I268" s="4"/>
      <c r="J268" s="4"/>
      <c r="K268" s="4">
        <v>212</v>
      </c>
      <c r="L268" s="4">
        <v>29</v>
      </c>
      <c r="M268" s="4">
        <v>0</v>
      </c>
      <c r="N268" s="4" t="s">
        <v>3</v>
      </c>
      <c r="O268" s="4">
        <v>2</v>
      </c>
      <c r="P268" s="4"/>
      <c r="Q268" s="4"/>
      <c r="R268" s="4"/>
      <c r="S268" s="4"/>
      <c r="T268" s="4"/>
      <c r="U268" s="4"/>
      <c r="V268" s="4"/>
      <c r="W268" s="4"/>
    </row>
    <row r="270" spans="1:206" x14ac:dyDescent="0.2">
      <c r="A270" s="2">
        <v>51</v>
      </c>
      <c r="B270" s="2">
        <f>B12</f>
        <v>305</v>
      </c>
      <c r="C270" s="2">
        <f>A12</f>
        <v>1</v>
      </c>
      <c r="D270" s="2">
        <f>ROW(A12)</f>
        <v>12</v>
      </c>
      <c r="E270" s="2"/>
      <c r="F270" s="2" t="str">
        <f>IF(F12&lt;&gt;"",F12,"")</f>
        <v>Новый объект</v>
      </c>
      <c r="G270" s="2" t="str">
        <f>IF(G12&lt;&gt;"",G12,"")</f>
        <v>г. Москва, поселение Рязановское, пос. Знамя Октября, мкр. "Родники", д. 11</v>
      </c>
      <c r="H270" s="2">
        <v>0</v>
      </c>
      <c r="I270" s="2"/>
      <c r="J270" s="2"/>
      <c r="K270" s="2"/>
      <c r="L270" s="2"/>
      <c r="M270" s="2"/>
      <c r="N270" s="2"/>
      <c r="O270" s="2">
        <f t="shared" ref="O270:T270" si="147">ROUND(O238,2)</f>
        <v>85506.93</v>
      </c>
      <c r="P270" s="2">
        <f t="shared" si="147"/>
        <v>64972.82</v>
      </c>
      <c r="Q270" s="2">
        <f t="shared" si="147"/>
        <v>8220.1</v>
      </c>
      <c r="R270" s="2">
        <f t="shared" si="147"/>
        <v>4170.04</v>
      </c>
      <c r="S270" s="2">
        <f t="shared" si="147"/>
        <v>12314.01</v>
      </c>
      <c r="T270" s="2">
        <f t="shared" si="147"/>
        <v>0</v>
      </c>
      <c r="U270" s="2">
        <f>U238</f>
        <v>61.935856000000001</v>
      </c>
      <c r="V270" s="2">
        <f>V238</f>
        <v>0</v>
      </c>
      <c r="W270" s="2">
        <f>ROUND(W238,2)</f>
        <v>0</v>
      </c>
      <c r="X270" s="2">
        <f>ROUND(X238,2)</f>
        <v>8619.81</v>
      </c>
      <c r="Y270" s="2">
        <f>ROUND(Y238,2)</f>
        <v>1231.4000000000001</v>
      </c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>
        <f t="shared" ref="AO270:BD270" si="148">ROUND(AO238,2)</f>
        <v>0</v>
      </c>
      <c r="AP270" s="2">
        <f t="shared" si="148"/>
        <v>0</v>
      </c>
      <c r="AQ270" s="2">
        <f t="shared" si="148"/>
        <v>0</v>
      </c>
      <c r="AR270" s="2">
        <f t="shared" si="148"/>
        <v>98614.82</v>
      </c>
      <c r="AS270" s="2">
        <f t="shared" si="148"/>
        <v>0</v>
      </c>
      <c r="AT270" s="2">
        <f t="shared" si="148"/>
        <v>0</v>
      </c>
      <c r="AU270" s="2">
        <f t="shared" si="148"/>
        <v>98614.82</v>
      </c>
      <c r="AV270" s="2">
        <f t="shared" si="148"/>
        <v>64972.82</v>
      </c>
      <c r="AW270" s="2">
        <f t="shared" si="148"/>
        <v>64972.82</v>
      </c>
      <c r="AX270" s="2">
        <f t="shared" si="148"/>
        <v>0</v>
      </c>
      <c r="AY270" s="2">
        <f t="shared" si="148"/>
        <v>64972.82</v>
      </c>
      <c r="AZ270" s="2">
        <f t="shared" si="148"/>
        <v>0</v>
      </c>
      <c r="BA270" s="2">
        <f t="shared" si="148"/>
        <v>0</v>
      </c>
      <c r="BB270" s="2">
        <f t="shared" si="148"/>
        <v>0</v>
      </c>
      <c r="BC270" s="2">
        <f t="shared" si="148"/>
        <v>0</v>
      </c>
      <c r="BD270" s="2">
        <f t="shared" si="148"/>
        <v>0</v>
      </c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>
        <v>0</v>
      </c>
    </row>
    <row r="272" spans="1:206" x14ac:dyDescent="0.2">
      <c r="A272" s="4">
        <v>50</v>
      </c>
      <c r="B272" s="4">
        <v>0</v>
      </c>
      <c r="C272" s="4">
        <v>0</v>
      </c>
      <c r="D272" s="4">
        <v>1</v>
      </c>
      <c r="E272" s="4">
        <v>201</v>
      </c>
      <c r="F272" s="4">
        <f>ROUND(Source!O270,O272)</f>
        <v>85506.93</v>
      </c>
      <c r="G272" s="4" t="s">
        <v>82</v>
      </c>
      <c r="H272" s="4" t="s">
        <v>83</v>
      </c>
      <c r="I272" s="4"/>
      <c r="J272" s="4"/>
      <c r="K272" s="4">
        <v>201</v>
      </c>
      <c r="L272" s="4">
        <v>1</v>
      </c>
      <c r="M272" s="4">
        <v>3</v>
      </c>
      <c r="N272" s="4" t="s">
        <v>3</v>
      </c>
      <c r="O272" s="4">
        <v>2</v>
      </c>
      <c r="P272" s="4"/>
      <c r="Q272" s="4"/>
      <c r="R272" s="4"/>
      <c r="S272" s="4"/>
      <c r="T272" s="4"/>
      <c r="U272" s="4"/>
      <c r="V272" s="4"/>
      <c r="W272" s="4"/>
    </row>
    <row r="273" spans="1:23" x14ac:dyDescent="0.2">
      <c r="A273" s="4">
        <v>50</v>
      </c>
      <c r="B273" s="4">
        <v>0</v>
      </c>
      <c r="C273" s="4">
        <v>0</v>
      </c>
      <c r="D273" s="4">
        <v>1</v>
      </c>
      <c r="E273" s="4">
        <v>202</v>
      </c>
      <c r="F273" s="4">
        <f>ROUND(Source!P270,O273)</f>
        <v>64972.82</v>
      </c>
      <c r="G273" s="4" t="s">
        <v>84</v>
      </c>
      <c r="H273" s="4" t="s">
        <v>85</v>
      </c>
      <c r="I273" s="4"/>
      <c r="J273" s="4"/>
      <c r="K273" s="4">
        <v>202</v>
      </c>
      <c r="L273" s="4">
        <v>2</v>
      </c>
      <c r="M273" s="4">
        <v>3</v>
      </c>
      <c r="N273" s="4" t="s">
        <v>3</v>
      </c>
      <c r="O273" s="4">
        <v>2</v>
      </c>
      <c r="P273" s="4"/>
      <c r="Q273" s="4"/>
      <c r="R273" s="4"/>
      <c r="S273" s="4"/>
      <c r="T273" s="4"/>
      <c r="U273" s="4"/>
      <c r="V273" s="4"/>
      <c r="W273" s="4"/>
    </row>
    <row r="274" spans="1:23" x14ac:dyDescent="0.2">
      <c r="A274" s="4">
        <v>50</v>
      </c>
      <c r="B274" s="4">
        <v>0</v>
      </c>
      <c r="C274" s="4">
        <v>0</v>
      </c>
      <c r="D274" s="4">
        <v>1</v>
      </c>
      <c r="E274" s="4">
        <v>222</v>
      </c>
      <c r="F274" s="4">
        <f>ROUND(Source!AO270,O274)</f>
        <v>0</v>
      </c>
      <c r="G274" s="4" t="s">
        <v>86</v>
      </c>
      <c r="H274" s="4" t="s">
        <v>87</v>
      </c>
      <c r="I274" s="4"/>
      <c r="J274" s="4"/>
      <c r="K274" s="4">
        <v>222</v>
      </c>
      <c r="L274" s="4">
        <v>3</v>
      </c>
      <c r="M274" s="4">
        <v>3</v>
      </c>
      <c r="N274" s="4" t="s">
        <v>3</v>
      </c>
      <c r="O274" s="4">
        <v>2</v>
      </c>
      <c r="P274" s="4"/>
      <c r="Q274" s="4"/>
      <c r="R274" s="4"/>
      <c r="S274" s="4"/>
      <c r="T274" s="4"/>
      <c r="U274" s="4"/>
      <c r="V274" s="4"/>
      <c r="W274" s="4"/>
    </row>
    <row r="275" spans="1:23" x14ac:dyDescent="0.2">
      <c r="A275" s="4">
        <v>50</v>
      </c>
      <c r="B275" s="4">
        <v>0</v>
      </c>
      <c r="C275" s="4">
        <v>0</v>
      </c>
      <c r="D275" s="4">
        <v>1</v>
      </c>
      <c r="E275" s="4">
        <v>225</v>
      </c>
      <c r="F275" s="4">
        <f>ROUND(Source!AV270,O275)</f>
        <v>64972.82</v>
      </c>
      <c r="G275" s="4" t="s">
        <v>88</v>
      </c>
      <c r="H275" s="4" t="s">
        <v>89</v>
      </c>
      <c r="I275" s="4"/>
      <c r="J275" s="4"/>
      <c r="K275" s="4">
        <v>225</v>
      </c>
      <c r="L275" s="4">
        <v>4</v>
      </c>
      <c r="M275" s="4">
        <v>3</v>
      </c>
      <c r="N275" s="4" t="s">
        <v>3</v>
      </c>
      <c r="O275" s="4">
        <v>2</v>
      </c>
      <c r="P275" s="4"/>
      <c r="Q275" s="4"/>
      <c r="R275" s="4"/>
      <c r="S275" s="4"/>
      <c r="T275" s="4"/>
      <c r="U275" s="4"/>
      <c r="V275" s="4"/>
      <c r="W275" s="4"/>
    </row>
    <row r="276" spans="1:23" x14ac:dyDescent="0.2">
      <c r="A276" s="4">
        <v>50</v>
      </c>
      <c r="B276" s="4">
        <v>0</v>
      </c>
      <c r="C276" s="4">
        <v>0</v>
      </c>
      <c r="D276" s="4">
        <v>1</v>
      </c>
      <c r="E276" s="4">
        <v>226</v>
      </c>
      <c r="F276" s="4">
        <f>ROUND(Source!AW270,O276)</f>
        <v>64972.82</v>
      </c>
      <c r="G276" s="4" t="s">
        <v>90</v>
      </c>
      <c r="H276" s="4" t="s">
        <v>91</v>
      </c>
      <c r="I276" s="4"/>
      <c r="J276" s="4"/>
      <c r="K276" s="4">
        <v>226</v>
      </c>
      <c r="L276" s="4">
        <v>5</v>
      </c>
      <c r="M276" s="4">
        <v>3</v>
      </c>
      <c r="N276" s="4" t="s">
        <v>3</v>
      </c>
      <c r="O276" s="4">
        <v>2</v>
      </c>
      <c r="P276" s="4"/>
      <c r="Q276" s="4"/>
      <c r="R276" s="4"/>
      <c r="S276" s="4"/>
      <c r="T276" s="4"/>
      <c r="U276" s="4"/>
      <c r="V276" s="4"/>
      <c r="W276" s="4"/>
    </row>
    <row r="277" spans="1:23" x14ac:dyDescent="0.2">
      <c r="A277" s="4">
        <v>50</v>
      </c>
      <c r="B277" s="4">
        <v>0</v>
      </c>
      <c r="C277" s="4">
        <v>0</v>
      </c>
      <c r="D277" s="4">
        <v>1</v>
      </c>
      <c r="E277" s="4">
        <v>227</v>
      </c>
      <c r="F277" s="4">
        <f>ROUND(Source!AX270,O277)</f>
        <v>0</v>
      </c>
      <c r="G277" s="4" t="s">
        <v>92</v>
      </c>
      <c r="H277" s="4" t="s">
        <v>93</v>
      </c>
      <c r="I277" s="4"/>
      <c r="J277" s="4"/>
      <c r="K277" s="4">
        <v>227</v>
      </c>
      <c r="L277" s="4">
        <v>6</v>
      </c>
      <c r="M277" s="4">
        <v>3</v>
      </c>
      <c r="N277" s="4" t="s">
        <v>3</v>
      </c>
      <c r="O277" s="4">
        <v>2</v>
      </c>
      <c r="P277" s="4"/>
      <c r="Q277" s="4"/>
      <c r="R277" s="4"/>
      <c r="S277" s="4"/>
      <c r="T277" s="4"/>
      <c r="U277" s="4"/>
      <c r="V277" s="4"/>
      <c r="W277" s="4"/>
    </row>
    <row r="278" spans="1:23" x14ac:dyDescent="0.2">
      <c r="A278" s="4">
        <v>50</v>
      </c>
      <c r="B278" s="4">
        <v>0</v>
      </c>
      <c r="C278" s="4">
        <v>0</v>
      </c>
      <c r="D278" s="4">
        <v>1</v>
      </c>
      <c r="E278" s="4">
        <v>228</v>
      </c>
      <c r="F278" s="4">
        <f>ROUND(Source!AY270,O278)</f>
        <v>64972.82</v>
      </c>
      <c r="G278" s="4" t="s">
        <v>94</v>
      </c>
      <c r="H278" s="4" t="s">
        <v>95</v>
      </c>
      <c r="I278" s="4"/>
      <c r="J278" s="4"/>
      <c r="K278" s="4">
        <v>228</v>
      </c>
      <c r="L278" s="4">
        <v>7</v>
      </c>
      <c r="M278" s="4">
        <v>3</v>
      </c>
      <c r="N278" s="4" t="s">
        <v>3</v>
      </c>
      <c r="O278" s="4">
        <v>2</v>
      </c>
      <c r="P278" s="4"/>
      <c r="Q278" s="4"/>
      <c r="R278" s="4"/>
      <c r="S278" s="4"/>
      <c r="T278" s="4"/>
      <c r="U278" s="4"/>
      <c r="V278" s="4"/>
      <c r="W278" s="4"/>
    </row>
    <row r="279" spans="1:23" x14ac:dyDescent="0.2">
      <c r="A279" s="4">
        <v>50</v>
      </c>
      <c r="B279" s="4">
        <v>0</v>
      </c>
      <c r="C279" s="4">
        <v>0</v>
      </c>
      <c r="D279" s="4">
        <v>1</v>
      </c>
      <c r="E279" s="4">
        <v>216</v>
      </c>
      <c r="F279" s="4">
        <f>ROUND(Source!AP270,O279)</f>
        <v>0</v>
      </c>
      <c r="G279" s="4" t="s">
        <v>96</v>
      </c>
      <c r="H279" s="4" t="s">
        <v>97</v>
      </c>
      <c r="I279" s="4"/>
      <c r="J279" s="4"/>
      <c r="K279" s="4">
        <v>216</v>
      </c>
      <c r="L279" s="4">
        <v>8</v>
      </c>
      <c r="M279" s="4">
        <v>3</v>
      </c>
      <c r="N279" s="4" t="s">
        <v>3</v>
      </c>
      <c r="O279" s="4">
        <v>2</v>
      </c>
      <c r="P279" s="4"/>
      <c r="Q279" s="4"/>
      <c r="R279" s="4"/>
      <c r="S279" s="4"/>
      <c r="T279" s="4"/>
      <c r="U279" s="4"/>
      <c r="V279" s="4"/>
      <c r="W279" s="4"/>
    </row>
    <row r="280" spans="1:23" x14ac:dyDescent="0.2">
      <c r="A280" s="4">
        <v>50</v>
      </c>
      <c r="B280" s="4">
        <v>0</v>
      </c>
      <c r="C280" s="4">
        <v>0</v>
      </c>
      <c r="D280" s="4">
        <v>1</v>
      </c>
      <c r="E280" s="4">
        <v>223</v>
      </c>
      <c r="F280" s="4">
        <f>ROUND(Source!AQ270,O280)</f>
        <v>0</v>
      </c>
      <c r="G280" s="4" t="s">
        <v>98</v>
      </c>
      <c r="H280" s="4" t="s">
        <v>99</v>
      </c>
      <c r="I280" s="4"/>
      <c r="J280" s="4"/>
      <c r="K280" s="4">
        <v>223</v>
      </c>
      <c r="L280" s="4">
        <v>9</v>
      </c>
      <c r="M280" s="4">
        <v>3</v>
      </c>
      <c r="N280" s="4" t="s">
        <v>3</v>
      </c>
      <c r="O280" s="4">
        <v>2</v>
      </c>
      <c r="P280" s="4"/>
      <c r="Q280" s="4"/>
      <c r="R280" s="4"/>
      <c r="S280" s="4"/>
      <c r="T280" s="4"/>
      <c r="U280" s="4"/>
      <c r="V280" s="4"/>
      <c r="W280" s="4"/>
    </row>
    <row r="281" spans="1:23" x14ac:dyDescent="0.2">
      <c r="A281" s="4">
        <v>50</v>
      </c>
      <c r="B281" s="4">
        <v>0</v>
      </c>
      <c r="C281" s="4">
        <v>0</v>
      </c>
      <c r="D281" s="4">
        <v>1</v>
      </c>
      <c r="E281" s="4">
        <v>229</v>
      </c>
      <c r="F281" s="4">
        <f>ROUND(Source!AZ270,O281)</f>
        <v>0</v>
      </c>
      <c r="G281" s="4" t="s">
        <v>100</v>
      </c>
      <c r="H281" s="4" t="s">
        <v>101</v>
      </c>
      <c r="I281" s="4"/>
      <c r="J281" s="4"/>
      <c r="K281" s="4">
        <v>229</v>
      </c>
      <c r="L281" s="4">
        <v>10</v>
      </c>
      <c r="M281" s="4">
        <v>3</v>
      </c>
      <c r="N281" s="4" t="s">
        <v>3</v>
      </c>
      <c r="O281" s="4">
        <v>2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2">
      <c r="A282" s="4">
        <v>50</v>
      </c>
      <c r="B282" s="4">
        <v>0</v>
      </c>
      <c r="C282" s="4">
        <v>0</v>
      </c>
      <c r="D282" s="4">
        <v>1</v>
      </c>
      <c r="E282" s="4">
        <v>203</v>
      </c>
      <c r="F282" s="4">
        <f>ROUND(Source!Q270,O282)</f>
        <v>8220.1</v>
      </c>
      <c r="G282" s="4" t="s">
        <v>102</v>
      </c>
      <c r="H282" s="4" t="s">
        <v>103</v>
      </c>
      <c r="I282" s="4"/>
      <c r="J282" s="4"/>
      <c r="K282" s="4">
        <v>203</v>
      </c>
      <c r="L282" s="4">
        <v>11</v>
      </c>
      <c r="M282" s="4">
        <v>3</v>
      </c>
      <c r="N282" s="4" t="s">
        <v>3</v>
      </c>
      <c r="O282" s="4">
        <v>2</v>
      </c>
      <c r="P282" s="4"/>
      <c r="Q282" s="4"/>
      <c r="R282" s="4"/>
      <c r="S282" s="4"/>
      <c r="T282" s="4"/>
      <c r="U282" s="4"/>
      <c r="V282" s="4"/>
      <c r="W282" s="4"/>
    </row>
    <row r="283" spans="1:23" x14ac:dyDescent="0.2">
      <c r="A283" s="4">
        <v>50</v>
      </c>
      <c r="B283" s="4">
        <v>0</v>
      </c>
      <c r="C283" s="4">
        <v>0</v>
      </c>
      <c r="D283" s="4">
        <v>1</v>
      </c>
      <c r="E283" s="4">
        <v>231</v>
      </c>
      <c r="F283" s="4">
        <f>ROUND(Source!BB270,O283)</f>
        <v>0</v>
      </c>
      <c r="G283" s="4" t="s">
        <v>104</v>
      </c>
      <c r="H283" s="4" t="s">
        <v>105</v>
      </c>
      <c r="I283" s="4"/>
      <c r="J283" s="4"/>
      <c r="K283" s="4">
        <v>231</v>
      </c>
      <c r="L283" s="4">
        <v>12</v>
      </c>
      <c r="M283" s="4">
        <v>3</v>
      </c>
      <c r="N283" s="4" t="s">
        <v>3</v>
      </c>
      <c r="O283" s="4">
        <v>2</v>
      </c>
      <c r="P283" s="4"/>
      <c r="Q283" s="4"/>
      <c r="R283" s="4"/>
      <c r="S283" s="4"/>
      <c r="T283" s="4"/>
      <c r="U283" s="4"/>
      <c r="V283" s="4"/>
      <c r="W283" s="4"/>
    </row>
    <row r="284" spans="1:23" x14ac:dyDescent="0.2">
      <c r="A284" s="4">
        <v>50</v>
      </c>
      <c r="B284" s="4">
        <v>0</v>
      </c>
      <c r="C284" s="4">
        <v>0</v>
      </c>
      <c r="D284" s="4">
        <v>1</v>
      </c>
      <c r="E284" s="4">
        <v>204</v>
      </c>
      <c r="F284" s="4">
        <f>ROUND(Source!R270,O284)</f>
        <v>4170.04</v>
      </c>
      <c r="G284" s="4" t="s">
        <v>106</v>
      </c>
      <c r="H284" s="4" t="s">
        <v>107</v>
      </c>
      <c r="I284" s="4"/>
      <c r="J284" s="4"/>
      <c r="K284" s="4">
        <v>204</v>
      </c>
      <c r="L284" s="4">
        <v>13</v>
      </c>
      <c r="M284" s="4">
        <v>3</v>
      </c>
      <c r="N284" s="4" t="s">
        <v>3</v>
      </c>
      <c r="O284" s="4">
        <v>2</v>
      </c>
      <c r="P284" s="4"/>
      <c r="Q284" s="4"/>
      <c r="R284" s="4"/>
      <c r="S284" s="4"/>
      <c r="T284" s="4"/>
      <c r="U284" s="4"/>
      <c r="V284" s="4"/>
      <c r="W284" s="4"/>
    </row>
    <row r="285" spans="1:23" x14ac:dyDescent="0.2">
      <c r="A285" s="4">
        <v>50</v>
      </c>
      <c r="B285" s="4">
        <v>0</v>
      </c>
      <c r="C285" s="4">
        <v>0</v>
      </c>
      <c r="D285" s="4">
        <v>1</v>
      </c>
      <c r="E285" s="4">
        <v>205</v>
      </c>
      <c r="F285" s="4">
        <f>ROUND(Source!S270,O285)</f>
        <v>12314.01</v>
      </c>
      <c r="G285" s="4" t="s">
        <v>108</v>
      </c>
      <c r="H285" s="4" t="s">
        <v>109</v>
      </c>
      <c r="I285" s="4"/>
      <c r="J285" s="4"/>
      <c r="K285" s="4">
        <v>205</v>
      </c>
      <c r="L285" s="4">
        <v>14</v>
      </c>
      <c r="M285" s="4">
        <v>3</v>
      </c>
      <c r="N285" s="4" t="s">
        <v>3</v>
      </c>
      <c r="O285" s="4">
        <v>2</v>
      </c>
      <c r="P285" s="4"/>
      <c r="Q285" s="4"/>
      <c r="R285" s="4"/>
      <c r="S285" s="4"/>
      <c r="T285" s="4"/>
      <c r="U285" s="4"/>
      <c r="V285" s="4"/>
      <c r="W285" s="4"/>
    </row>
    <row r="286" spans="1:23" x14ac:dyDescent="0.2">
      <c r="A286" s="4">
        <v>50</v>
      </c>
      <c r="B286" s="4">
        <v>0</v>
      </c>
      <c r="C286" s="4">
        <v>0</v>
      </c>
      <c r="D286" s="4">
        <v>1</v>
      </c>
      <c r="E286" s="4">
        <v>232</v>
      </c>
      <c r="F286" s="4">
        <f>ROUND(Source!BC270,O286)</f>
        <v>0</v>
      </c>
      <c r="G286" s="4" t="s">
        <v>110</v>
      </c>
      <c r="H286" s="4" t="s">
        <v>111</v>
      </c>
      <c r="I286" s="4"/>
      <c r="J286" s="4"/>
      <c r="K286" s="4">
        <v>232</v>
      </c>
      <c r="L286" s="4">
        <v>15</v>
      </c>
      <c r="M286" s="4">
        <v>3</v>
      </c>
      <c r="N286" s="4" t="s">
        <v>3</v>
      </c>
      <c r="O286" s="4">
        <v>2</v>
      </c>
      <c r="P286" s="4"/>
      <c r="Q286" s="4"/>
      <c r="R286" s="4"/>
      <c r="S286" s="4"/>
      <c r="T286" s="4"/>
      <c r="U286" s="4"/>
      <c r="V286" s="4"/>
      <c r="W286" s="4"/>
    </row>
    <row r="287" spans="1:23" x14ac:dyDescent="0.2">
      <c r="A287" s="4">
        <v>50</v>
      </c>
      <c r="B287" s="4">
        <v>0</v>
      </c>
      <c r="C287" s="4">
        <v>0</v>
      </c>
      <c r="D287" s="4">
        <v>1</v>
      </c>
      <c r="E287" s="4">
        <v>214</v>
      </c>
      <c r="F287" s="4">
        <f>ROUND(Source!AS270,O287)</f>
        <v>0</v>
      </c>
      <c r="G287" s="4" t="s">
        <v>112</v>
      </c>
      <c r="H287" s="4" t="s">
        <v>113</v>
      </c>
      <c r="I287" s="4"/>
      <c r="J287" s="4"/>
      <c r="K287" s="4">
        <v>214</v>
      </c>
      <c r="L287" s="4">
        <v>16</v>
      </c>
      <c r="M287" s="4">
        <v>3</v>
      </c>
      <c r="N287" s="4" t="s">
        <v>3</v>
      </c>
      <c r="O287" s="4">
        <v>2</v>
      </c>
      <c r="P287" s="4"/>
      <c r="Q287" s="4"/>
      <c r="R287" s="4"/>
      <c r="S287" s="4"/>
      <c r="T287" s="4"/>
      <c r="U287" s="4"/>
      <c r="V287" s="4"/>
      <c r="W287" s="4"/>
    </row>
    <row r="288" spans="1:23" x14ac:dyDescent="0.2">
      <c r="A288" s="4">
        <v>50</v>
      </c>
      <c r="B288" s="4">
        <v>0</v>
      </c>
      <c r="C288" s="4">
        <v>0</v>
      </c>
      <c r="D288" s="4">
        <v>1</v>
      </c>
      <c r="E288" s="4">
        <v>215</v>
      </c>
      <c r="F288" s="4">
        <f>ROUND(Source!AT270,O288)</f>
        <v>0</v>
      </c>
      <c r="G288" s="4" t="s">
        <v>114</v>
      </c>
      <c r="H288" s="4" t="s">
        <v>115</v>
      </c>
      <c r="I288" s="4"/>
      <c r="J288" s="4"/>
      <c r="K288" s="4">
        <v>215</v>
      </c>
      <c r="L288" s="4">
        <v>17</v>
      </c>
      <c r="M288" s="4">
        <v>3</v>
      </c>
      <c r="N288" s="4" t="s">
        <v>3</v>
      </c>
      <c r="O288" s="4">
        <v>2</v>
      </c>
      <c r="P288" s="4"/>
      <c r="Q288" s="4"/>
      <c r="R288" s="4"/>
      <c r="S288" s="4"/>
      <c r="T288" s="4"/>
      <c r="U288" s="4"/>
      <c r="V288" s="4"/>
      <c r="W288" s="4"/>
    </row>
    <row r="289" spans="1:23" x14ac:dyDescent="0.2">
      <c r="A289" s="4">
        <v>50</v>
      </c>
      <c r="B289" s="4">
        <v>0</v>
      </c>
      <c r="C289" s="4">
        <v>0</v>
      </c>
      <c r="D289" s="4">
        <v>1</v>
      </c>
      <c r="E289" s="4">
        <v>217</v>
      </c>
      <c r="F289" s="4">
        <f>ROUND(Source!AU270,O289)</f>
        <v>98614.82</v>
      </c>
      <c r="G289" s="4" t="s">
        <v>116</v>
      </c>
      <c r="H289" s="4" t="s">
        <v>117</v>
      </c>
      <c r="I289" s="4"/>
      <c r="J289" s="4"/>
      <c r="K289" s="4">
        <v>217</v>
      </c>
      <c r="L289" s="4">
        <v>18</v>
      </c>
      <c r="M289" s="4">
        <v>3</v>
      </c>
      <c r="N289" s="4" t="s">
        <v>3</v>
      </c>
      <c r="O289" s="4">
        <v>2</v>
      </c>
      <c r="P289" s="4"/>
      <c r="Q289" s="4"/>
      <c r="R289" s="4"/>
      <c r="S289" s="4"/>
      <c r="T289" s="4"/>
      <c r="U289" s="4"/>
      <c r="V289" s="4"/>
      <c r="W289" s="4"/>
    </row>
    <row r="290" spans="1:23" x14ac:dyDescent="0.2">
      <c r="A290" s="4">
        <v>50</v>
      </c>
      <c r="B290" s="4">
        <v>0</v>
      </c>
      <c r="C290" s="4">
        <v>0</v>
      </c>
      <c r="D290" s="4">
        <v>1</v>
      </c>
      <c r="E290" s="4">
        <v>230</v>
      </c>
      <c r="F290" s="4">
        <f>ROUND(Source!BA270,O290)</f>
        <v>0</v>
      </c>
      <c r="G290" s="4" t="s">
        <v>118</v>
      </c>
      <c r="H290" s="4" t="s">
        <v>119</v>
      </c>
      <c r="I290" s="4"/>
      <c r="J290" s="4"/>
      <c r="K290" s="4">
        <v>230</v>
      </c>
      <c r="L290" s="4">
        <v>19</v>
      </c>
      <c r="M290" s="4">
        <v>3</v>
      </c>
      <c r="N290" s="4" t="s">
        <v>3</v>
      </c>
      <c r="O290" s="4">
        <v>2</v>
      </c>
      <c r="P290" s="4"/>
      <c r="Q290" s="4"/>
      <c r="R290" s="4"/>
      <c r="S290" s="4"/>
      <c r="T290" s="4"/>
      <c r="U290" s="4"/>
      <c r="V290" s="4"/>
      <c r="W290" s="4"/>
    </row>
    <row r="291" spans="1:23" x14ac:dyDescent="0.2">
      <c r="A291" s="4">
        <v>50</v>
      </c>
      <c r="B291" s="4">
        <v>0</v>
      </c>
      <c r="C291" s="4">
        <v>0</v>
      </c>
      <c r="D291" s="4">
        <v>1</v>
      </c>
      <c r="E291" s="4">
        <v>206</v>
      </c>
      <c r="F291" s="4">
        <f>ROUND(Source!T270,O291)</f>
        <v>0</v>
      </c>
      <c r="G291" s="4" t="s">
        <v>120</v>
      </c>
      <c r="H291" s="4" t="s">
        <v>121</v>
      </c>
      <c r="I291" s="4"/>
      <c r="J291" s="4"/>
      <c r="K291" s="4">
        <v>206</v>
      </c>
      <c r="L291" s="4">
        <v>20</v>
      </c>
      <c r="M291" s="4">
        <v>3</v>
      </c>
      <c r="N291" s="4" t="s">
        <v>3</v>
      </c>
      <c r="O291" s="4">
        <v>2</v>
      </c>
      <c r="P291" s="4"/>
      <c r="Q291" s="4"/>
      <c r="R291" s="4"/>
      <c r="S291" s="4"/>
      <c r="T291" s="4"/>
      <c r="U291" s="4"/>
      <c r="V291" s="4"/>
      <c r="W291" s="4"/>
    </row>
    <row r="292" spans="1:23" x14ac:dyDescent="0.2">
      <c r="A292" s="4">
        <v>50</v>
      </c>
      <c r="B292" s="4">
        <v>0</v>
      </c>
      <c r="C292" s="4">
        <v>0</v>
      </c>
      <c r="D292" s="4">
        <v>1</v>
      </c>
      <c r="E292" s="4">
        <v>207</v>
      </c>
      <c r="F292" s="4">
        <f>Source!U270</f>
        <v>61.935856000000001</v>
      </c>
      <c r="G292" s="4" t="s">
        <v>122</v>
      </c>
      <c r="H292" s="4" t="s">
        <v>123</v>
      </c>
      <c r="I292" s="4"/>
      <c r="J292" s="4"/>
      <c r="K292" s="4">
        <v>207</v>
      </c>
      <c r="L292" s="4">
        <v>21</v>
      </c>
      <c r="M292" s="4">
        <v>3</v>
      </c>
      <c r="N292" s="4" t="s">
        <v>3</v>
      </c>
      <c r="O292" s="4">
        <v>-1</v>
      </c>
      <c r="P292" s="4"/>
      <c r="Q292" s="4"/>
      <c r="R292" s="4"/>
      <c r="S292" s="4"/>
      <c r="T292" s="4"/>
      <c r="U292" s="4"/>
      <c r="V292" s="4"/>
      <c r="W292" s="4"/>
    </row>
    <row r="293" spans="1:23" x14ac:dyDescent="0.2">
      <c r="A293" s="4">
        <v>50</v>
      </c>
      <c r="B293" s="4">
        <v>0</v>
      </c>
      <c r="C293" s="4">
        <v>0</v>
      </c>
      <c r="D293" s="4">
        <v>1</v>
      </c>
      <c r="E293" s="4">
        <v>208</v>
      </c>
      <c r="F293" s="4">
        <f>Source!V270</f>
        <v>0</v>
      </c>
      <c r="G293" s="4" t="s">
        <v>124</v>
      </c>
      <c r="H293" s="4" t="s">
        <v>125</v>
      </c>
      <c r="I293" s="4"/>
      <c r="J293" s="4"/>
      <c r="K293" s="4">
        <v>208</v>
      </c>
      <c r="L293" s="4">
        <v>22</v>
      </c>
      <c r="M293" s="4">
        <v>3</v>
      </c>
      <c r="N293" s="4" t="s">
        <v>3</v>
      </c>
      <c r="O293" s="4">
        <v>-1</v>
      </c>
      <c r="P293" s="4"/>
      <c r="Q293" s="4"/>
      <c r="R293" s="4"/>
      <c r="S293" s="4"/>
      <c r="T293" s="4"/>
      <c r="U293" s="4"/>
      <c r="V293" s="4"/>
      <c r="W293" s="4"/>
    </row>
    <row r="294" spans="1:23" x14ac:dyDescent="0.2">
      <c r="A294" s="4">
        <v>50</v>
      </c>
      <c r="B294" s="4">
        <v>0</v>
      </c>
      <c r="C294" s="4">
        <v>0</v>
      </c>
      <c r="D294" s="4">
        <v>1</v>
      </c>
      <c r="E294" s="4">
        <v>209</v>
      </c>
      <c r="F294" s="4">
        <f>ROUND(Source!W270,O294)</f>
        <v>0</v>
      </c>
      <c r="G294" s="4" t="s">
        <v>126</v>
      </c>
      <c r="H294" s="4" t="s">
        <v>127</v>
      </c>
      <c r="I294" s="4"/>
      <c r="J294" s="4"/>
      <c r="K294" s="4">
        <v>209</v>
      </c>
      <c r="L294" s="4">
        <v>23</v>
      </c>
      <c r="M294" s="4">
        <v>3</v>
      </c>
      <c r="N294" s="4" t="s">
        <v>3</v>
      </c>
      <c r="O294" s="4">
        <v>2</v>
      </c>
      <c r="P294" s="4"/>
      <c r="Q294" s="4"/>
      <c r="R294" s="4"/>
      <c r="S294" s="4"/>
      <c r="T294" s="4"/>
      <c r="U294" s="4"/>
      <c r="V294" s="4"/>
      <c r="W294" s="4"/>
    </row>
    <row r="295" spans="1:23" x14ac:dyDescent="0.2">
      <c r="A295" s="4">
        <v>50</v>
      </c>
      <c r="B295" s="4">
        <v>0</v>
      </c>
      <c r="C295" s="4">
        <v>0</v>
      </c>
      <c r="D295" s="4">
        <v>1</v>
      </c>
      <c r="E295" s="4">
        <v>233</v>
      </c>
      <c r="F295" s="4">
        <f>ROUND(Source!BD270,O295)</f>
        <v>0</v>
      </c>
      <c r="G295" s="4" t="s">
        <v>128</v>
      </c>
      <c r="H295" s="4" t="s">
        <v>129</v>
      </c>
      <c r="I295" s="4"/>
      <c r="J295" s="4"/>
      <c r="K295" s="4">
        <v>233</v>
      </c>
      <c r="L295" s="4">
        <v>24</v>
      </c>
      <c r="M295" s="4">
        <v>3</v>
      </c>
      <c r="N295" s="4" t="s">
        <v>3</v>
      </c>
      <c r="O295" s="4">
        <v>2</v>
      </c>
      <c r="P295" s="4"/>
      <c r="Q295" s="4"/>
      <c r="R295" s="4"/>
      <c r="S295" s="4"/>
      <c r="T295" s="4"/>
      <c r="U295" s="4"/>
      <c r="V295" s="4"/>
      <c r="W295" s="4"/>
    </row>
    <row r="296" spans="1:23" x14ac:dyDescent="0.2">
      <c r="A296" s="4">
        <v>50</v>
      </c>
      <c r="B296" s="4">
        <v>0</v>
      </c>
      <c r="C296" s="4">
        <v>0</v>
      </c>
      <c r="D296" s="4">
        <v>1</v>
      </c>
      <c r="E296" s="4">
        <v>210</v>
      </c>
      <c r="F296" s="4">
        <f>ROUND(Source!X270,O296)</f>
        <v>8619.81</v>
      </c>
      <c r="G296" s="4" t="s">
        <v>130</v>
      </c>
      <c r="H296" s="4" t="s">
        <v>131</v>
      </c>
      <c r="I296" s="4"/>
      <c r="J296" s="4"/>
      <c r="K296" s="4">
        <v>210</v>
      </c>
      <c r="L296" s="4">
        <v>25</v>
      </c>
      <c r="M296" s="4">
        <v>3</v>
      </c>
      <c r="N296" s="4" t="s">
        <v>3</v>
      </c>
      <c r="O296" s="4">
        <v>2</v>
      </c>
      <c r="P296" s="4"/>
      <c r="Q296" s="4"/>
      <c r="R296" s="4"/>
      <c r="S296" s="4"/>
      <c r="T296" s="4"/>
      <c r="U296" s="4"/>
      <c r="V296" s="4"/>
      <c r="W296" s="4"/>
    </row>
    <row r="297" spans="1:23" x14ac:dyDescent="0.2">
      <c r="A297" s="4">
        <v>50</v>
      </c>
      <c r="B297" s="4">
        <v>0</v>
      </c>
      <c r="C297" s="4">
        <v>0</v>
      </c>
      <c r="D297" s="4">
        <v>1</v>
      </c>
      <c r="E297" s="4">
        <v>211</v>
      </c>
      <c r="F297" s="4">
        <f>ROUND(Source!Y270,O297)</f>
        <v>1231.4000000000001</v>
      </c>
      <c r="G297" s="4" t="s">
        <v>132</v>
      </c>
      <c r="H297" s="4" t="s">
        <v>133</v>
      </c>
      <c r="I297" s="4"/>
      <c r="J297" s="4"/>
      <c r="K297" s="4">
        <v>211</v>
      </c>
      <c r="L297" s="4">
        <v>26</v>
      </c>
      <c r="M297" s="4">
        <v>3</v>
      </c>
      <c r="N297" s="4" t="s">
        <v>3</v>
      </c>
      <c r="O297" s="4">
        <v>2</v>
      </c>
      <c r="P297" s="4"/>
      <c r="Q297" s="4"/>
      <c r="R297" s="4"/>
      <c r="S297" s="4"/>
      <c r="T297" s="4"/>
      <c r="U297" s="4"/>
      <c r="V297" s="4"/>
      <c r="W297" s="4"/>
    </row>
    <row r="298" spans="1:23" x14ac:dyDescent="0.2">
      <c r="A298" s="4">
        <v>50</v>
      </c>
      <c r="B298" s="4">
        <v>0</v>
      </c>
      <c r="C298" s="4">
        <v>0</v>
      </c>
      <c r="D298" s="4">
        <v>1</v>
      </c>
      <c r="E298" s="4">
        <v>224</v>
      </c>
      <c r="F298" s="4">
        <f>ROUND(Source!AR270,O298)</f>
        <v>98614.82</v>
      </c>
      <c r="G298" s="4" t="s">
        <v>134</v>
      </c>
      <c r="H298" s="4" t="s">
        <v>135</v>
      </c>
      <c r="I298" s="4"/>
      <c r="J298" s="4"/>
      <c r="K298" s="4">
        <v>224</v>
      </c>
      <c r="L298" s="4">
        <v>27</v>
      </c>
      <c r="M298" s="4">
        <v>3</v>
      </c>
      <c r="N298" s="4" t="s">
        <v>3</v>
      </c>
      <c r="O298" s="4">
        <v>2</v>
      </c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A299" s="4">
        <v>50</v>
      </c>
      <c r="B299" s="4">
        <v>0</v>
      </c>
      <c r="C299" s="4">
        <v>0</v>
      </c>
      <c r="D299" s="4">
        <v>2</v>
      </c>
      <c r="E299" s="4">
        <v>0</v>
      </c>
      <c r="F299" s="4">
        <f>ROUND(F298*0.2,O299)</f>
        <v>19722.96</v>
      </c>
      <c r="G299" s="4" t="s">
        <v>215</v>
      </c>
      <c r="H299" s="4" t="s">
        <v>215</v>
      </c>
      <c r="I299" s="4"/>
      <c r="J299" s="4"/>
      <c r="K299" s="4">
        <v>212</v>
      </c>
      <c r="L299" s="4">
        <v>28</v>
      </c>
      <c r="M299" s="4">
        <v>0</v>
      </c>
      <c r="N299" s="4" t="s">
        <v>3</v>
      </c>
      <c r="O299" s="4">
        <v>2</v>
      </c>
      <c r="P299" s="4"/>
      <c r="Q299" s="4"/>
      <c r="R299" s="4"/>
      <c r="S299" s="4"/>
      <c r="T299" s="4"/>
      <c r="U299" s="4"/>
      <c r="V299" s="4"/>
      <c r="W299" s="4"/>
    </row>
    <row r="300" spans="1:23" x14ac:dyDescent="0.2">
      <c r="A300" s="4">
        <v>50</v>
      </c>
      <c r="B300" s="4">
        <v>0</v>
      </c>
      <c r="C300" s="4">
        <v>0</v>
      </c>
      <c r="D300" s="4">
        <v>2</v>
      </c>
      <c r="E300" s="4">
        <v>0</v>
      </c>
      <c r="F300" s="4">
        <f>ROUND(F298+F299,O300)</f>
        <v>118337.78</v>
      </c>
      <c r="G300" s="4" t="s">
        <v>216</v>
      </c>
      <c r="H300" s="4" t="s">
        <v>216</v>
      </c>
      <c r="I300" s="4"/>
      <c r="J300" s="4"/>
      <c r="K300" s="4">
        <v>212</v>
      </c>
      <c r="L300" s="4">
        <v>29</v>
      </c>
      <c r="M300" s="4">
        <v>0</v>
      </c>
      <c r="N300" s="4" t="s">
        <v>3</v>
      </c>
      <c r="O300" s="4">
        <v>2</v>
      </c>
      <c r="P300" s="4"/>
      <c r="Q300" s="4"/>
      <c r="R300" s="4"/>
      <c r="S300" s="4"/>
      <c r="T300" s="4"/>
      <c r="U300" s="4"/>
      <c r="V300" s="4"/>
      <c r="W300" s="4"/>
    </row>
    <row r="303" spans="1:23" x14ac:dyDescent="0.2">
      <c r="A303">
        <v>-1</v>
      </c>
    </row>
    <row r="305" spans="1:15" x14ac:dyDescent="0.2">
      <c r="A305" s="3">
        <v>75</v>
      </c>
      <c r="B305" s="3" t="s">
        <v>217</v>
      </c>
      <c r="C305" s="3">
        <v>2020</v>
      </c>
      <c r="D305" s="3">
        <v>0</v>
      </c>
      <c r="E305" s="3">
        <v>10</v>
      </c>
      <c r="F305" s="3">
        <v>0</v>
      </c>
      <c r="G305" s="3">
        <v>0</v>
      </c>
      <c r="H305" s="3">
        <v>1</v>
      </c>
      <c r="I305" s="3">
        <v>0</v>
      </c>
      <c r="J305" s="3">
        <v>1</v>
      </c>
      <c r="K305" s="3">
        <v>78</v>
      </c>
      <c r="L305" s="3">
        <v>30</v>
      </c>
      <c r="M305" s="3">
        <v>0</v>
      </c>
      <c r="N305" s="3">
        <v>47999145</v>
      </c>
      <c r="O305" s="3">
        <v>1</v>
      </c>
    </row>
    <row r="309" spans="1:15" x14ac:dyDescent="0.2">
      <c r="A309">
        <v>65</v>
      </c>
      <c r="C309">
        <v>1</v>
      </c>
      <c r="D309">
        <v>0</v>
      </c>
      <c r="E309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3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218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65466</v>
      </c>
      <c r="M1">
        <v>10</v>
      </c>
      <c r="N1">
        <v>11</v>
      </c>
      <c r="O1">
        <v>0</v>
      </c>
      <c r="P1">
        <v>0</v>
      </c>
      <c r="Q1">
        <v>3</v>
      </c>
    </row>
    <row r="12" spans="1:133" x14ac:dyDescent="0.2">
      <c r="A12" s="1">
        <v>1</v>
      </c>
      <c r="B12" s="1">
        <v>53</v>
      </c>
      <c r="C12" s="1">
        <v>0</v>
      </c>
      <c r="D12" s="1"/>
      <c r="E12" s="1">
        <v>0</v>
      </c>
      <c r="F12" s="1" t="s">
        <v>4</v>
      </c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3</v>
      </c>
      <c r="BZ12" s="1" t="s">
        <v>8</v>
      </c>
      <c r="CA12" s="1" t="s">
        <v>9</v>
      </c>
      <c r="CB12" s="1" t="s">
        <v>9</v>
      </c>
      <c r="CC12" s="1" t="s">
        <v>9</v>
      </c>
      <c r="CD12" s="1" t="s">
        <v>9</v>
      </c>
      <c r="CE12" s="1" t="s">
        <v>10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1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 x14ac:dyDescent="0.2">
      <c r="A14" s="1">
        <v>22</v>
      </c>
      <c r="B14" s="1">
        <v>0</v>
      </c>
      <c r="C14" s="1">
        <v>0</v>
      </c>
      <c r="D14" s="1">
        <v>47999145</v>
      </c>
      <c r="E14" s="1">
        <v>0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 x14ac:dyDescent="0.2">
      <c r="A16" s="5">
        <v>3</v>
      </c>
      <c r="B16" s="5">
        <v>1</v>
      </c>
      <c r="C16" s="5" t="s">
        <v>11</v>
      </c>
      <c r="D16" s="5" t="s">
        <v>11</v>
      </c>
      <c r="E16" s="6">
        <f>(Source!F255)/1000</f>
        <v>0</v>
      </c>
      <c r="F16" s="6">
        <f>(Source!F256)/1000</f>
        <v>0</v>
      </c>
      <c r="G16" s="6">
        <f>(Source!F247)/1000</f>
        <v>0</v>
      </c>
      <c r="H16" s="6">
        <f>(Source!F257)/1000+(Source!F258)/1000</f>
        <v>98.614820000000009</v>
      </c>
      <c r="I16" s="6">
        <f>E16+F16+G16+H16</f>
        <v>98.614820000000009</v>
      </c>
      <c r="J16" s="6">
        <f>(Source!F253)/1000</f>
        <v>12.31401</v>
      </c>
      <c r="AI16" s="5">
        <v>0</v>
      </c>
      <c r="AJ16" s="5">
        <v>0</v>
      </c>
      <c r="AK16" s="5" t="s">
        <v>3</v>
      </c>
      <c r="AL16" s="5" t="s">
        <v>3</v>
      </c>
      <c r="AM16" s="5" t="s">
        <v>3</v>
      </c>
      <c r="AN16" s="5">
        <v>0</v>
      </c>
      <c r="AO16" s="5" t="s">
        <v>3</v>
      </c>
      <c r="AP16" s="5" t="s">
        <v>3</v>
      </c>
      <c r="AT16" s="6">
        <v>628858.09</v>
      </c>
      <c r="AU16" s="6">
        <v>445629.22</v>
      </c>
      <c r="AV16" s="6">
        <v>0</v>
      </c>
      <c r="AW16" s="6">
        <v>0</v>
      </c>
      <c r="AX16" s="6">
        <v>0</v>
      </c>
      <c r="AY16" s="6">
        <v>112954.48</v>
      </c>
      <c r="AZ16" s="6">
        <v>53272.9</v>
      </c>
      <c r="BA16" s="6">
        <v>70274.39</v>
      </c>
      <c r="BB16" s="6">
        <v>0</v>
      </c>
      <c r="BC16" s="6">
        <v>0</v>
      </c>
      <c r="BD16" s="6">
        <v>722113.08</v>
      </c>
      <c r="BE16" s="6">
        <v>0</v>
      </c>
      <c r="BF16" s="6">
        <v>334.58295600000002</v>
      </c>
      <c r="BG16" s="6">
        <v>0</v>
      </c>
      <c r="BH16" s="6">
        <v>0</v>
      </c>
      <c r="BI16" s="6">
        <v>49199.64</v>
      </c>
      <c r="BJ16" s="6">
        <v>7027.44</v>
      </c>
      <c r="BK16" s="6">
        <v>722113.08</v>
      </c>
    </row>
    <row r="18" spans="1:19" x14ac:dyDescent="0.2">
      <c r="A18">
        <v>51</v>
      </c>
      <c r="E18" s="7">
        <f>SUMIF(A16:A17,3,E16:E17)</f>
        <v>0</v>
      </c>
      <c r="F18" s="7">
        <f>SUMIF(A16:A17,3,F16:F17)</f>
        <v>0</v>
      </c>
      <c r="G18" s="7">
        <f>SUMIF(A16:A17,3,G16:G17)</f>
        <v>0</v>
      </c>
      <c r="H18" s="7">
        <f>SUMIF(A16:A17,3,H16:H17)</f>
        <v>98.614820000000009</v>
      </c>
      <c r="I18" s="7">
        <f>SUMIF(A16:A17,3,I16:I17)</f>
        <v>98.614820000000009</v>
      </c>
      <c r="J18" s="7">
        <f>SUMIF(A16:A17,3,J16:J17)</f>
        <v>12.31401</v>
      </c>
      <c r="K18" s="7"/>
      <c r="L18" s="7"/>
      <c r="M18" s="7"/>
      <c r="N18" s="7"/>
      <c r="O18" s="7"/>
      <c r="P18" s="7"/>
      <c r="Q18" s="7"/>
      <c r="R18" s="7"/>
      <c r="S18" s="7"/>
    </row>
    <row r="20" spans="1:19" x14ac:dyDescent="0.2">
      <c r="A20" s="4">
        <v>50</v>
      </c>
      <c r="B20" s="4">
        <v>0</v>
      </c>
      <c r="C20" s="4">
        <v>0</v>
      </c>
      <c r="D20" s="4">
        <v>1</v>
      </c>
      <c r="E20" s="4">
        <v>201</v>
      </c>
      <c r="F20" s="4">
        <v>628858.09</v>
      </c>
      <c r="G20" s="4" t="s">
        <v>82</v>
      </c>
      <c r="H20" s="4" t="s">
        <v>83</v>
      </c>
      <c r="I20" s="4"/>
      <c r="J20" s="4"/>
      <c r="K20" s="4">
        <v>201</v>
      </c>
      <c r="L20" s="4">
        <v>1</v>
      </c>
      <c r="M20" s="4">
        <v>3</v>
      </c>
      <c r="N20" s="4" t="s">
        <v>3</v>
      </c>
      <c r="O20" s="4">
        <v>2</v>
      </c>
      <c r="P20" s="4"/>
    </row>
    <row r="21" spans="1:19" x14ac:dyDescent="0.2">
      <c r="A21" s="4">
        <v>50</v>
      </c>
      <c r="B21" s="4">
        <v>0</v>
      </c>
      <c r="C21" s="4">
        <v>0</v>
      </c>
      <c r="D21" s="4">
        <v>1</v>
      </c>
      <c r="E21" s="4">
        <v>202</v>
      </c>
      <c r="F21" s="4">
        <v>445629.22</v>
      </c>
      <c r="G21" s="4" t="s">
        <v>84</v>
      </c>
      <c r="H21" s="4" t="s">
        <v>85</v>
      </c>
      <c r="I21" s="4"/>
      <c r="J21" s="4"/>
      <c r="K21" s="4">
        <v>202</v>
      </c>
      <c r="L21" s="4">
        <v>2</v>
      </c>
      <c r="M21" s="4">
        <v>3</v>
      </c>
      <c r="N21" s="4" t="s">
        <v>3</v>
      </c>
      <c r="O21" s="4">
        <v>2</v>
      </c>
      <c r="P21" s="4"/>
    </row>
    <row r="22" spans="1:19" x14ac:dyDescent="0.2">
      <c r="A22" s="4">
        <v>50</v>
      </c>
      <c r="B22" s="4">
        <v>0</v>
      </c>
      <c r="C22" s="4">
        <v>0</v>
      </c>
      <c r="D22" s="4">
        <v>1</v>
      </c>
      <c r="E22" s="4">
        <v>222</v>
      </c>
      <c r="F22" s="4">
        <v>0</v>
      </c>
      <c r="G22" s="4" t="s">
        <v>86</v>
      </c>
      <c r="H22" s="4" t="s">
        <v>87</v>
      </c>
      <c r="I22" s="4"/>
      <c r="J22" s="4"/>
      <c r="K22" s="4">
        <v>222</v>
      </c>
      <c r="L22" s="4">
        <v>3</v>
      </c>
      <c r="M22" s="4">
        <v>3</v>
      </c>
      <c r="N22" s="4" t="s">
        <v>3</v>
      </c>
      <c r="O22" s="4">
        <v>2</v>
      </c>
      <c r="P22" s="4"/>
    </row>
    <row r="23" spans="1:19" x14ac:dyDescent="0.2">
      <c r="A23" s="4">
        <v>50</v>
      </c>
      <c r="B23" s="4">
        <v>0</v>
      </c>
      <c r="C23" s="4">
        <v>0</v>
      </c>
      <c r="D23" s="4">
        <v>1</v>
      </c>
      <c r="E23" s="4">
        <v>225</v>
      </c>
      <c r="F23" s="4">
        <v>445629.22</v>
      </c>
      <c r="G23" s="4" t="s">
        <v>88</v>
      </c>
      <c r="H23" s="4" t="s">
        <v>89</v>
      </c>
      <c r="I23" s="4"/>
      <c r="J23" s="4"/>
      <c r="K23" s="4">
        <v>225</v>
      </c>
      <c r="L23" s="4">
        <v>4</v>
      </c>
      <c r="M23" s="4">
        <v>3</v>
      </c>
      <c r="N23" s="4" t="s">
        <v>3</v>
      </c>
      <c r="O23" s="4">
        <v>2</v>
      </c>
      <c r="P23" s="4"/>
    </row>
    <row r="24" spans="1:19" x14ac:dyDescent="0.2">
      <c r="A24" s="4">
        <v>50</v>
      </c>
      <c r="B24" s="4">
        <v>0</v>
      </c>
      <c r="C24" s="4">
        <v>0</v>
      </c>
      <c r="D24" s="4">
        <v>1</v>
      </c>
      <c r="E24" s="4">
        <v>226</v>
      </c>
      <c r="F24" s="4">
        <v>445629.22</v>
      </c>
      <c r="G24" s="4" t="s">
        <v>90</v>
      </c>
      <c r="H24" s="4" t="s">
        <v>91</v>
      </c>
      <c r="I24" s="4"/>
      <c r="J24" s="4"/>
      <c r="K24" s="4">
        <v>226</v>
      </c>
      <c r="L24" s="4">
        <v>5</v>
      </c>
      <c r="M24" s="4">
        <v>3</v>
      </c>
      <c r="N24" s="4" t="s">
        <v>3</v>
      </c>
      <c r="O24" s="4">
        <v>2</v>
      </c>
      <c r="P24" s="4"/>
    </row>
    <row r="25" spans="1:19" x14ac:dyDescent="0.2">
      <c r="A25" s="4">
        <v>50</v>
      </c>
      <c r="B25" s="4">
        <v>0</v>
      </c>
      <c r="C25" s="4">
        <v>0</v>
      </c>
      <c r="D25" s="4">
        <v>1</v>
      </c>
      <c r="E25" s="4">
        <v>227</v>
      </c>
      <c r="F25" s="4">
        <v>0</v>
      </c>
      <c r="G25" s="4" t="s">
        <v>92</v>
      </c>
      <c r="H25" s="4" t="s">
        <v>93</v>
      </c>
      <c r="I25" s="4"/>
      <c r="J25" s="4"/>
      <c r="K25" s="4">
        <v>227</v>
      </c>
      <c r="L25" s="4">
        <v>6</v>
      </c>
      <c r="M25" s="4">
        <v>3</v>
      </c>
      <c r="N25" s="4" t="s">
        <v>3</v>
      </c>
      <c r="O25" s="4">
        <v>2</v>
      </c>
      <c r="P25" s="4"/>
    </row>
    <row r="26" spans="1:19" x14ac:dyDescent="0.2">
      <c r="A26" s="4">
        <v>50</v>
      </c>
      <c r="B26" s="4">
        <v>0</v>
      </c>
      <c r="C26" s="4">
        <v>0</v>
      </c>
      <c r="D26" s="4">
        <v>1</v>
      </c>
      <c r="E26" s="4">
        <v>228</v>
      </c>
      <c r="F26" s="4">
        <v>445629.22</v>
      </c>
      <c r="G26" s="4" t="s">
        <v>94</v>
      </c>
      <c r="H26" s="4" t="s">
        <v>95</v>
      </c>
      <c r="I26" s="4"/>
      <c r="J26" s="4"/>
      <c r="K26" s="4">
        <v>228</v>
      </c>
      <c r="L26" s="4">
        <v>7</v>
      </c>
      <c r="M26" s="4">
        <v>3</v>
      </c>
      <c r="N26" s="4" t="s">
        <v>3</v>
      </c>
      <c r="O26" s="4">
        <v>2</v>
      </c>
      <c r="P26" s="4"/>
    </row>
    <row r="27" spans="1:19" x14ac:dyDescent="0.2">
      <c r="A27" s="4">
        <v>50</v>
      </c>
      <c r="B27" s="4">
        <v>0</v>
      </c>
      <c r="C27" s="4">
        <v>0</v>
      </c>
      <c r="D27" s="4">
        <v>1</v>
      </c>
      <c r="E27" s="4">
        <v>216</v>
      </c>
      <c r="F27" s="4">
        <v>0</v>
      </c>
      <c r="G27" s="4" t="s">
        <v>96</v>
      </c>
      <c r="H27" s="4" t="s">
        <v>97</v>
      </c>
      <c r="I27" s="4"/>
      <c r="J27" s="4"/>
      <c r="K27" s="4">
        <v>216</v>
      </c>
      <c r="L27" s="4">
        <v>8</v>
      </c>
      <c r="M27" s="4">
        <v>3</v>
      </c>
      <c r="N27" s="4" t="s">
        <v>3</v>
      </c>
      <c r="O27" s="4">
        <v>2</v>
      </c>
      <c r="P27" s="4"/>
    </row>
    <row r="28" spans="1:19" x14ac:dyDescent="0.2">
      <c r="A28" s="4">
        <v>50</v>
      </c>
      <c r="B28" s="4">
        <v>0</v>
      </c>
      <c r="C28" s="4">
        <v>0</v>
      </c>
      <c r="D28" s="4">
        <v>1</v>
      </c>
      <c r="E28" s="4">
        <v>223</v>
      </c>
      <c r="F28" s="4">
        <v>0</v>
      </c>
      <c r="G28" s="4" t="s">
        <v>98</v>
      </c>
      <c r="H28" s="4" t="s">
        <v>99</v>
      </c>
      <c r="I28" s="4"/>
      <c r="J28" s="4"/>
      <c r="K28" s="4">
        <v>223</v>
      </c>
      <c r="L28" s="4">
        <v>9</v>
      </c>
      <c r="M28" s="4">
        <v>3</v>
      </c>
      <c r="N28" s="4" t="s">
        <v>3</v>
      </c>
      <c r="O28" s="4">
        <v>2</v>
      </c>
      <c r="P28" s="4"/>
    </row>
    <row r="29" spans="1:19" x14ac:dyDescent="0.2">
      <c r="A29" s="4">
        <v>50</v>
      </c>
      <c r="B29" s="4">
        <v>0</v>
      </c>
      <c r="C29" s="4">
        <v>0</v>
      </c>
      <c r="D29" s="4">
        <v>1</v>
      </c>
      <c r="E29" s="4">
        <v>229</v>
      </c>
      <c r="F29" s="4">
        <v>0</v>
      </c>
      <c r="G29" s="4" t="s">
        <v>100</v>
      </c>
      <c r="H29" s="4" t="s">
        <v>101</v>
      </c>
      <c r="I29" s="4"/>
      <c r="J29" s="4"/>
      <c r="K29" s="4">
        <v>229</v>
      </c>
      <c r="L29" s="4">
        <v>10</v>
      </c>
      <c r="M29" s="4">
        <v>3</v>
      </c>
      <c r="N29" s="4" t="s">
        <v>3</v>
      </c>
      <c r="O29" s="4">
        <v>2</v>
      </c>
      <c r="P29" s="4"/>
    </row>
    <row r="30" spans="1:19" x14ac:dyDescent="0.2">
      <c r="A30" s="4">
        <v>50</v>
      </c>
      <c r="B30" s="4">
        <v>0</v>
      </c>
      <c r="C30" s="4">
        <v>0</v>
      </c>
      <c r="D30" s="4">
        <v>1</v>
      </c>
      <c r="E30" s="4">
        <v>203</v>
      </c>
      <c r="F30" s="4">
        <v>112954.48</v>
      </c>
      <c r="G30" s="4" t="s">
        <v>102</v>
      </c>
      <c r="H30" s="4" t="s">
        <v>103</v>
      </c>
      <c r="I30" s="4"/>
      <c r="J30" s="4"/>
      <c r="K30" s="4">
        <v>203</v>
      </c>
      <c r="L30" s="4">
        <v>11</v>
      </c>
      <c r="M30" s="4">
        <v>3</v>
      </c>
      <c r="N30" s="4" t="s">
        <v>3</v>
      </c>
      <c r="O30" s="4">
        <v>2</v>
      </c>
      <c r="P30" s="4"/>
    </row>
    <row r="31" spans="1:19" x14ac:dyDescent="0.2">
      <c r="A31" s="4">
        <v>50</v>
      </c>
      <c r="B31" s="4">
        <v>0</v>
      </c>
      <c r="C31" s="4">
        <v>0</v>
      </c>
      <c r="D31" s="4">
        <v>1</v>
      </c>
      <c r="E31" s="4">
        <v>231</v>
      </c>
      <c r="F31" s="4">
        <v>0</v>
      </c>
      <c r="G31" s="4" t="s">
        <v>104</v>
      </c>
      <c r="H31" s="4" t="s">
        <v>105</v>
      </c>
      <c r="I31" s="4"/>
      <c r="J31" s="4"/>
      <c r="K31" s="4">
        <v>231</v>
      </c>
      <c r="L31" s="4">
        <v>12</v>
      </c>
      <c r="M31" s="4">
        <v>3</v>
      </c>
      <c r="N31" s="4" t="s">
        <v>3</v>
      </c>
      <c r="O31" s="4">
        <v>2</v>
      </c>
      <c r="P31" s="4"/>
    </row>
    <row r="32" spans="1:19" x14ac:dyDescent="0.2">
      <c r="A32" s="4">
        <v>50</v>
      </c>
      <c r="B32" s="4">
        <v>0</v>
      </c>
      <c r="C32" s="4">
        <v>0</v>
      </c>
      <c r="D32" s="4">
        <v>1</v>
      </c>
      <c r="E32" s="4">
        <v>204</v>
      </c>
      <c r="F32" s="4">
        <v>53272.9</v>
      </c>
      <c r="G32" s="4" t="s">
        <v>106</v>
      </c>
      <c r="H32" s="4" t="s">
        <v>107</v>
      </c>
      <c r="I32" s="4"/>
      <c r="J32" s="4"/>
      <c r="K32" s="4">
        <v>204</v>
      </c>
      <c r="L32" s="4">
        <v>13</v>
      </c>
      <c r="M32" s="4">
        <v>3</v>
      </c>
      <c r="N32" s="4" t="s">
        <v>3</v>
      </c>
      <c r="O32" s="4">
        <v>2</v>
      </c>
      <c r="P32" s="4"/>
    </row>
    <row r="33" spans="1:16" x14ac:dyDescent="0.2">
      <c r="A33" s="4">
        <v>50</v>
      </c>
      <c r="B33" s="4">
        <v>0</v>
      </c>
      <c r="C33" s="4">
        <v>0</v>
      </c>
      <c r="D33" s="4">
        <v>1</v>
      </c>
      <c r="E33" s="4">
        <v>205</v>
      </c>
      <c r="F33" s="4">
        <v>70274.39</v>
      </c>
      <c r="G33" s="4" t="s">
        <v>108</v>
      </c>
      <c r="H33" s="4" t="s">
        <v>109</v>
      </c>
      <c r="I33" s="4"/>
      <c r="J33" s="4"/>
      <c r="K33" s="4">
        <v>205</v>
      </c>
      <c r="L33" s="4">
        <v>14</v>
      </c>
      <c r="M33" s="4">
        <v>3</v>
      </c>
      <c r="N33" s="4" t="s">
        <v>3</v>
      </c>
      <c r="O33" s="4">
        <v>2</v>
      </c>
      <c r="P33" s="4"/>
    </row>
    <row r="34" spans="1:16" x14ac:dyDescent="0.2">
      <c r="A34" s="4">
        <v>50</v>
      </c>
      <c r="B34" s="4">
        <v>0</v>
      </c>
      <c r="C34" s="4">
        <v>0</v>
      </c>
      <c r="D34" s="4">
        <v>1</v>
      </c>
      <c r="E34" s="4">
        <v>232</v>
      </c>
      <c r="F34" s="4">
        <v>0</v>
      </c>
      <c r="G34" s="4" t="s">
        <v>110</v>
      </c>
      <c r="H34" s="4" t="s">
        <v>111</v>
      </c>
      <c r="I34" s="4"/>
      <c r="J34" s="4"/>
      <c r="K34" s="4">
        <v>232</v>
      </c>
      <c r="L34" s="4">
        <v>15</v>
      </c>
      <c r="M34" s="4">
        <v>3</v>
      </c>
      <c r="N34" s="4" t="s">
        <v>3</v>
      </c>
      <c r="O34" s="4">
        <v>2</v>
      </c>
      <c r="P34" s="4"/>
    </row>
    <row r="35" spans="1:16" x14ac:dyDescent="0.2">
      <c r="A35" s="4">
        <v>50</v>
      </c>
      <c r="B35" s="4">
        <v>0</v>
      </c>
      <c r="C35" s="4">
        <v>0</v>
      </c>
      <c r="D35" s="4">
        <v>1</v>
      </c>
      <c r="E35" s="4">
        <v>214</v>
      </c>
      <c r="F35" s="4">
        <v>0</v>
      </c>
      <c r="G35" s="4" t="s">
        <v>112</v>
      </c>
      <c r="H35" s="4" t="s">
        <v>113</v>
      </c>
      <c r="I35" s="4"/>
      <c r="J35" s="4"/>
      <c r="K35" s="4">
        <v>214</v>
      </c>
      <c r="L35" s="4">
        <v>16</v>
      </c>
      <c r="M35" s="4">
        <v>3</v>
      </c>
      <c r="N35" s="4" t="s">
        <v>3</v>
      </c>
      <c r="O35" s="4">
        <v>2</v>
      </c>
      <c r="P35" s="4"/>
    </row>
    <row r="36" spans="1:16" x14ac:dyDescent="0.2">
      <c r="A36" s="4">
        <v>50</v>
      </c>
      <c r="B36" s="4">
        <v>0</v>
      </c>
      <c r="C36" s="4">
        <v>0</v>
      </c>
      <c r="D36" s="4">
        <v>1</v>
      </c>
      <c r="E36" s="4">
        <v>215</v>
      </c>
      <c r="F36" s="4">
        <v>0</v>
      </c>
      <c r="G36" s="4" t="s">
        <v>114</v>
      </c>
      <c r="H36" s="4" t="s">
        <v>115</v>
      </c>
      <c r="I36" s="4"/>
      <c r="J36" s="4"/>
      <c r="K36" s="4">
        <v>215</v>
      </c>
      <c r="L36" s="4">
        <v>17</v>
      </c>
      <c r="M36" s="4">
        <v>3</v>
      </c>
      <c r="N36" s="4" t="s">
        <v>3</v>
      </c>
      <c r="O36" s="4">
        <v>2</v>
      </c>
      <c r="P36" s="4"/>
    </row>
    <row r="37" spans="1:16" x14ac:dyDescent="0.2">
      <c r="A37" s="4">
        <v>50</v>
      </c>
      <c r="B37" s="4">
        <v>0</v>
      </c>
      <c r="C37" s="4">
        <v>0</v>
      </c>
      <c r="D37" s="4">
        <v>1</v>
      </c>
      <c r="E37" s="4">
        <v>217</v>
      </c>
      <c r="F37" s="4">
        <v>722113.08</v>
      </c>
      <c r="G37" s="4" t="s">
        <v>116</v>
      </c>
      <c r="H37" s="4" t="s">
        <v>117</v>
      </c>
      <c r="I37" s="4"/>
      <c r="J37" s="4"/>
      <c r="K37" s="4">
        <v>217</v>
      </c>
      <c r="L37" s="4">
        <v>18</v>
      </c>
      <c r="M37" s="4">
        <v>3</v>
      </c>
      <c r="N37" s="4" t="s">
        <v>3</v>
      </c>
      <c r="O37" s="4">
        <v>2</v>
      </c>
      <c r="P37" s="4"/>
    </row>
    <row r="38" spans="1:16" x14ac:dyDescent="0.2">
      <c r="A38" s="4">
        <v>50</v>
      </c>
      <c r="B38" s="4">
        <v>0</v>
      </c>
      <c r="C38" s="4">
        <v>0</v>
      </c>
      <c r="D38" s="4">
        <v>1</v>
      </c>
      <c r="E38" s="4">
        <v>230</v>
      </c>
      <c r="F38" s="4">
        <v>0</v>
      </c>
      <c r="G38" s="4" t="s">
        <v>118</v>
      </c>
      <c r="H38" s="4" t="s">
        <v>119</v>
      </c>
      <c r="I38" s="4"/>
      <c r="J38" s="4"/>
      <c r="K38" s="4">
        <v>230</v>
      </c>
      <c r="L38" s="4">
        <v>19</v>
      </c>
      <c r="M38" s="4">
        <v>3</v>
      </c>
      <c r="N38" s="4" t="s">
        <v>3</v>
      </c>
      <c r="O38" s="4">
        <v>2</v>
      </c>
      <c r="P38" s="4"/>
    </row>
    <row r="39" spans="1:16" x14ac:dyDescent="0.2">
      <c r="A39" s="4">
        <v>50</v>
      </c>
      <c r="B39" s="4">
        <v>0</v>
      </c>
      <c r="C39" s="4">
        <v>0</v>
      </c>
      <c r="D39" s="4">
        <v>1</v>
      </c>
      <c r="E39" s="4">
        <v>206</v>
      </c>
      <c r="F39" s="4">
        <v>0</v>
      </c>
      <c r="G39" s="4" t="s">
        <v>120</v>
      </c>
      <c r="H39" s="4" t="s">
        <v>121</v>
      </c>
      <c r="I39" s="4"/>
      <c r="J39" s="4"/>
      <c r="K39" s="4">
        <v>206</v>
      </c>
      <c r="L39" s="4">
        <v>20</v>
      </c>
      <c r="M39" s="4">
        <v>3</v>
      </c>
      <c r="N39" s="4" t="s">
        <v>3</v>
      </c>
      <c r="O39" s="4">
        <v>2</v>
      </c>
      <c r="P39" s="4"/>
    </row>
    <row r="40" spans="1:16" x14ac:dyDescent="0.2">
      <c r="A40" s="4">
        <v>50</v>
      </c>
      <c r="B40" s="4">
        <v>0</v>
      </c>
      <c r="C40" s="4">
        <v>0</v>
      </c>
      <c r="D40" s="4">
        <v>1</v>
      </c>
      <c r="E40" s="4">
        <v>207</v>
      </c>
      <c r="F40" s="4">
        <v>334.58295600000002</v>
      </c>
      <c r="G40" s="4" t="s">
        <v>122</v>
      </c>
      <c r="H40" s="4" t="s">
        <v>123</v>
      </c>
      <c r="I40" s="4"/>
      <c r="J40" s="4"/>
      <c r="K40" s="4">
        <v>207</v>
      </c>
      <c r="L40" s="4">
        <v>21</v>
      </c>
      <c r="M40" s="4">
        <v>3</v>
      </c>
      <c r="N40" s="4" t="s">
        <v>3</v>
      </c>
      <c r="O40" s="4">
        <v>-1</v>
      </c>
      <c r="P40" s="4"/>
    </row>
    <row r="41" spans="1:16" x14ac:dyDescent="0.2">
      <c r="A41" s="4">
        <v>50</v>
      </c>
      <c r="B41" s="4">
        <v>0</v>
      </c>
      <c r="C41" s="4">
        <v>0</v>
      </c>
      <c r="D41" s="4">
        <v>1</v>
      </c>
      <c r="E41" s="4">
        <v>208</v>
      </c>
      <c r="F41" s="4">
        <v>0</v>
      </c>
      <c r="G41" s="4" t="s">
        <v>124</v>
      </c>
      <c r="H41" s="4" t="s">
        <v>125</v>
      </c>
      <c r="I41" s="4"/>
      <c r="J41" s="4"/>
      <c r="K41" s="4">
        <v>208</v>
      </c>
      <c r="L41" s="4">
        <v>22</v>
      </c>
      <c r="M41" s="4">
        <v>3</v>
      </c>
      <c r="N41" s="4" t="s">
        <v>3</v>
      </c>
      <c r="O41" s="4">
        <v>-1</v>
      </c>
      <c r="P41" s="4"/>
    </row>
    <row r="42" spans="1:16" x14ac:dyDescent="0.2">
      <c r="A42" s="4">
        <v>50</v>
      </c>
      <c r="B42" s="4">
        <v>0</v>
      </c>
      <c r="C42" s="4">
        <v>0</v>
      </c>
      <c r="D42" s="4">
        <v>1</v>
      </c>
      <c r="E42" s="4">
        <v>209</v>
      </c>
      <c r="F42" s="4">
        <v>0</v>
      </c>
      <c r="G42" s="4" t="s">
        <v>126</v>
      </c>
      <c r="H42" s="4" t="s">
        <v>127</v>
      </c>
      <c r="I42" s="4"/>
      <c r="J42" s="4"/>
      <c r="K42" s="4">
        <v>209</v>
      </c>
      <c r="L42" s="4">
        <v>23</v>
      </c>
      <c r="M42" s="4">
        <v>3</v>
      </c>
      <c r="N42" s="4" t="s">
        <v>3</v>
      </c>
      <c r="O42" s="4">
        <v>2</v>
      </c>
      <c r="P42" s="4"/>
    </row>
    <row r="43" spans="1:16" x14ac:dyDescent="0.2">
      <c r="A43" s="4">
        <v>50</v>
      </c>
      <c r="B43" s="4">
        <v>0</v>
      </c>
      <c r="C43" s="4">
        <v>0</v>
      </c>
      <c r="D43" s="4">
        <v>1</v>
      </c>
      <c r="E43" s="4">
        <v>233</v>
      </c>
      <c r="F43" s="4">
        <v>0</v>
      </c>
      <c r="G43" s="4" t="s">
        <v>128</v>
      </c>
      <c r="H43" s="4" t="s">
        <v>129</v>
      </c>
      <c r="I43" s="4"/>
      <c r="J43" s="4"/>
      <c r="K43" s="4">
        <v>233</v>
      </c>
      <c r="L43" s="4">
        <v>24</v>
      </c>
      <c r="M43" s="4">
        <v>3</v>
      </c>
      <c r="N43" s="4" t="s">
        <v>3</v>
      </c>
      <c r="O43" s="4">
        <v>2</v>
      </c>
      <c r="P43" s="4"/>
    </row>
    <row r="44" spans="1:16" x14ac:dyDescent="0.2">
      <c r="A44" s="4">
        <v>50</v>
      </c>
      <c r="B44" s="4">
        <v>0</v>
      </c>
      <c r="C44" s="4">
        <v>0</v>
      </c>
      <c r="D44" s="4">
        <v>1</v>
      </c>
      <c r="E44" s="4">
        <v>210</v>
      </c>
      <c r="F44" s="4">
        <v>49199.64</v>
      </c>
      <c r="G44" s="4" t="s">
        <v>130</v>
      </c>
      <c r="H44" s="4" t="s">
        <v>131</v>
      </c>
      <c r="I44" s="4"/>
      <c r="J44" s="4"/>
      <c r="K44" s="4">
        <v>210</v>
      </c>
      <c r="L44" s="4">
        <v>25</v>
      </c>
      <c r="M44" s="4">
        <v>3</v>
      </c>
      <c r="N44" s="4" t="s">
        <v>3</v>
      </c>
      <c r="O44" s="4">
        <v>2</v>
      </c>
      <c r="P44" s="4"/>
    </row>
    <row r="45" spans="1:16" x14ac:dyDescent="0.2">
      <c r="A45" s="4">
        <v>50</v>
      </c>
      <c r="B45" s="4">
        <v>0</v>
      </c>
      <c r="C45" s="4">
        <v>0</v>
      </c>
      <c r="D45" s="4">
        <v>1</v>
      </c>
      <c r="E45" s="4">
        <v>211</v>
      </c>
      <c r="F45" s="4">
        <v>7027.44</v>
      </c>
      <c r="G45" s="4" t="s">
        <v>132</v>
      </c>
      <c r="H45" s="4" t="s">
        <v>133</v>
      </c>
      <c r="I45" s="4"/>
      <c r="J45" s="4"/>
      <c r="K45" s="4">
        <v>211</v>
      </c>
      <c r="L45" s="4">
        <v>26</v>
      </c>
      <c r="M45" s="4">
        <v>3</v>
      </c>
      <c r="N45" s="4" t="s">
        <v>3</v>
      </c>
      <c r="O45" s="4">
        <v>2</v>
      </c>
      <c r="P45" s="4"/>
    </row>
    <row r="46" spans="1:16" x14ac:dyDescent="0.2">
      <c r="A46" s="4">
        <v>50</v>
      </c>
      <c r="B46" s="4">
        <v>0</v>
      </c>
      <c r="C46" s="4">
        <v>0</v>
      </c>
      <c r="D46" s="4">
        <v>1</v>
      </c>
      <c r="E46" s="4">
        <v>224</v>
      </c>
      <c r="F46" s="4">
        <v>722113.08</v>
      </c>
      <c r="G46" s="4" t="s">
        <v>134</v>
      </c>
      <c r="H46" s="4" t="s">
        <v>135</v>
      </c>
      <c r="I46" s="4"/>
      <c r="J46" s="4"/>
      <c r="K46" s="4">
        <v>224</v>
      </c>
      <c r="L46" s="4">
        <v>27</v>
      </c>
      <c r="M46" s="4">
        <v>3</v>
      </c>
      <c r="N46" s="4" t="s">
        <v>3</v>
      </c>
      <c r="O46" s="4">
        <v>2</v>
      </c>
      <c r="P46" s="4"/>
    </row>
    <row r="47" spans="1:16" x14ac:dyDescent="0.2">
      <c r="A47" s="4">
        <v>50</v>
      </c>
      <c r="B47" s="4">
        <v>0</v>
      </c>
      <c r="C47" s="4">
        <v>0</v>
      </c>
      <c r="D47" s="4">
        <v>2</v>
      </c>
      <c r="E47" s="4">
        <v>0</v>
      </c>
      <c r="F47" s="4">
        <v>144422.62</v>
      </c>
      <c r="G47" s="4" t="s">
        <v>215</v>
      </c>
      <c r="H47" s="4" t="s">
        <v>215</v>
      </c>
      <c r="I47" s="4"/>
      <c r="J47" s="4"/>
      <c r="K47" s="4">
        <v>212</v>
      </c>
      <c r="L47" s="4">
        <v>28</v>
      </c>
      <c r="M47" s="4">
        <v>0</v>
      </c>
      <c r="N47" s="4" t="s">
        <v>3</v>
      </c>
      <c r="O47" s="4">
        <v>2</v>
      </c>
      <c r="P47" s="4"/>
    </row>
    <row r="48" spans="1:16" x14ac:dyDescent="0.2">
      <c r="A48" s="4">
        <v>50</v>
      </c>
      <c r="B48" s="4">
        <v>0</v>
      </c>
      <c r="C48" s="4">
        <v>0</v>
      </c>
      <c r="D48" s="4">
        <v>2</v>
      </c>
      <c r="E48" s="4">
        <v>0</v>
      </c>
      <c r="F48" s="4">
        <v>866535.7</v>
      </c>
      <c r="G48" s="4" t="s">
        <v>216</v>
      </c>
      <c r="H48" s="4" t="s">
        <v>216</v>
      </c>
      <c r="I48" s="4"/>
      <c r="J48" s="4"/>
      <c r="K48" s="4">
        <v>212</v>
      </c>
      <c r="L48" s="4">
        <v>29</v>
      </c>
      <c r="M48" s="4">
        <v>0</v>
      </c>
      <c r="N48" s="4" t="s">
        <v>3</v>
      </c>
      <c r="O48" s="4">
        <v>2</v>
      </c>
      <c r="P48" s="4"/>
    </row>
    <row r="50" spans="1:15" x14ac:dyDescent="0.2">
      <c r="A50">
        <v>-1</v>
      </c>
    </row>
    <row r="53" spans="1:15" x14ac:dyDescent="0.2">
      <c r="A53" s="3">
        <v>75</v>
      </c>
      <c r="B53" s="3" t="s">
        <v>217</v>
      </c>
      <c r="C53" s="3">
        <v>2020</v>
      </c>
      <c r="D53" s="3">
        <v>0</v>
      </c>
      <c r="E53" s="3">
        <v>10</v>
      </c>
      <c r="F53" s="3">
        <v>0</v>
      </c>
      <c r="G53" s="3">
        <v>0</v>
      </c>
      <c r="H53" s="3">
        <v>1</v>
      </c>
      <c r="I53" s="3">
        <v>0</v>
      </c>
      <c r="J53" s="3">
        <v>1</v>
      </c>
      <c r="K53" s="3">
        <v>78</v>
      </c>
      <c r="L53" s="3">
        <v>30</v>
      </c>
      <c r="M53" s="3">
        <v>0</v>
      </c>
      <c r="N53" s="3">
        <v>47999145</v>
      </c>
      <c r="O53" s="3">
        <v>1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80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07" x14ac:dyDescent="0.2">
      <c r="A1">
        <f>ROW(Source!A28)</f>
        <v>28</v>
      </c>
      <c r="B1">
        <v>47999145</v>
      </c>
      <c r="C1">
        <v>47994865</v>
      </c>
      <c r="D1">
        <v>47316917</v>
      </c>
      <c r="E1">
        <v>27</v>
      </c>
      <c r="F1">
        <v>1</v>
      </c>
      <c r="G1">
        <v>27</v>
      </c>
      <c r="H1">
        <v>1</v>
      </c>
      <c r="I1" t="s">
        <v>219</v>
      </c>
      <c r="J1" t="s">
        <v>3</v>
      </c>
      <c r="K1" t="s">
        <v>220</v>
      </c>
      <c r="L1">
        <v>1191</v>
      </c>
      <c r="N1">
        <v>1013</v>
      </c>
      <c r="O1" t="s">
        <v>221</v>
      </c>
      <c r="P1" t="s">
        <v>221</v>
      </c>
      <c r="Q1">
        <v>1</v>
      </c>
      <c r="W1">
        <v>0</v>
      </c>
      <c r="X1">
        <v>476480486</v>
      </c>
      <c r="Y1">
        <v>0.22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S1" t="s">
        <v>3</v>
      </c>
      <c r="AT1">
        <v>0.22</v>
      </c>
      <c r="AU1" t="s">
        <v>3</v>
      </c>
      <c r="AV1">
        <v>1</v>
      </c>
      <c r="AW1">
        <v>2</v>
      </c>
      <c r="AX1">
        <v>47995494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Y1*Source!I28</f>
        <v>8.8000000000000007</v>
      </c>
      <c r="CY1">
        <f>AD1</f>
        <v>0</v>
      </c>
      <c r="CZ1">
        <f>AH1</f>
        <v>0</v>
      </c>
      <c r="DA1">
        <f>AL1</f>
        <v>1</v>
      </c>
      <c r="DB1">
        <f t="shared" ref="DB1:DB32" si="0">ROUND(ROUND(AT1*CZ1,2),6)</f>
        <v>0</v>
      </c>
      <c r="DC1">
        <f t="shared" ref="DC1:DC32" si="1">ROUND(ROUND(AT1*AG1,2),6)</f>
        <v>0</v>
      </c>
    </row>
    <row r="2" spans="1:107" x14ac:dyDescent="0.2">
      <c r="A2">
        <f>ROW(Source!A28)</f>
        <v>28</v>
      </c>
      <c r="B2">
        <v>47999145</v>
      </c>
      <c r="C2">
        <v>47994865</v>
      </c>
      <c r="D2">
        <v>47329443</v>
      </c>
      <c r="E2">
        <v>1</v>
      </c>
      <c r="F2">
        <v>1</v>
      </c>
      <c r="G2">
        <v>27</v>
      </c>
      <c r="H2">
        <v>2</v>
      </c>
      <c r="I2" t="s">
        <v>222</v>
      </c>
      <c r="J2" t="s">
        <v>223</v>
      </c>
      <c r="K2" t="s">
        <v>224</v>
      </c>
      <c r="L2">
        <v>1368</v>
      </c>
      <c r="N2">
        <v>1011</v>
      </c>
      <c r="O2" t="s">
        <v>225</v>
      </c>
      <c r="P2" t="s">
        <v>225</v>
      </c>
      <c r="Q2">
        <v>1</v>
      </c>
      <c r="W2">
        <v>0</v>
      </c>
      <c r="X2">
        <v>830483721</v>
      </c>
      <c r="Y2">
        <v>4.1000000000000002E-2</v>
      </c>
      <c r="AA2">
        <v>0</v>
      </c>
      <c r="AB2">
        <v>470.71</v>
      </c>
      <c r="AC2">
        <v>359.8</v>
      </c>
      <c r="AD2">
        <v>0</v>
      </c>
      <c r="AE2">
        <v>0</v>
      </c>
      <c r="AF2">
        <v>470.71</v>
      </c>
      <c r="AG2">
        <v>359.8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S2" t="s">
        <v>3</v>
      </c>
      <c r="AT2">
        <v>4.1000000000000002E-2</v>
      </c>
      <c r="AU2" t="s">
        <v>3</v>
      </c>
      <c r="AV2">
        <v>0</v>
      </c>
      <c r="AW2">
        <v>2</v>
      </c>
      <c r="AX2">
        <v>47995495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Y2*Source!I28</f>
        <v>1.6400000000000001</v>
      </c>
      <c r="CY2">
        <f>AB2</f>
        <v>470.71</v>
      </c>
      <c r="CZ2">
        <f>AF2</f>
        <v>470.71</v>
      </c>
      <c r="DA2">
        <f>AJ2</f>
        <v>1</v>
      </c>
      <c r="DB2">
        <f t="shared" si="0"/>
        <v>19.3</v>
      </c>
      <c r="DC2">
        <f t="shared" si="1"/>
        <v>14.75</v>
      </c>
    </row>
    <row r="3" spans="1:107" x14ac:dyDescent="0.2">
      <c r="A3">
        <f>ROW(Source!A28)</f>
        <v>28</v>
      </c>
      <c r="B3">
        <v>47999145</v>
      </c>
      <c r="C3">
        <v>47994865</v>
      </c>
      <c r="D3">
        <v>47329897</v>
      </c>
      <c r="E3">
        <v>1</v>
      </c>
      <c r="F3">
        <v>1</v>
      </c>
      <c r="G3">
        <v>27</v>
      </c>
      <c r="H3">
        <v>2</v>
      </c>
      <c r="I3" t="s">
        <v>226</v>
      </c>
      <c r="J3" t="s">
        <v>227</v>
      </c>
      <c r="K3" t="s">
        <v>228</v>
      </c>
      <c r="L3">
        <v>1368</v>
      </c>
      <c r="N3">
        <v>1011</v>
      </c>
      <c r="O3" t="s">
        <v>225</v>
      </c>
      <c r="P3" t="s">
        <v>225</v>
      </c>
      <c r="Q3">
        <v>1</v>
      </c>
      <c r="W3">
        <v>0</v>
      </c>
      <c r="X3">
        <v>-1508142339</v>
      </c>
      <c r="Y3">
        <v>0.02</v>
      </c>
      <c r="AA3">
        <v>0</v>
      </c>
      <c r="AB3">
        <v>1090.94</v>
      </c>
      <c r="AC3">
        <v>389.28</v>
      </c>
      <c r="AD3">
        <v>0</v>
      </c>
      <c r="AE3">
        <v>0</v>
      </c>
      <c r="AF3">
        <v>1090.94</v>
      </c>
      <c r="AG3">
        <v>389.28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0</v>
      </c>
      <c r="AQ3">
        <v>0</v>
      </c>
      <c r="AR3">
        <v>0</v>
      </c>
      <c r="AS3" t="s">
        <v>3</v>
      </c>
      <c r="AT3">
        <v>0.02</v>
      </c>
      <c r="AU3" t="s">
        <v>3</v>
      </c>
      <c r="AV3">
        <v>0</v>
      </c>
      <c r="AW3">
        <v>2</v>
      </c>
      <c r="AX3">
        <v>47995496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Y3*Source!I28</f>
        <v>0.8</v>
      </c>
      <c r="CY3">
        <f>AB3</f>
        <v>1090.94</v>
      </c>
      <c r="CZ3">
        <f>AF3</f>
        <v>1090.94</v>
      </c>
      <c r="DA3">
        <f>AJ3</f>
        <v>1</v>
      </c>
      <c r="DB3">
        <f t="shared" si="0"/>
        <v>21.82</v>
      </c>
      <c r="DC3">
        <f t="shared" si="1"/>
        <v>7.79</v>
      </c>
    </row>
    <row r="4" spans="1:107" x14ac:dyDescent="0.2">
      <c r="A4">
        <f>ROW(Source!A28)</f>
        <v>28</v>
      </c>
      <c r="B4">
        <v>47999145</v>
      </c>
      <c r="C4">
        <v>47994865</v>
      </c>
      <c r="D4">
        <v>47329959</v>
      </c>
      <c r="E4">
        <v>1</v>
      </c>
      <c r="F4">
        <v>1</v>
      </c>
      <c r="G4">
        <v>27</v>
      </c>
      <c r="H4">
        <v>2</v>
      </c>
      <c r="I4" t="s">
        <v>229</v>
      </c>
      <c r="J4" t="s">
        <v>230</v>
      </c>
      <c r="K4" t="s">
        <v>231</v>
      </c>
      <c r="L4">
        <v>1368</v>
      </c>
      <c r="N4">
        <v>1011</v>
      </c>
      <c r="O4" t="s">
        <v>225</v>
      </c>
      <c r="P4" t="s">
        <v>225</v>
      </c>
      <c r="Q4">
        <v>1</v>
      </c>
      <c r="W4">
        <v>0</v>
      </c>
      <c r="X4">
        <v>-352447613</v>
      </c>
      <c r="Y4">
        <v>0.04</v>
      </c>
      <c r="AA4">
        <v>0</v>
      </c>
      <c r="AB4">
        <v>6.02</v>
      </c>
      <c r="AC4">
        <v>0.02</v>
      </c>
      <c r="AD4">
        <v>0</v>
      </c>
      <c r="AE4">
        <v>0</v>
      </c>
      <c r="AF4">
        <v>6.02</v>
      </c>
      <c r="AG4">
        <v>0.02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0</v>
      </c>
      <c r="AQ4">
        <v>0</v>
      </c>
      <c r="AR4">
        <v>0</v>
      </c>
      <c r="AS4" t="s">
        <v>3</v>
      </c>
      <c r="AT4">
        <v>0.04</v>
      </c>
      <c r="AU4" t="s">
        <v>3</v>
      </c>
      <c r="AV4">
        <v>0</v>
      </c>
      <c r="AW4">
        <v>2</v>
      </c>
      <c r="AX4">
        <v>47995497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Y4*Source!I28</f>
        <v>1.6</v>
      </c>
      <c r="CY4">
        <f>AB4</f>
        <v>6.02</v>
      </c>
      <c r="CZ4">
        <f>AF4</f>
        <v>6.02</v>
      </c>
      <c r="DA4">
        <f>AJ4</f>
        <v>1</v>
      </c>
      <c r="DB4">
        <f t="shared" si="0"/>
        <v>0.24</v>
      </c>
      <c r="DC4">
        <f t="shared" si="1"/>
        <v>0</v>
      </c>
    </row>
    <row r="5" spans="1:107" x14ac:dyDescent="0.2">
      <c r="A5">
        <f>ROW(Source!A28)</f>
        <v>28</v>
      </c>
      <c r="B5">
        <v>47999145</v>
      </c>
      <c r="C5">
        <v>47994865</v>
      </c>
      <c r="D5">
        <v>47329277</v>
      </c>
      <c r="E5">
        <v>1</v>
      </c>
      <c r="F5">
        <v>1</v>
      </c>
      <c r="G5">
        <v>27</v>
      </c>
      <c r="H5">
        <v>2</v>
      </c>
      <c r="I5" t="s">
        <v>232</v>
      </c>
      <c r="J5" t="s">
        <v>233</v>
      </c>
      <c r="K5" t="s">
        <v>234</v>
      </c>
      <c r="L5">
        <v>1368</v>
      </c>
      <c r="N5">
        <v>1011</v>
      </c>
      <c r="O5" t="s">
        <v>225</v>
      </c>
      <c r="P5" t="s">
        <v>225</v>
      </c>
      <c r="Q5">
        <v>1</v>
      </c>
      <c r="W5">
        <v>0</v>
      </c>
      <c r="X5">
        <v>-1240034423</v>
      </c>
      <c r="Y5">
        <v>0.05</v>
      </c>
      <c r="AA5">
        <v>0</v>
      </c>
      <c r="AB5">
        <v>888.61</v>
      </c>
      <c r="AC5">
        <v>396.74</v>
      </c>
      <c r="AD5">
        <v>0</v>
      </c>
      <c r="AE5">
        <v>0</v>
      </c>
      <c r="AF5">
        <v>888.61</v>
      </c>
      <c r="AG5">
        <v>396.74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S5" t="s">
        <v>3</v>
      </c>
      <c r="AT5">
        <v>0.05</v>
      </c>
      <c r="AU5" t="s">
        <v>3</v>
      </c>
      <c r="AV5">
        <v>0</v>
      </c>
      <c r="AW5">
        <v>2</v>
      </c>
      <c r="AX5">
        <v>47995498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Y5*Source!I28</f>
        <v>2</v>
      </c>
      <c r="CY5">
        <f>AB5</f>
        <v>888.61</v>
      </c>
      <c r="CZ5">
        <f>AF5</f>
        <v>888.61</v>
      </c>
      <c r="DA5">
        <f>AJ5</f>
        <v>1</v>
      </c>
      <c r="DB5">
        <f t="shared" si="0"/>
        <v>44.43</v>
      </c>
      <c r="DC5">
        <f t="shared" si="1"/>
        <v>19.84</v>
      </c>
    </row>
    <row r="6" spans="1:107" x14ac:dyDescent="0.2">
      <c r="A6">
        <f>ROW(Source!A28)</f>
        <v>28</v>
      </c>
      <c r="B6">
        <v>47999145</v>
      </c>
      <c r="C6">
        <v>47994865</v>
      </c>
      <c r="D6">
        <v>47330081</v>
      </c>
      <c r="E6">
        <v>1</v>
      </c>
      <c r="F6">
        <v>1</v>
      </c>
      <c r="G6">
        <v>27</v>
      </c>
      <c r="H6">
        <v>3</v>
      </c>
      <c r="I6" t="s">
        <v>235</v>
      </c>
      <c r="J6" t="s">
        <v>236</v>
      </c>
      <c r="K6" t="s">
        <v>237</v>
      </c>
      <c r="L6">
        <v>1348</v>
      </c>
      <c r="N6">
        <v>1009</v>
      </c>
      <c r="O6" t="s">
        <v>201</v>
      </c>
      <c r="P6" t="s">
        <v>201</v>
      </c>
      <c r="Q6">
        <v>1000</v>
      </c>
      <c r="W6">
        <v>0</v>
      </c>
      <c r="X6">
        <v>-68218516</v>
      </c>
      <c r="Y6">
        <v>8.0000000000000004E-4</v>
      </c>
      <c r="AA6">
        <v>25888.1</v>
      </c>
      <c r="AB6">
        <v>0</v>
      </c>
      <c r="AC6">
        <v>0</v>
      </c>
      <c r="AD6">
        <v>0</v>
      </c>
      <c r="AE6">
        <v>25888.1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1</v>
      </c>
      <c r="AP6">
        <v>0</v>
      </c>
      <c r="AQ6">
        <v>0</v>
      </c>
      <c r="AR6">
        <v>0</v>
      </c>
      <c r="AS6" t="s">
        <v>3</v>
      </c>
      <c r="AT6">
        <v>8.0000000000000004E-4</v>
      </c>
      <c r="AU6" t="s">
        <v>3</v>
      </c>
      <c r="AV6">
        <v>0</v>
      </c>
      <c r="AW6">
        <v>2</v>
      </c>
      <c r="AX6">
        <v>47995499</v>
      </c>
      <c r="AY6">
        <v>1</v>
      </c>
      <c r="AZ6">
        <v>0</v>
      </c>
      <c r="BA6">
        <v>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Y6*Source!I28</f>
        <v>3.2000000000000001E-2</v>
      </c>
      <c r="CY6">
        <f>AA6</f>
        <v>25888.1</v>
      </c>
      <c r="CZ6">
        <f>AE6</f>
        <v>25888.1</v>
      </c>
      <c r="DA6">
        <f>AI6</f>
        <v>1</v>
      </c>
      <c r="DB6">
        <f t="shared" si="0"/>
        <v>20.71</v>
      </c>
      <c r="DC6">
        <f t="shared" si="1"/>
        <v>0</v>
      </c>
    </row>
    <row r="7" spans="1:107" x14ac:dyDescent="0.2">
      <c r="A7">
        <f>ROW(Source!A28)</f>
        <v>28</v>
      </c>
      <c r="B7">
        <v>47999145</v>
      </c>
      <c r="C7">
        <v>47994865</v>
      </c>
      <c r="D7">
        <v>47333169</v>
      </c>
      <c r="E7">
        <v>1</v>
      </c>
      <c r="F7">
        <v>1</v>
      </c>
      <c r="G7">
        <v>27</v>
      </c>
      <c r="H7">
        <v>3</v>
      </c>
      <c r="I7" t="s">
        <v>238</v>
      </c>
      <c r="J7" t="s">
        <v>239</v>
      </c>
      <c r="K7" t="s">
        <v>240</v>
      </c>
      <c r="L7">
        <v>1348</v>
      </c>
      <c r="N7">
        <v>1009</v>
      </c>
      <c r="O7" t="s">
        <v>201</v>
      </c>
      <c r="P7" t="s">
        <v>201</v>
      </c>
      <c r="Q7">
        <v>1000</v>
      </c>
      <c r="W7">
        <v>0</v>
      </c>
      <c r="X7">
        <v>-715725621</v>
      </c>
      <c r="Y7">
        <v>0.105</v>
      </c>
      <c r="AA7">
        <v>2690.29</v>
      </c>
      <c r="AB7">
        <v>0</v>
      </c>
      <c r="AC7">
        <v>0</v>
      </c>
      <c r="AD7">
        <v>0</v>
      </c>
      <c r="AE7">
        <v>2690.29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S7" t="s">
        <v>3</v>
      </c>
      <c r="AT7">
        <v>0.105</v>
      </c>
      <c r="AU7" t="s">
        <v>3</v>
      </c>
      <c r="AV7">
        <v>0</v>
      </c>
      <c r="AW7">
        <v>2</v>
      </c>
      <c r="AX7">
        <v>47995500</v>
      </c>
      <c r="AY7">
        <v>1</v>
      </c>
      <c r="AZ7">
        <v>0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Y7*Source!I28</f>
        <v>4.2</v>
      </c>
      <c r="CY7">
        <f>AA7</f>
        <v>2690.29</v>
      </c>
      <c r="CZ7">
        <f>AE7</f>
        <v>2690.29</v>
      </c>
      <c r="DA7">
        <f>AI7</f>
        <v>1</v>
      </c>
      <c r="DB7">
        <f t="shared" si="0"/>
        <v>282.48</v>
      </c>
      <c r="DC7">
        <f t="shared" si="1"/>
        <v>0</v>
      </c>
    </row>
    <row r="8" spans="1:107" x14ac:dyDescent="0.2">
      <c r="A8">
        <f>ROW(Source!A28)</f>
        <v>28</v>
      </c>
      <c r="B8">
        <v>47999145</v>
      </c>
      <c r="C8">
        <v>47994865</v>
      </c>
      <c r="D8">
        <v>47318657</v>
      </c>
      <c r="E8">
        <v>27</v>
      </c>
      <c r="F8">
        <v>1</v>
      </c>
      <c r="G8">
        <v>27</v>
      </c>
      <c r="H8">
        <v>3</v>
      </c>
      <c r="I8" t="s">
        <v>241</v>
      </c>
      <c r="J8" t="s">
        <v>3</v>
      </c>
      <c r="K8" t="s">
        <v>242</v>
      </c>
      <c r="L8">
        <v>1348</v>
      </c>
      <c r="N8">
        <v>1009</v>
      </c>
      <c r="O8" t="s">
        <v>201</v>
      </c>
      <c r="P8" t="s">
        <v>201</v>
      </c>
      <c r="Q8">
        <v>1000</v>
      </c>
      <c r="W8">
        <v>0</v>
      </c>
      <c r="X8">
        <v>1489638031</v>
      </c>
      <c r="Y8">
        <v>0.12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1</v>
      </c>
      <c r="AP8">
        <v>0</v>
      </c>
      <c r="AQ8">
        <v>0</v>
      </c>
      <c r="AR8">
        <v>0</v>
      </c>
      <c r="AS8" t="s">
        <v>3</v>
      </c>
      <c r="AT8">
        <v>0.12</v>
      </c>
      <c r="AU8" t="s">
        <v>3</v>
      </c>
      <c r="AV8">
        <v>0</v>
      </c>
      <c r="AW8">
        <v>2</v>
      </c>
      <c r="AX8">
        <v>47995501</v>
      </c>
      <c r="AY8">
        <v>1</v>
      </c>
      <c r="AZ8">
        <v>0</v>
      </c>
      <c r="BA8">
        <v>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Y8*Source!I28</f>
        <v>4.8</v>
      </c>
      <c r="CY8">
        <f>AA8</f>
        <v>0</v>
      </c>
      <c r="CZ8">
        <f>AE8</f>
        <v>0</v>
      </c>
      <c r="DA8">
        <f>AI8</f>
        <v>1</v>
      </c>
      <c r="DB8">
        <f t="shared" si="0"/>
        <v>0</v>
      </c>
      <c r="DC8">
        <f t="shared" si="1"/>
        <v>0</v>
      </c>
    </row>
    <row r="9" spans="1:107" x14ac:dyDescent="0.2">
      <c r="A9">
        <f>ROW(Source!A29)</f>
        <v>29</v>
      </c>
      <c r="B9">
        <v>47999145</v>
      </c>
      <c r="C9">
        <v>47994882</v>
      </c>
      <c r="D9">
        <v>47316917</v>
      </c>
      <c r="E9">
        <v>27</v>
      </c>
      <c r="F9">
        <v>1</v>
      </c>
      <c r="G9">
        <v>27</v>
      </c>
      <c r="H9">
        <v>1</v>
      </c>
      <c r="I9" t="s">
        <v>219</v>
      </c>
      <c r="J9" t="s">
        <v>3</v>
      </c>
      <c r="K9" t="s">
        <v>220</v>
      </c>
      <c r="L9">
        <v>1191</v>
      </c>
      <c r="N9">
        <v>1013</v>
      </c>
      <c r="O9" t="s">
        <v>221</v>
      </c>
      <c r="P9" t="s">
        <v>221</v>
      </c>
      <c r="Q9">
        <v>1</v>
      </c>
      <c r="W9">
        <v>0</v>
      </c>
      <c r="X9">
        <v>476480486</v>
      </c>
      <c r="Y9">
        <v>0.27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N9">
        <v>0</v>
      </c>
      <c r="AO9">
        <v>1</v>
      </c>
      <c r="AP9">
        <v>0</v>
      </c>
      <c r="AQ9">
        <v>0</v>
      </c>
      <c r="AR9">
        <v>0</v>
      </c>
      <c r="AS9" t="s">
        <v>3</v>
      </c>
      <c r="AT9">
        <v>0.27</v>
      </c>
      <c r="AU9" t="s">
        <v>3</v>
      </c>
      <c r="AV9">
        <v>1</v>
      </c>
      <c r="AW9">
        <v>2</v>
      </c>
      <c r="AX9">
        <v>47995502</v>
      </c>
      <c r="AY9">
        <v>1</v>
      </c>
      <c r="AZ9">
        <v>0</v>
      </c>
      <c r="BA9">
        <v>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Y9*Source!I29</f>
        <v>0</v>
      </c>
      <c r="CY9">
        <f>AD9</f>
        <v>0</v>
      </c>
      <c r="CZ9">
        <f>AH9</f>
        <v>0</v>
      </c>
      <c r="DA9">
        <f>AL9</f>
        <v>1</v>
      </c>
      <c r="DB9">
        <f t="shared" si="0"/>
        <v>0</v>
      </c>
      <c r="DC9">
        <f t="shared" si="1"/>
        <v>0</v>
      </c>
    </row>
    <row r="10" spans="1:107" x14ac:dyDescent="0.2">
      <c r="A10">
        <f>ROW(Source!A29)</f>
        <v>29</v>
      </c>
      <c r="B10">
        <v>47999145</v>
      </c>
      <c r="C10">
        <v>47994882</v>
      </c>
      <c r="D10">
        <v>47329445</v>
      </c>
      <c r="E10">
        <v>1</v>
      </c>
      <c r="F10">
        <v>1</v>
      </c>
      <c r="G10">
        <v>27</v>
      </c>
      <c r="H10">
        <v>2</v>
      </c>
      <c r="I10" t="s">
        <v>243</v>
      </c>
      <c r="J10" t="s">
        <v>244</v>
      </c>
      <c r="K10" t="s">
        <v>245</v>
      </c>
      <c r="L10">
        <v>1368</v>
      </c>
      <c r="N10">
        <v>1011</v>
      </c>
      <c r="O10" t="s">
        <v>225</v>
      </c>
      <c r="P10" t="s">
        <v>225</v>
      </c>
      <c r="Q10">
        <v>1</v>
      </c>
      <c r="W10">
        <v>0</v>
      </c>
      <c r="X10">
        <v>1170735026</v>
      </c>
      <c r="Y10">
        <v>0.05</v>
      </c>
      <c r="AA10">
        <v>0</v>
      </c>
      <c r="AB10">
        <v>893.38</v>
      </c>
      <c r="AC10">
        <v>438.65</v>
      </c>
      <c r="AD10">
        <v>0</v>
      </c>
      <c r="AE10">
        <v>0</v>
      </c>
      <c r="AF10">
        <v>893.38</v>
      </c>
      <c r="AG10">
        <v>438.65</v>
      </c>
      <c r="AH10">
        <v>0</v>
      </c>
      <c r="AI10">
        <v>1</v>
      </c>
      <c r="AJ10">
        <v>1</v>
      </c>
      <c r="AK10">
        <v>1</v>
      </c>
      <c r="AL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 t="s">
        <v>3</v>
      </c>
      <c r="AT10">
        <v>0.05</v>
      </c>
      <c r="AU10" t="s">
        <v>3</v>
      </c>
      <c r="AV10">
        <v>0</v>
      </c>
      <c r="AW10">
        <v>2</v>
      </c>
      <c r="AX10">
        <v>47995503</v>
      </c>
      <c r="AY10">
        <v>1</v>
      </c>
      <c r="AZ10">
        <v>0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Y10*Source!I29</f>
        <v>0</v>
      </c>
      <c r="CY10">
        <f>AB10</f>
        <v>893.38</v>
      </c>
      <c r="CZ10">
        <f>AF10</f>
        <v>893.38</v>
      </c>
      <c r="DA10">
        <f>AJ10</f>
        <v>1</v>
      </c>
      <c r="DB10">
        <f t="shared" si="0"/>
        <v>44.67</v>
      </c>
      <c r="DC10">
        <f t="shared" si="1"/>
        <v>21.93</v>
      </c>
    </row>
    <row r="11" spans="1:107" x14ac:dyDescent="0.2">
      <c r="A11">
        <f>ROW(Source!A29)</f>
        <v>29</v>
      </c>
      <c r="B11">
        <v>47999145</v>
      </c>
      <c r="C11">
        <v>47994882</v>
      </c>
      <c r="D11">
        <v>47329199</v>
      </c>
      <c r="E11">
        <v>1</v>
      </c>
      <c r="F11">
        <v>1</v>
      </c>
      <c r="G11">
        <v>27</v>
      </c>
      <c r="H11">
        <v>2</v>
      </c>
      <c r="I11" t="s">
        <v>246</v>
      </c>
      <c r="J11" t="s">
        <v>247</v>
      </c>
      <c r="K11" t="s">
        <v>248</v>
      </c>
      <c r="L11">
        <v>1368</v>
      </c>
      <c r="N11">
        <v>1011</v>
      </c>
      <c r="O11" t="s">
        <v>225</v>
      </c>
      <c r="P11" t="s">
        <v>225</v>
      </c>
      <c r="Q11">
        <v>1</v>
      </c>
      <c r="W11">
        <v>0</v>
      </c>
      <c r="X11">
        <v>751834312</v>
      </c>
      <c r="Y11">
        <v>0.03</v>
      </c>
      <c r="AA11">
        <v>0</v>
      </c>
      <c r="AB11">
        <v>967.89</v>
      </c>
      <c r="AC11">
        <v>572.73</v>
      </c>
      <c r="AD11">
        <v>0</v>
      </c>
      <c r="AE11">
        <v>0</v>
      </c>
      <c r="AF11">
        <v>967.89</v>
      </c>
      <c r="AG11">
        <v>572.73</v>
      </c>
      <c r="AH11">
        <v>0</v>
      </c>
      <c r="AI11">
        <v>1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 t="s">
        <v>3</v>
      </c>
      <c r="AT11">
        <v>0.03</v>
      </c>
      <c r="AU11" t="s">
        <v>3</v>
      </c>
      <c r="AV11">
        <v>0</v>
      </c>
      <c r="AW11">
        <v>2</v>
      </c>
      <c r="AX11">
        <v>47995504</v>
      </c>
      <c r="AY11">
        <v>1</v>
      </c>
      <c r="AZ11">
        <v>0</v>
      </c>
      <c r="BA11">
        <v>11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Y11*Source!I29</f>
        <v>0</v>
      </c>
      <c r="CY11">
        <f>AB11</f>
        <v>967.89</v>
      </c>
      <c r="CZ11">
        <f>AF11</f>
        <v>967.89</v>
      </c>
      <c r="DA11">
        <f>AJ11</f>
        <v>1</v>
      </c>
      <c r="DB11">
        <f t="shared" si="0"/>
        <v>29.04</v>
      </c>
      <c r="DC11">
        <f t="shared" si="1"/>
        <v>17.18</v>
      </c>
    </row>
    <row r="12" spans="1:107" x14ac:dyDescent="0.2">
      <c r="A12">
        <f>ROW(Source!A29)</f>
        <v>29</v>
      </c>
      <c r="B12">
        <v>47999145</v>
      </c>
      <c r="C12">
        <v>47994882</v>
      </c>
      <c r="D12">
        <v>47329276</v>
      </c>
      <c r="E12">
        <v>1</v>
      </c>
      <c r="F12">
        <v>1</v>
      </c>
      <c r="G12">
        <v>27</v>
      </c>
      <c r="H12">
        <v>2</v>
      </c>
      <c r="I12" t="s">
        <v>249</v>
      </c>
      <c r="J12" t="s">
        <v>250</v>
      </c>
      <c r="K12" t="s">
        <v>251</v>
      </c>
      <c r="L12">
        <v>1368</v>
      </c>
      <c r="N12">
        <v>1011</v>
      </c>
      <c r="O12" t="s">
        <v>225</v>
      </c>
      <c r="P12" t="s">
        <v>225</v>
      </c>
      <c r="Q12">
        <v>1</v>
      </c>
      <c r="W12">
        <v>0</v>
      </c>
      <c r="X12">
        <v>189429854</v>
      </c>
      <c r="Y12">
        <v>0.09</v>
      </c>
      <c r="AA12">
        <v>0</v>
      </c>
      <c r="AB12">
        <v>1827.95</v>
      </c>
      <c r="AC12">
        <v>720.55</v>
      </c>
      <c r="AD12">
        <v>0</v>
      </c>
      <c r="AE12">
        <v>0</v>
      </c>
      <c r="AF12">
        <v>1827.95</v>
      </c>
      <c r="AG12">
        <v>720.55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 t="s">
        <v>3</v>
      </c>
      <c r="AT12">
        <v>0.09</v>
      </c>
      <c r="AU12" t="s">
        <v>3</v>
      </c>
      <c r="AV12">
        <v>0</v>
      </c>
      <c r="AW12">
        <v>2</v>
      </c>
      <c r="AX12">
        <v>47995505</v>
      </c>
      <c r="AY12">
        <v>1</v>
      </c>
      <c r="AZ12">
        <v>0</v>
      </c>
      <c r="BA12">
        <v>12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Y12*Source!I29</f>
        <v>0</v>
      </c>
      <c r="CY12">
        <f>AB12</f>
        <v>1827.95</v>
      </c>
      <c r="CZ12">
        <f>AF12</f>
        <v>1827.95</v>
      </c>
      <c r="DA12">
        <f>AJ12</f>
        <v>1</v>
      </c>
      <c r="DB12">
        <f t="shared" si="0"/>
        <v>164.52</v>
      </c>
      <c r="DC12">
        <f t="shared" si="1"/>
        <v>64.849999999999994</v>
      </c>
    </row>
    <row r="13" spans="1:107" x14ac:dyDescent="0.2">
      <c r="A13">
        <f>ROW(Source!A29)</f>
        <v>29</v>
      </c>
      <c r="B13">
        <v>47999145</v>
      </c>
      <c r="C13">
        <v>47994882</v>
      </c>
      <c r="D13">
        <v>47330081</v>
      </c>
      <c r="E13">
        <v>1</v>
      </c>
      <c r="F13">
        <v>1</v>
      </c>
      <c r="G13">
        <v>27</v>
      </c>
      <c r="H13">
        <v>3</v>
      </c>
      <c r="I13" t="s">
        <v>235</v>
      </c>
      <c r="J13" t="s">
        <v>236</v>
      </c>
      <c r="K13" t="s">
        <v>237</v>
      </c>
      <c r="L13">
        <v>1348</v>
      </c>
      <c r="N13">
        <v>1009</v>
      </c>
      <c r="O13" t="s">
        <v>201</v>
      </c>
      <c r="P13" t="s">
        <v>201</v>
      </c>
      <c r="Q13">
        <v>1000</v>
      </c>
      <c r="W13">
        <v>0</v>
      </c>
      <c r="X13">
        <v>-68218516</v>
      </c>
      <c r="Y13">
        <v>5.2999999999999998E-4</v>
      </c>
      <c r="AA13">
        <v>25888.1</v>
      </c>
      <c r="AB13">
        <v>0</v>
      </c>
      <c r="AC13">
        <v>0</v>
      </c>
      <c r="AD13">
        <v>0</v>
      </c>
      <c r="AE13">
        <v>25888.1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 t="s">
        <v>3</v>
      </c>
      <c r="AT13">
        <v>5.2999999999999998E-4</v>
      </c>
      <c r="AU13" t="s">
        <v>3</v>
      </c>
      <c r="AV13">
        <v>0</v>
      </c>
      <c r="AW13">
        <v>2</v>
      </c>
      <c r="AX13">
        <v>47995506</v>
      </c>
      <c r="AY13">
        <v>1</v>
      </c>
      <c r="AZ13">
        <v>0</v>
      </c>
      <c r="BA13">
        <v>13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Y13*Source!I29</f>
        <v>0</v>
      </c>
      <c r="CY13">
        <f>AA13</f>
        <v>25888.1</v>
      </c>
      <c r="CZ13">
        <f>AE13</f>
        <v>25888.1</v>
      </c>
      <c r="DA13">
        <f>AI13</f>
        <v>1</v>
      </c>
      <c r="DB13">
        <f t="shared" si="0"/>
        <v>13.72</v>
      </c>
      <c r="DC13">
        <f t="shared" si="1"/>
        <v>0</v>
      </c>
    </row>
    <row r="14" spans="1:107" x14ac:dyDescent="0.2">
      <c r="A14">
        <f>ROW(Source!A29)</f>
        <v>29</v>
      </c>
      <c r="B14">
        <v>47999145</v>
      </c>
      <c r="C14">
        <v>47994882</v>
      </c>
      <c r="D14">
        <v>47333171</v>
      </c>
      <c r="E14">
        <v>1</v>
      </c>
      <c r="F14">
        <v>1</v>
      </c>
      <c r="G14">
        <v>27</v>
      </c>
      <c r="H14">
        <v>3</v>
      </c>
      <c r="I14" t="s">
        <v>252</v>
      </c>
      <c r="J14" t="s">
        <v>253</v>
      </c>
      <c r="K14" t="s">
        <v>254</v>
      </c>
      <c r="L14">
        <v>1348</v>
      </c>
      <c r="N14">
        <v>1009</v>
      </c>
      <c r="O14" t="s">
        <v>201</v>
      </c>
      <c r="P14" t="s">
        <v>201</v>
      </c>
      <c r="Q14">
        <v>1000</v>
      </c>
      <c r="W14">
        <v>0</v>
      </c>
      <c r="X14">
        <v>-1491278413</v>
      </c>
      <c r="Y14">
        <v>0.11899999999999999</v>
      </c>
      <c r="AA14">
        <v>2562.79</v>
      </c>
      <c r="AB14">
        <v>0</v>
      </c>
      <c r="AC14">
        <v>0</v>
      </c>
      <c r="AD14">
        <v>0</v>
      </c>
      <c r="AE14">
        <v>2562.79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 t="s">
        <v>3</v>
      </c>
      <c r="AT14">
        <v>0.11899999999999999</v>
      </c>
      <c r="AU14" t="s">
        <v>3</v>
      </c>
      <c r="AV14">
        <v>0</v>
      </c>
      <c r="AW14">
        <v>2</v>
      </c>
      <c r="AX14">
        <v>47995507</v>
      </c>
      <c r="AY14">
        <v>1</v>
      </c>
      <c r="AZ14">
        <v>0</v>
      </c>
      <c r="BA14">
        <v>14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Y14*Source!I29</f>
        <v>0</v>
      </c>
      <c r="CY14">
        <f>AA14</f>
        <v>2562.79</v>
      </c>
      <c r="CZ14">
        <f>AE14</f>
        <v>2562.79</v>
      </c>
      <c r="DA14">
        <f>AI14</f>
        <v>1</v>
      </c>
      <c r="DB14">
        <f t="shared" si="0"/>
        <v>304.97000000000003</v>
      </c>
      <c r="DC14">
        <f t="shared" si="1"/>
        <v>0</v>
      </c>
    </row>
    <row r="15" spans="1:107" x14ac:dyDescent="0.2">
      <c r="A15">
        <f>ROW(Source!A30)</f>
        <v>30</v>
      </c>
      <c r="B15">
        <v>47999145</v>
      </c>
      <c r="C15">
        <v>47994895</v>
      </c>
      <c r="D15">
        <v>47316917</v>
      </c>
      <c r="E15">
        <v>27</v>
      </c>
      <c r="F15">
        <v>1</v>
      </c>
      <c r="G15">
        <v>27</v>
      </c>
      <c r="H15">
        <v>1</v>
      </c>
      <c r="I15" t="s">
        <v>219</v>
      </c>
      <c r="J15" t="s">
        <v>3</v>
      </c>
      <c r="K15" t="s">
        <v>220</v>
      </c>
      <c r="L15">
        <v>1191</v>
      </c>
      <c r="N15">
        <v>1013</v>
      </c>
      <c r="O15" t="s">
        <v>221</v>
      </c>
      <c r="P15" t="s">
        <v>221</v>
      </c>
      <c r="Q15">
        <v>1</v>
      </c>
      <c r="W15">
        <v>0</v>
      </c>
      <c r="X15">
        <v>476480486</v>
      </c>
      <c r="Y15">
        <v>24.84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 t="s">
        <v>3</v>
      </c>
      <c r="AT15">
        <v>24.84</v>
      </c>
      <c r="AU15" t="s">
        <v>3</v>
      </c>
      <c r="AV15">
        <v>1</v>
      </c>
      <c r="AW15">
        <v>2</v>
      </c>
      <c r="AX15">
        <v>47995508</v>
      </c>
      <c r="AY15">
        <v>1</v>
      </c>
      <c r="AZ15">
        <v>0</v>
      </c>
      <c r="BA15">
        <v>15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Y15*Source!I30</f>
        <v>0</v>
      </c>
      <c r="CY15">
        <f>AD15</f>
        <v>0</v>
      </c>
      <c r="CZ15">
        <f>AH15</f>
        <v>0</v>
      </c>
      <c r="DA15">
        <f>AL15</f>
        <v>1</v>
      </c>
      <c r="DB15">
        <f t="shared" si="0"/>
        <v>0</v>
      </c>
      <c r="DC15">
        <f t="shared" si="1"/>
        <v>0</v>
      </c>
    </row>
    <row r="16" spans="1:107" x14ac:dyDescent="0.2">
      <c r="A16">
        <f>ROW(Source!A30)</f>
        <v>30</v>
      </c>
      <c r="B16">
        <v>47999145</v>
      </c>
      <c r="C16">
        <v>47994895</v>
      </c>
      <c r="D16">
        <v>47329109</v>
      </c>
      <c r="E16">
        <v>1</v>
      </c>
      <c r="F16">
        <v>1</v>
      </c>
      <c r="G16">
        <v>27</v>
      </c>
      <c r="H16">
        <v>2</v>
      </c>
      <c r="I16" t="s">
        <v>255</v>
      </c>
      <c r="J16" t="s">
        <v>256</v>
      </c>
      <c r="K16" t="s">
        <v>257</v>
      </c>
      <c r="L16">
        <v>1368</v>
      </c>
      <c r="N16">
        <v>1011</v>
      </c>
      <c r="O16" t="s">
        <v>225</v>
      </c>
      <c r="P16" t="s">
        <v>225</v>
      </c>
      <c r="Q16">
        <v>1</v>
      </c>
      <c r="W16">
        <v>0</v>
      </c>
      <c r="X16">
        <v>760588622</v>
      </c>
      <c r="Y16">
        <v>2.94</v>
      </c>
      <c r="AA16">
        <v>0</v>
      </c>
      <c r="AB16">
        <v>956.79</v>
      </c>
      <c r="AC16">
        <v>359.44</v>
      </c>
      <c r="AD16">
        <v>0</v>
      </c>
      <c r="AE16">
        <v>0</v>
      </c>
      <c r="AF16">
        <v>956.79</v>
      </c>
      <c r="AG16">
        <v>359.44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 t="s">
        <v>3</v>
      </c>
      <c r="AT16">
        <v>2.94</v>
      </c>
      <c r="AU16" t="s">
        <v>3</v>
      </c>
      <c r="AV16">
        <v>0</v>
      </c>
      <c r="AW16">
        <v>2</v>
      </c>
      <c r="AX16">
        <v>47995509</v>
      </c>
      <c r="AY16">
        <v>1</v>
      </c>
      <c r="AZ16">
        <v>0</v>
      </c>
      <c r="BA16">
        <v>16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Y16*Source!I30</f>
        <v>0</v>
      </c>
      <c r="CY16">
        <f t="shared" ref="CY16:CY21" si="2">AB16</f>
        <v>956.79</v>
      </c>
      <c r="CZ16">
        <f t="shared" ref="CZ16:CZ21" si="3">AF16</f>
        <v>956.79</v>
      </c>
      <c r="DA16">
        <f t="shared" ref="DA16:DA21" si="4">AJ16</f>
        <v>1</v>
      </c>
      <c r="DB16">
        <f t="shared" si="0"/>
        <v>2812.96</v>
      </c>
      <c r="DC16">
        <f t="shared" si="1"/>
        <v>1056.75</v>
      </c>
    </row>
    <row r="17" spans="1:107" x14ac:dyDescent="0.2">
      <c r="A17">
        <f>ROW(Source!A30)</f>
        <v>30</v>
      </c>
      <c r="B17">
        <v>47999145</v>
      </c>
      <c r="C17">
        <v>47994895</v>
      </c>
      <c r="D17">
        <v>47329290</v>
      </c>
      <c r="E17">
        <v>1</v>
      </c>
      <c r="F17">
        <v>1</v>
      </c>
      <c r="G17">
        <v>27</v>
      </c>
      <c r="H17">
        <v>2</v>
      </c>
      <c r="I17" t="s">
        <v>258</v>
      </c>
      <c r="J17" t="s">
        <v>259</v>
      </c>
      <c r="K17" t="s">
        <v>260</v>
      </c>
      <c r="L17">
        <v>1368</v>
      </c>
      <c r="N17">
        <v>1011</v>
      </c>
      <c r="O17" t="s">
        <v>225</v>
      </c>
      <c r="P17" t="s">
        <v>225</v>
      </c>
      <c r="Q17">
        <v>1</v>
      </c>
      <c r="W17">
        <v>0</v>
      </c>
      <c r="X17">
        <v>2042885981</v>
      </c>
      <c r="Y17">
        <v>1.1399999999999999</v>
      </c>
      <c r="AA17">
        <v>0</v>
      </c>
      <c r="AB17">
        <v>2020.59</v>
      </c>
      <c r="AC17">
        <v>458.56</v>
      </c>
      <c r="AD17">
        <v>0</v>
      </c>
      <c r="AE17">
        <v>0</v>
      </c>
      <c r="AF17">
        <v>2020.59</v>
      </c>
      <c r="AG17">
        <v>458.56</v>
      </c>
      <c r="AH17">
        <v>0</v>
      </c>
      <c r="AI17">
        <v>1</v>
      </c>
      <c r="AJ17">
        <v>1</v>
      </c>
      <c r="AK17">
        <v>1</v>
      </c>
      <c r="AL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 t="s">
        <v>3</v>
      </c>
      <c r="AT17">
        <v>1.1399999999999999</v>
      </c>
      <c r="AU17" t="s">
        <v>3</v>
      </c>
      <c r="AV17">
        <v>0</v>
      </c>
      <c r="AW17">
        <v>2</v>
      </c>
      <c r="AX17">
        <v>47995510</v>
      </c>
      <c r="AY17">
        <v>1</v>
      </c>
      <c r="AZ17">
        <v>0</v>
      </c>
      <c r="BA17">
        <v>17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Y17*Source!I30</f>
        <v>0</v>
      </c>
      <c r="CY17">
        <f t="shared" si="2"/>
        <v>2020.59</v>
      </c>
      <c r="CZ17">
        <f t="shared" si="3"/>
        <v>2020.59</v>
      </c>
      <c r="DA17">
        <f t="shared" si="4"/>
        <v>1</v>
      </c>
      <c r="DB17">
        <f t="shared" si="0"/>
        <v>2303.4699999999998</v>
      </c>
      <c r="DC17">
        <f t="shared" si="1"/>
        <v>522.76</v>
      </c>
    </row>
    <row r="18" spans="1:107" x14ac:dyDescent="0.2">
      <c r="A18">
        <f>ROW(Source!A30)</f>
        <v>30</v>
      </c>
      <c r="B18">
        <v>47999145</v>
      </c>
      <c r="C18">
        <v>47994895</v>
      </c>
      <c r="D18">
        <v>47329275</v>
      </c>
      <c r="E18">
        <v>1</v>
      </c>
      <c r="F18">
        <v>1</v>
      </c>
      <c r="G18">
        <v>27</v>
      </c>
      <c r="H18">
        <v>2</v>
      </c>
      <c r="I18" t="s">
        <v>261</v>
      </c>
      <c r="J18" t="s">
        <v>262</v>
      </c>
      <c r="K18" t="s">
        <v>263</v>
      </c>
      <c r="L18">
        <v>1368</v>
      </c>
      <c r="N18">
        <v>1011</v>
      </c>
      <c r="O18" t="s">
        <v>225</v>
      </c>
      <c r="P18" t="s">
        <v>225</v>
      </c>
      <c r="Q18">
        <v>1</v>
      </c>
      <c r="W18">
        <v>0</v>
      </c>
      <c r="X18">
        <v>-1043398787</v>
      </c>
      <c r="Y18">
        <v>8.9600000000000009</v>
      </c>
      <c r="AA18">
        <v>0</v>
      </c>
      <c r="AB18">
        <v>1261.8699999999999</v>
      </c>
      <c r="AC18">
        <v>530.02</v>
      </c>
      <c r="AD18">
        <v>0</v>
      </c>
      <c r="AE18">
        <v>0</v>
      </c>
      <c r="AF18">
        <v>1261.8699999999999</v>
      </c>
      <c r="AG18">
        <v>530.02</v>
      </c>
      <c r="AH18">
        <v>0</v>
      </c>
      <c r="AI18">
        <v>1</v>
      </c>
      <c r="AJ18">
        <v>1</v>
      </c>
      <c r="AK18">
        <v>1</v>
      </c>
      <c r="AL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 t="s">
        <v>3</v>
      </c>
      <c r="AT18">
        <v>8.9600000000000009</v>
      </c>
      <c r="AU18" t="s">
        <v>3</v>
      </c>
      <c r="AV18">
        <v>0</v>
      </c>
      <c r="AW18">
        <v>2</v>
      </c>
      <c r="AX18">
        <v>47995511</v>
      </c>
      <c r="AY18">
        <v>1</v>
      </c>
      <c r="AZ18">
        <v>0</v>
      </c>
      <c r="BA18">
        <v>18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Y18*Source!I30</f>
        <v>0</v>
      </c>
      <c r="CY18">
        <f t="shared" si="2"/>
        <v>1261.8699999999999</v>
      </c>
      <c r="CZ18">
        <f t="shared" si="3"/>
        <v>1261.8699999999999</v>
      </c>
      <c r="DA18">
        <f t="shared" si="4"/>
        <v>1</v>
      </c>
      <c r="DB18">
        <f t="shared" si="0"/>
        <v>11306.36</v>
      </c>
      <c r="DC18">
        <f t="shared" si="1"/>
        <v>4748.9799999999996</v>
      </c>
    </row>
    <row r="19" spans="1:107" x14ac:dyDescent="0.2">
      <c r="A19">
        <f>ROW(Source!A30)</f>
        <v>30</v>
      </c>
      <c r="B19">
        <v>47999145</v>
      </c>
      <c r="C19">
        <v>47994895</v>
      </c>
      <c r="D19">
        <v>47329276</v>
      </c>
      <c r="E19">
        <v>1</v>
      </c>
      <c r="F19">
        <v>1</v>
      </c>
      <c r="G19">
        <v>27</v>
      </c>
      <c r="H19">
        <v>2</v>
      </c>
      <c r="I19" t="s">
        <v>249</v>
      </c>
      <c r="J19" t="s">
        <v>250</v>
      </c>
      <c r="K19" t="s">
        <v>251</v>
      </c>
      <c r="L19">
        <v>1368</v>
      </c>
      <c r="N19">
        <v>1011</v>
      </c>
      <c r="O19" t="s">
        <v>225</v>
      </c>
      <c r="P19" t="s">
        <v>225</v>
      </c>
      <c r="Q19">
        <v>1</v>
      </c>
      <c r="W19">
        <v>0</v>
      </c>
      <c r="X19">
        <v>189429854</v>
      </c>
      <c r="Y19">
        <v>18.25</v>
      </c>
      <c r="AA19">
        <v>0</v>
      </c>
      <c r="AB19">
        <v>1827.95</v>
      </c>
      <c r="AC19">
        <v>720.55</v>
      </c>
      <c r="AD19">
        <v>0</v>
      </c>
      <c r="AE19">
        <v>0</v>
      </c>
      <c r="AF19">
        <v>1827.95</v>
      </c>
      <c r="AG19">
        <v>720.55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 t="s">
        <v>3</v>
      </c>
      <c r="AT19">
        <v>18.25</v>
      </c>
      <c r="AU19" t="s">
        <v>3</v>
      </c>
      <c r="AV19">
        <v>0</v>
      </c>
      <c r="AW19">
        <v>2</v>
      </c>
      <c r="AX19">
        <v>47995512</v>
      </c>
      <c r="AY19">
        <v>1</v>
      </c>
      <c r="AZ19">
        <v>0</v>
      </c>
      <c r="BA19">
        <v>19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Y19*Source!I30</f>
        <v>0</v>
      </c>
      <c r="CY19">
        <f t="shared" si="2"/>
        <v>1827.95</v>
      </c>
      <c r="CZ19">
        <f t="shared" si="3"/>
        <v>1827.95</v>
      </c>
      <c r="DA19">
        <f t="shared" si="4"/>
        <v>1</v>
      </c>
      <c r="DB19">
        <f t="shared" si="0"/>
        <v>33360.089999999997</v>
      </c>
      <c r="DC19">
        <f t="shared" si="1"/>
        <v>13150.04</v>
      </c>
    </row>
    <row r="20" spans="1:107" x14ac:dyDescent="0.2">
      <c r="A20">
        <f>ROW(Source!A30)</f>
        <v>30</v>
      </c>
      <c r="B20">
        <v>47999145</v>
      </c>
      <c r="C20">
        <v>47994895</v>
      </c>
      <c r="D20">
        <v>47329314</v>
      </c>
      <c r="E20">
        <v>1</v>
      </c>
      <c r="F20">
        <v>1</v>
      </c>
      <c r="G20">
        <v>27</v>
      </c>
      <c r="H20">
        <v>2</v>
      </c>
      <c r="I20" t="s">
        <v>264</v>
      </c>
      <c r="J20" t="s">
        <v>265</v>
      </c>
      <c r="K20" t="s">
        <v>266</v>
      </c>
      <c r="L20">
        <v>1368</v>
      </c>
      <c r="N20">
        <v>1011</v>
      </c>
      <c r="O20" t="s">
        <v>225</v>
      </c>
      <c r="P20" t="s">
        <v>225</v>
      </c>
      <c r="Q20">
        <v>1</v>
      </c>
      <c r="W20">
        <v>0</v>
      </c>
      <c r="X20">
        <v>1116182101</v>
      </c>
      <c r="Y20">
        <v>2.2400000000000002</v>
      </c>
      <c r="AA20">
        <v>0</v>
      </c>
      <c r="AB20">
        <v>1412.71</v>
      </c>
      <c r="AC20">
        <v>641.32000000000005</v>
      </c>
      <c r="AD20">
        <v>0</v>
      </c>
      <c r="AE20">
        <v>0</v>
      </c>
      <c r="AF20">
        <v>1412.71</v>
      </c>
      <c r="AG20">
        <v>641.32000000000005</v>
      </c>
      <c r="AH20">
        <v>0</v>
      </c>
      <c r="AI20">
        <v>1</v>
      </c>
      <c r="AJ20">
        <v>1</v>
      </c>
      <c r="AK20">
        <v>1</v>
      </c>
      <c r="AL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 t="s">
        <v>3</v>
      </c>
      <c r="AT20">
        <v>2.2400000000000002</v>
      </c>
      <c r="AU20" t="s">
        <v>3</v>
      </c>
      <c r="AV20">
        <v>0</v>
      </c>
      <c r="AW20">
        <v>2</v>
      </c>
      <c r="AX20">
        <v>47995513</v>
      </c>
      <c r="AY20">
        <v>1</v>
      </c>
      <c r="AZ20">
        <v>0</v>
      </c>
      <c r="BA20">
        <v>20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Y20*Source!I30</f>
        <v>0</v>
      </c>
      <c r="CY20">
        <f t="shared" si="2"/>
        <v>1412.71</v>
      </c>
      <c r="CZ20">
        <f t="shared" si="3"/>
        <v>1412.71</v>
      </c>
      <c r="DA20">
        <f t="shared" si="4"/>
        <v>1</v>
      </c>
      <c r="DB20">
        <f t="shared" si="0"/>
        <v>3164.47</v>
      </c>
      <c r="DC20">
        <f t="shared" si="1"/>
        <v>1436.56</v>
      </c>
    </row>
    <row r="21" spans="1:107" x14ac:dyDescent="0.2">
      <c r="A21">
        <f>ROW(Source!A30)</f>
        <v>30</v>
      </c>
      <c r="B21">
        <v>47999145</v>
      </c>
      <c r="C21">
        <v>47994895</v>
      </c>
      <c r="D21">
        <v>47329280</v>
      </c>
      <c r="E21">
        <v>1</v>
      </c>
      <c r="F21">
        <v>1</v>
      </c>
      <c r="G21">
        <v>27</v>
      </c>
      <c r="H21">
        <v>2</v>
      </c>
      <c r="I21" t="s">
        <v>267</v>
      </c>
      <c r="J21" t="s">
        <v>268</v>
      </c>
      <c r="K21" t="s">
        <v>269</v>
      </c>
      <c r="L21">
        <v>1368</v>
      </c>
      <c r="N21">
        <v>1011</v>
      </c>
      <c r="O21" t="s">
        <v>225</v>
      </c>
      <c r="P21" t="s">
        <v>225</v>
      </c>
      <c r="Q21">
        <v>1</v>
      </c>
      <c r="W21">
        <v>0</v>
      </c>
      <c r="X21">
        <v>2142121434</v>
      </c>
      <c r="Y21">
        <v>0.65</v>
      </c>
      <c r="AA21">
        <v>0</v>
      </c>
      <c r="AB21">
        <v>1213.3399999999999</v>
      </c>
      <c r="AC21">
        <v>461.6</v>
      </c>
      <c r="AD21">
        <v>0</v>
      </c>
      <c r="AE21">
        <v>0</v>
      </c>
      <c r="AF21">
        <v>1213.3399999999999</v>
      </c>
      <c r="AG21">
        <v>461.6</v>
      </c>
      <c r="AH21">
        <v>0</v>
      </c>
      <c r="AI21">
        <v>1</v>
      </c>
      <c r="AJ21">
        <v>1</v>
      </c>
      <c r="AK21">
        <v>1</v>
      </c>
      <c r="AL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 t="s">
        <v>3</v>
      </c>
      <c r="AT21">
        <v>0.65</v>
      </c>
      <c r="AU21" t="s">
        <v>3</v>
      </c>
      <c r="AV21">
        <v>0</v>
      </c>
      <c r="AW21">
        <v>2</v>
      </c>
      <c r="AX21">
        <v>47995514</v>
      </c>
      <c r="AY21">
        <v>1</v>
      </c>
      <c r="AZ21">
        <v>0</v>
      </c>
      <c r="BA21">
        <v>21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Y21*Source!I30</f>
        <v>0</v>
      </c>
      <c r="CY21">
        <f t="shared" si="2"/>
        <v>1213.3399999999999</v>
      </c>
      <c r="CZ21">
        <f t="shared" si="3"/>
        <v>1213.3399999999999</v>
      </c>
      <c r="DA21">
        <f t="shared" si="4"/>
        <v>1</v>
      </c>
      <c r="DB21">
        <f t="shared" si="0"/>
        <v>788.67</v>
      </c>
      <c r="DC21">
        <f t="shared" si="1"/>
        <v>300.04000000000002</v>
      </c>
    </row>
    <row r="22" spans="1:107" x14ac:dyDescent="0.2">
      <c r="A22">
        <f>ROW(Source!A30)</f>
        <v>30</v>
      </c>
      <c r="B22">
        <v>47999145</v>
      </c>
      <c r="C22">
        <v>47994895</v>
      </c>
      <c r="D22">
        <v>47331268</v>
      </c>
      <c r="E22">
        <v>1</v>
      </c>
      <c r="F22">
        <v>1</v>
      </c>
      <c r="G22">
        <v>27</v>
      </c>
      <c r="H22">
        <v>3</v>
      </c>
      <c r="I22" t="s">
        <v>270</v>
      </c>
      <c r="J22" t="s">
        <v>271</v>
      </c>
      <c r="K22" t="s">
        <v>272</v>
      </c>
      <c r="L22">
        <v>1339</v>
      </c>
      <c r="N22">
        <v>1007</v>
      </c>
      <c r="O22" t="s">
        <v>273</v>
      </c>
      <c r="P22" t="s">
        <v>273</v>
      </c>
      <c r="Q22">
        <v>1</v>
      </c>
      <c r="W22">
        <v>0</v>
      </c>
      <c r="X22">
        <v>-886425656</v>
      </c>
      <c r="Y22">
        <v>126</v>
      </c>
      <c r="AA22">
        <v>1763.75</v>
      </c>
      <c r="AB22">
        <v>0</v>
      </c>
      <c r="AC22">
        <v>0</v>
      </c>
      <c r="AD22">
        <v>0</v>
      </c>
      <c r="AE22">
        <v>1763.75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 t="s">
        <v>3</v>
      </c>
      <c r="AT22">
        <v>126</v>
      </c>
      <c r="AU22" t="s">
        <v>3</v>
      </c>
      <c r="AV22">
        <v>0</v>
      </c>
      <c r="AW22">
        <v>2</v>
      </c>
      <c r="AX22">
        <v>47995515</v>
      </c>
      <c r="AY22">
        <v>1</v>
      </c>
      <c r="AZ22">
        <v>0</v>
      </c>
      <c r="BA22">
        <v>22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Y22*Source!I30</f>
        <v>0</v>
      </c>
      <c r="CY22">
        <f>AA22</f>
        <v>1763.75</v>
      </c>
      <c r="CZ22">
        <f>AE22</f>
        <v>1763.75</v>
      </c>
      <c r="DA22">
        <f>AI22</f>
        <v>1</v>
      </c>
      <c r="DB22">
        <f t="shared" si="0"/>
        <v>222232.5</v>
      </c>
      <c r="DC22">
        <f t="shared" si="1"/>
        <v>0</v>
      </c>
    </row>
    <row r="23" spans="1:107" x14ac:dyDescent="0.2">
      <c r="A23">
        <f>ROW(Source!A30)</f>
        <v>30</v>
      </c>
      <c r="B23">
        <v>47999145</v>
      </c>
      <c r="C23">
        <v>47994895</v>
      </c>
      <c r="D23">
        <v>47331988</v>
      </c>
      <c r="E23">
        <v>1</v>
      </c>
      <c r="F23">
        <v>1</v>
      </c>
      <c r="G23">
        <v>27</v>
      </c>
      <c r="H23">
        <v>3</v>
      </c>
      <c r="I23" t="s">
        <v>274</v>
      </c>
      <c r="J23" t="s">
        <v>275</v>
      </c>
      <c r="K23" t="s">
        <v>276</v>
      </c>
      <c r="L23">
        <v>1339</v>
      </c>
      <c r="N23">
        <v>1007</v>
      </c>
      <c r="O23" t="s">
        <v>273</v>
      </c>
      <c r="P23" t="s">
        <v>273</v>
      </c>
      <c r="Q23">
        <v>1</v>
      </c>
      <c r="W23">
        <v>0</v>
      </c>
      <c r="X23">
        <v>1927597627</v>
      </c>
      <c r="Y23">
        <v>7</v>
      </c>
      <c r="AA23">
        <v>35.25</v>
      </c>
      <c r="AB23">
        <v>0</v>
      </c>
      <c r="AC23">
        <v>0</v>
      </c>
      <c r="AD23">
        <v>0</v>
      </c>
      <c r="AE23">
        <v>35.25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 t="s">
        <v>3</v>
      </c>
      <c r="AT23">
        <v>7</v>
      </c>
      <c r="AU23" t="s">
        <v>3</v>
      </c>
      <c r="AV23">
        <v>0</v>
      </c>
      <c r="AW23">
        <v>2</v>
      </c>
      <c r="AX23">
        <v>47995516</v>
      </c>
      <c r="AY23">
        <v>1</v>
      </c>
      <c r="AZ23">
        <v>0</v>
      </c>
      <c r="BA23">
        <v>23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Y23*Source!I30</f>
        <v>0</v>
      </c>
      <c r="CY23">
        <f>AA23</f>
        <v>35.25</v>
      </c>
      <c r="CZ23">
        <f>AE23</f>
        <v>35.25</v>
      </c>
      <c r="DA23">
        <f>AI23</f>
        <v>1</v>
      </c>
      <c r="DB23">
        <f t="shared" si="0"/>
        <v>246.75</v>
      </c>
      <c r="DC23">
        <f t="shared" si="1"/>
        <v>0</v>
      </c>
    </row>
    <row r="24" spans="1:107" x14ac:dyDescent="0.2">
      <c r="A24">
        <f>ROW(Source!A31)</f>
        <v>31</v>
      </c>
      <c r="B24">
        <v>47999145</v>
      </c>
      <c r="C24">
        <v>47994914</v>
      </c>
      <c r="D24">
        <v>47316917</v>
      </c>
      <c r="E24">
        <v>27</v>
      </c>
      <c r="F24">
        <v>1</v>
      </c>
      <c r="G24">
        <v>27</v>
      </c>
      <c r="H24">
        <v>1</v>
      </c>
      <c r="I24" t="s">
        <v>219</v>
      </c>
      <c r="J24" t="s">
        <v>3</v>
      </c>
      <c r="K24" t="s">
        <v>220</v>
      </c>
      <c r="L24">
        <v>1191</v>
      </c>
      <c r="N24">
        <v>1013</v>
      </c>
      <c r="O24" t="s">
        <v>221</v>
      </c>
      <c r="P24" t="s">
        <v>221</v>
      </c>
      <c r="Q24">
        <v>1</v>
      </c>
      <c r="W24">
        <v>0</v>
      </c>
      <c r="X24">
        <v>476480486</v>
      </c>
      <c r="Y24">
        <v>5.35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S24" t="s">
        <v>3</v>
      </c>
      <c r="AT24">
        <v>5.35</v>
      </c>
      <c r="AU24" t="s">
        <v>3</v>
      </c>
      <c r="AV24">
        <v>1</v>
      </c>
      <c r="AW24">
        <v>2</v>
      </c>
      <c r="AX24">
        <v>47995517</v>
      </c>
      <c r="AY24">
        <v>1</v>
      </c>
      <c r="AZ24">
        <v>0</v>
      </c>
      <c r="BA24">
        <v>24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Y24*Source!I31</f>
        <v>0</v>
      </c>
      <c r="CY24">
        <f>AD24</f>
        <v>0</v>
      </c>
      <c r="CZ24">
        <f>AH24</f>
        <v>0</v>
      </c>
      <c r="DA24">
        <f>AL24</f>
        <v>1</v>
      </c>
      <c r="DB24">
        <f t="shared" si="0"/>
        <v>0</v>
      </c>
      <c r="DC24">
        <f t="shared" si="1"/>
        <v>0</v>
      </c>
    </row>
    <row r="25" spans="1:107" x14ac:dyDescent="0.2">
      <c r="A25">
        <f>ROW(Source!A31)</f>
        <v>31</v>
      </c>
      <c r="B25">
        <v>47999145</v>
      </c>
      <c r="C25">
        <v>47994914</v>
      </c>
      <c r="D25">
        <v>47329445</v>
      </c>
      <c r="E25">
        <v>1</v>
      </c>
      <c r="F25">
        <v>1</v>
      </c>
      <c r="G25">
        <v>27</v>
      </c>
      <c r="H25">
        <v>2</v>
      </c>
      <c r="I25" t="s">
        <v>243</v>
      </c>
      <c r="J25" t="s">
        <v>244</v>
      </c>
      <c r="K25" t="s">
        <v>245</v>
      </c>
      <c r="L25">
        <v>1368</v>
      </c>
      <c r="N25">
        <v>1011</v>
      </c>
      <c r="O25" t="s">
        <v>225</v>
      </c>
      <c r="P25" t="s">
        <v>225</v>
      </c>
      <c r="Q25">
        <v>1</v>
      </c>
      <c r="W25">
        <v>0</v>
      </c>
      <c r="X25">
        <v>1170735026</v>
      </c>
      <c r="Y25">
        <v>0.18</v>
      </c>
      <c r="AA25">
        <v>0</v>
      </c>
      <c r="AB25">
        <v>893.38</v>
      </c>
      <c r="AC25">
        <v>438.65</v>
      </c>
      <c r="AD25">
        <v>0</v>
      </c>
      <c r="AE25">
        <v>0</v>
      </c>
      <c r="AF25">
        <v>893.38</v>
      </c>
      <c r="AG25">
        <v>438.65</v>
      </c>
      <c r="AH25">
        <v>0</v>
      </c>
      <c r="AI25">
        <v>1</v>
      </c>
      <c r="AJ25">
        <v>1</v>
      </c>
      <c r="AK25">
        <v>1</v>
      </c>
      <c r="AL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 t="s">
        <v>3</v>
      </c>
      <c r="AT25">
        <v>0.18</v>
      </c>
      <c r="AU25" t="s">
        <v>3</v>
      </c>
      <c r="AV25">
        <v>0</v>
      </c>
      <c r="AW25">
        <v>2</v>
      </c>
      <c r="AX25">
        <v>47995518</v>
      </c>
      <c r="AY25">
        <v>1</v>
      </c>
      <c r="AZ25">
        <v>0</v>
      </c>
      <c r="BA25">
        <v>25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Y25*Source!I31</f>
        <v>0</v>
      </c>
      <c r="CY25">
        <f>AB25</f>
        <v>893.38</v>
      </c>
      <c r="CZ25">
        <f>AF25</f>
        <v>893.38</v>
      </c>
      <c r="DA25">
        <f>AJ25</f>
        <v>1</v>
      </c>
      <c r="DB25">
        <f t="shared" si="0"/>
        <v>160.81</v>
      </c>
      <c r="DC25">
        <f t="shared" si="1"/>
        <v>78.959999999999994</v>
      </c>
    </row>
    <row r="26" spans="1:107" x14ac:dyDescent="0.2">
      <c r="A26">
        <f>ROW(Source!A31)</f>
        <v>31</v>
      </c>
      <c r="B26">
        <v>47999145</v>
      </c>
      <c r="C26">
        <v>47994914</v>
      </c>
      <c r="D26">
        <v>47329323</v>
      </c>
      <c r="E26">
        <v>1</v>
      </c>
      <c r="F26">
        <v>1</v>
      </c>
      <c r="G26">
        <v>27</v>
      </c>
      <c r="H26">
        <v>2</v>
      </c>
      <c r="I26" t="s">
        <v>277</v>
      </c>
      <c r="J26" t="s">
        <v>278</v>
      </c>
      <c r="K26" t="s">
        <v>279</v>
      </c>
      <c r="L26">
        <v>1368</v>
      </c>
      <c r="N26">
        <v>1011</v>
      </c>
      <c r="O26" t="s">
        <v>225</v>
      </c>
      <c r="P26" t="s">
        <v>225</v>
      </c>
      <c r="Q26">
        <v>1</v>
      </c>
      <c r="W26">
        <v>0</v>
      </c>
      <c r="X26">
        <v>-403362111</v>
      </c>
      <c r="Y26">
        <v>0.35</v>
      </c>
      <c r="AA26">
        <v>0</v>
      </c>
      <c r="AB26">
        <v>66.95</v>
      </c>
      <c r="AC26">
        <v>1.28</v>
      </c>
      <c r="AD26">
        <v>0</v>
      </c>
      <c r="AE26">
        <v>0</v>
      </c>
      <c r="AF26">
        <v>66.95</v>
      </c>
      <c r="AG26">
        <v>1.28</v>
      </c>
      <c r="AH26">
        <v>0</v>
      </c>
      <c r="AI26">
        <v>1</v>
      </c>
      <c r="AJ26">
        <v>1</v>
      </c>
      <c r="AK26">
        <v>1</v>
      </c>
      <c r="AL26">
        <v>1</v>
      </c>
      <c r="AN26">
        <v>0</v>
      </c>
      <c r="AO26">
        <v>1</v>
      </c>
      <c r="AP26">
        <v>0</v>
      </c>
      <c r="AQ26">
        <v>0</v>
      </c>
      <c r="AR26">
        <v>0</v>
      </c>
      <c r="AS26" t="s">
        <v>3</v>
      </c>
      <c r="AT26">
        <v>0.35</v>
      </c>
      <c r="AU26" t="s">
        <v>3</v>
      </c>
      <c r="AV26">
        <v>0</v>
      </c>
      <c r="AW26">
        <v>2</v>
      </c>
      <c r="AX26">
        <v>47995519</v>
      </c>
      <c r="AY26">
        <v>1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Y26*Source!I31</f>
        <v>0</v>
      </c>
      <c r="CY26">
        <f>AB26</f>
        <v>66.95</v>
      </c>
      <c r="CZ26">
        <f>AF26</f>
        <v>66.95</v>
      </c>
      <c r="DA26">
        <f>AJ26</f>
        <v>1</v>
      </c>
      <c r="DB26">
        <f t="shared" si="0"/>
        <v>23.43</v>
      </c>
      <c r="DC26">
        <f t="shared" si="1"/>
        <v>0.45</v>
      </c>
    </row>
    <row r="27" spans="1:107" x14ac:dyDescent="0.2">
      <c r="A27">
        <f>ROW(Source!A31)</f>
        <v>31</v>
      </c>
      <c r="B27">
        <v>47999145</v>
      </c>
      <c r="C27">
        <v>47994914</v>
      </c>
      <c r="D27">
        <v>47329324</v>
      </c>
      <c r="E27">
        <v>1</v>
      </c>
      <c r="F27">
        <v>1</v>
      </c>
      <c r="G27">
        <v>27</v>
      </c>
      <c r="H27">
        <v>2</v>
      </c>
      <c r="I27" t="s">
        <v>280</v>
      </c>
      <c r="J27" t="s">
        <v>281</v>
      </c>
      <c r="K27" t="s">
        <v>282</v>
      </c>
      <c r="L27">
        <v>1368</v>
      </c>
      <c r="N27">
        <v>1011</v>
      </c>
      <c r="O27" t="s">
        <v>225</v>
      </c>
      <c r="P27" t="s">
        <v>225</v>
      </c>
      <c r="Q27">
        <v>1</v>
      </c>
      <c r="W27">
        <v>0</v>
      </c>
      <c r="X27">
        <v>1789959816</v>
      </c>
      <c r="Y27">
        <v>0.9</v>
      </c>
      <c r="AA27">
        <v>0</v>
      </c>
      <c r="AB27">
        <v>1476.25</v>
      </c>
      <c r="AC27">
        <v>372.41</v>
      </c>
      <c r="AD27">
        <v>0</v>
      </c>
      <c r="AE27">
        <v>0</v>
      </c>
      <c r="AF27">
        <v>1476.25</v>
      </c>
      <c r="AG27">
        <v>372.41</v>
      </c>
      <c r="AH27">
        <v>0</v>
      </c>
      <c r="AI27">
        <v>1</v>
      </c>
      <c r="AJ27">
        <v>1</v>
      </c>
      <c r="AK27">
        <v>1</v>
      </c>
      <c r="AL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 t="s">
        <v>3</v>
      </c>
      <c r="AT27">
        <v>0.9</v>
      </c>
      <c r="AU27" t="s">
        <v>3</v>
      </c>
      <c r="AV27">
        <v>0</v>
      </c>
      <c r="AW27">
        <v>2</v>
      </c>
      <c r="AX27">
        <v>47995520</v>
      </c>
      <c r="AY27">
        <v>1</v>
      </c>
      <c r="AZ27">
        <v>0</v>
      </c>
      <c r="BA27">
        <v>27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Y27*Source!I31</f>
        <v>0</v>
      </c>
      <c r="CY27">
        <f>AB27</f>
        <v>1476.25</v>
      </c>
      <c r="CZ27">
        <f>AF27</f>
        <v>1476.25</v>
      </c>
      <c r="DA27">
        <f>AJ27</f>
        <v>1</v>
      </c>
      <c r="DB27">
        <f t="shared" si="0"/>
        <v>1328.63</v>
      </c>
      <c r="DC27">
        <f t="shared" si="1"/>
        <v>335.17</v>
      </c>
    </row>
    <row r="28" spans="1:107" x14ac:dyDescent="0.2">
      <c r="A28">
        <f>ROW(Source!A31)</f>
        <v>31</v>
      </c>
      <c r="B28">
        <v>47999145</v>
      </c>
      <c r="C28">
        <v>47994914</v>
      </c>
      <c r="D28">
        <v>47329325</v>
      </c>
      <c r="E28">
        <v>1</v>
      </c>
      <c r="F28">
        <v>1</v>
      </c>
      <c r="G28">
        <v>27</v>
      </c>
      <c r="H28">
        <v>2</v>
      </c>
      <c r="I28" t="s">
        <v>283</v>
      </c>
      <c r="J28" t="s">
        <v>284</v>
      </c>
      <c r="K28" t="s">
        <v>285</v>
      </c>
      <c r="L28">
        <v>1368</v>
      </c>
      <c r="N28">
        <v>1011</v>
      </c>
      <c r="O28" t="s">
        <v>225</v>
      </c>
      <c r="P28" t="s">
        <v>225</v>
      </c>
      <c r="Q28">
        <v>1</v>
      </c>
      <c r="W28">
        <v>0</v>
      </c>
      <c r="X28">
        <v>-433907028</v>
      </c>
      <c r="Y28">
        <v>0.35</v>
      </c>
      <c r="AA28">
        <v>0</v>
      </c>
      <c r="AB28">
        <v>559.54</v>
      </c>
      <c r="AC28">
        <v>23.85</v>
      </c>
      <c r="AD28">
        <v>0</v>
      </c>
      <c r="AE28">
        <v>0</v>
      </c>
      <c r="AF28">
        <v>559.54</v>
      </c>
      <c r="AG28">
        <v>23.85</v>
      </c>
      <c r="AH28">
        <v>0</v>
      </c>
      <c r="AI28">
        <v>1</v>
      </c>
      <c r="AJ28">
        <v>1</v>
      </c>
      <c r="AK28">
        <v>1</v>
      </c>
      <c r="AL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S28" t="s">
        <v>3</v>
      </c>
      <c r="AT28">
        <v>0.35</v>
      </c>
      <c r="AU28" t="s">
        <v>3</v>
      </c>
      <c r="AV28">
        <v>0</v>
      </c>
      <c r="AW28">
        <v>2</v>
      </c>
      <c r="AX28">
        <v>47995521</v>
      </c>
      <c r="AY28">
        <v>1</v>
      </c>
      <c r="AZ28">
        <v>0</v>
      </c>
      <c r="BA28">
        <v>28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Y28*Source!I31</f>
        <v>0</v>
      </c>
      <c r="CY28">
        <f>AB28</f>
        <v>559.54</v>
      </c>
      <c r="CZ28">
        <f>AF28</f>
        <v>559.54</v>
      </c>
      <c r="DA28">
        <f>AJ28</f>
        <v>1</v>
      </c>
      <c r="DB28">
        <f t="shared" si="0"/>
        <v>195.84</v>
      </c>
      <c r="DC28">
        <f t="shared" si="1"/>
        <v>8.35</v>
      </c>
    </row>
    <row r="29" spans="1:107" x14ac:dyDescent="0.2">
      <c r="A29">
        <f>ROW(Source!A31)</f>
        <v>31</v>
      </c>
      <c r="B29">
        <v>47999145</v>
      </c>
      <c r="C29">
        <v>47994914</v>
      </c>
      <c r="D29">
        <v>47331244</v>
      </c>
      <c r="E29">
        <v>1</v>
      </c>
      <c r="F29">
        <v>1</v>
      </c>
      <c r="G29">
        <v>27</v>
      </c>
      <c r="H29">
        <v>3</v>
      </c>
      <c r="I29" t="s">
        <v>286</v>
      </c>
      <c r="J29" t="s">
        <v>287</v>
      </c>
      <c r="K29" t="s">
        <v>288</v>
      </c>
      <c r="L29">
        <v>1339</v>
      </c>
      <c r="N29">
        <v>1007</v>
      </c>
      <c r="O29" t="s">
        <v>273</v>
      </c>
      <c r="P29" t="s">
        <v>273</v>
      </c>
      <c r="Q29">
        <v>1</v>
      </c>
      <c r="W29">
        <v>0</v>
      </c>
      <c r="X29">
        <v>-968716155</v>
      </c>
      <c r="Y29">
        <v>2.5000000000000001E-2</v>
      </c>
      <c r="AA29">
        <v>1615</v>
      </c>
      <c r="AB29">
        <v>0</v>
      </c>
      <c r="AC29">
        <v>0</v>
      </c>
      <c r="AD29">
        <v>0</v>
      </c>
      <c r="AE29">
        <v>1615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 t="s">
        <v>3</v>
      </c>
      <c r="AT29">
        <v>2.5000000000000001E-2</v>
      </c>
      <c r="AU29" t="s">
        <v>3</v>
      </c>
      <c r="AV29">
        <v>0</v>
      </c>
      <c r="AW29">
        <v>2</v>
      </c>
      <c r="AX29">
        <v>47995523</v>
      </c>
      <c r="AY29">
        <v>1</v>
      </c>
      <c r="AZ29">
        <v>0</v>
      </c>
      <c r="BA29">
        <v>29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Y29*Source!I31</f>
        <v>0</v>
      </c>
      <c r="CY29">
        <f>AA29</f>
        <v>1615</v>
      </c>
      <c r="CZ29">
        <f>AE29</f>
        <v>1615</v>
      </c>
      <c r="DA29">
        <f>AI29</f>
        <v>1</v>
      </c>
      <c r="DB29">
        <f t="shared" si="0"/>
        <v>40.380000000000003</v>
      </c>
      <c r="DC29">
        <f t="shared" si="1"/>
        <v>0</v>
      </c>
    </row>
    <row r="30" spans="1:107" x14ac:dyDescent="0.2">
      <c r="A30">
        <f>ROW(Source!A31)</f>
        <v>31</v>
      </c>
      <c r="B30">
        <v>47999145</v>
      </c>
      <c r="C30">
        <v>47994914</v>
      </c>
      <c r="D30">
        <v>47330122</v>
      </c>
      <c r="E30">
        <v>1</v>
      </c>
      <c r="F30">
        <v>1</v>
      </c>
      <c r="G30">
        <v>27</v>
      </c>
      <c r="H30">
        <v>3</v>
      </c>
      <c r="I30" t="s">
        <v>289</v>
      </c>
      <c r="J30" t="s">
        <v>290</v>
      </c>
      <c r="K30" t="s">
        <v>291</v>
      </c>
      <c r="L30">
        <v>1348</v>
      </c>
      <c r="N30">
        <v>1009</v>
      </c>
      <c r="O30" t="s">
        <v>201</v>
      </c>
      <c r="P30" t="s">
        <v>201</v>
      </c>
      <c r="Q30">
        <v>1000</v>
      </c>
      <c r="W30">
        <v>0</v>
      </c>
      <c r="X30">
        <v>-1120242942</v>
      </c>
      <c r="Y30">
        <v>0.108</v>
      </c>
      <c r="AA30">
        <v>38394.43</v>
      </c>
      <c r="AB30">
        <v>0</v>
      </c>
      <c r="AC30">
        <v>0</v>
      </c>
      <c r="AD30">
        <v>0</v>
      </c>
      <c r="AE30">
        <v>38394.43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N30">
        <v>0</v>
      </c>
      <c r="AO30">
        <v>1</v>
      </c>
      <c r="AP30">
        <v>0</v>
      </c>
      <c r="AQ30">
        <v>0</v>
      </c>
      <c r="AR30">
        <v>0</v>
      </c>
      <c r="AS30" t="s">
        <v>3</v>
      </c>
      <c r="AT30">
        <v>0.108</v>
      </c>
      <c r="AU30" t="s">
        <v>3</v>
      </c>
      <c r="AV30">
        <v>0</v>
      </c>
      <c r="AW30">
        <v>2</v>
      </c>
      <c r="AX30">
        <v>47995522</v>
      </c>
      <c r="AY30">
        <v>1</v>
      </c>
      <c r="AZ30">
        <v>0</v>
      </c>
      <c r="BA30">
        <v>30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Y30*Source!I31</f>
        <v>0</v>
      </c>
      <c r="CY30">
        <f>AA30</f>
        <v>38394.43</v>
      </c>
      <c r="CZ30">
        <f>AE30</f>
        <v>38394.43</v>
      </c>
      <c r="DA30">
        <f>AI30</f>
        <v>1</v>
      </c>
      <c r="DB30">
        <f t="shared" si="0"/>
        <v>4146.6000000000004</v>
      </c>
      <c r="DC30">
        <f t="shared" si="1"/>
        <v>0</v>
      </c>
    </row>
    <row r="31" spans="1:107" x14ac:dyDescent="0.2">
      <c r="A31">
        <f>ROW(Source!A32)</f>
        <v>32</v>
      </c>
      <c r="B31">
        <v>47999145</v>
      </c>
      <c r="C31">
        <v>47994929</v>
      </c>
      <c r="D31">
        <v>47316917</v>
      </c>
      <c r="E31">
        <v>27</v>
      </c>
      <c r="F31">
        <v>1</v>
      </c>
      <c r="G31">
        <v>27</v>
      </c>
      <c r="H31">
        <v>1</v>
      </c>
      <c r="I31" t="s">
        <v>219</v>
      </c>
      <c r="J31" t="s">
        <v>3</v>
      </c>
      <c r="K31" t="s">
        <v>220</v>
      </c>
      <c r="L31">
        <v>1191</v>
      </c>
      <c r="N31">
        <v>1013</v>
      </c>
      <c r="O31" t="s">
        <v>221</v>
      </c>
      <c r="P31" t="s">
        <v>221</v>
      </c>
      <c r="Q31">
        <v>1</v>
      </c>
      <c r="W31">
        <v>0</v>
      </c>
      <c r="X31">
        <v>476480486</v>
      </c>
      <c r="Y31">
        <v>3.69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S31" t="s">
        <v>3</v>
      </c>
      <c r="AT31">
        <v>3.69</v>
      </c>
      <c r="AU31" t="s">
        <v>3</v>
      </c>
      <c r="AV31">
        <v>1</v>
      </c>
      <c r="AW31">
        <v>2</v>
      </c>
      <c r="AX31">
        <v>47995524</v>
      </c>
      <c r="AY31">
        <v>1</v>
      </c>
      <c r="AZ31">
        <v>0</v>
      </c>
      <c r="BA31">
        <v>31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Y31*Source!I32</f>
        <v>0</v>
      </c>
      <c r="CY31">
        <f>AD31</f>
        <v>0</v>
      </c>
      <c r="CZ31">
        <f>AH31</f>
        <v>0</v>
      </c>
      <c r="DA31">
        <f>AL31</f>
        <v>1</v>
      </c>
      <c r="DB31">
        <f t="shared" si="0"/>
        <v>0</v>
      </c>
      <c r="DC31">
        <f t="shared" si="1"/>
        <v>0</v>
      </c>
    </row>
    <row r="32" spans="1:107" x14ac:dyDescent="0.2">
      <c r="A32">
        <f>ROW(Source!A32)</f>
        <v>32</v>
      </c>
      <c r="B32">
        <v>47999145</v>
      </c>
      <c r="C32">
        <v>47994929</v>
      </c>
      <c r="D32">
        <v>47329334</v>
      </c>
      <c r="E32">
        <v>1</v>
      </c>
      <c r="F32">
        <v>1</v>
      </c>
      <c r="G32">
        <v>27</v>
      </c>
      <c r="H32">
        <v>2</v>
      </c>
      <c r="I32" t="s">
        <v>292</v>
      </c>
      <c r="J32" t="s">
        <v>293</v>
      </c>
      <c r="K32" t="s">
        <v>294</v>
      </c>
      <c r="L32">
        <v>1368</v>
      </c>
      <c r="N32">
        <v>1011</v>
      </c>
      <c r="O32" t="s">
        <v>225</v>
      </c>
      <c r="P32" t="s">
        <v>225</v>
      </c>
      <c r="Q32">
        <v>1</v>
      </c>
      <c r="W32">
        <v>0</v>
      </c>
      <c r="X32">
        <v>893252262</v>
      </c>
      <c r="Y32">
        <v>0.36</v>
      </c>
      <c r="AA32">
        <v>0</v>
      </c>
      <c r="AB32">
        <v>424.04</v>
      </c>
      <c r="AC32">
        <v>2.65</v>
      </c>
      <c r="AD32">
        <v>0</v>
      </c>
      <c r="AE32">
        <v>0</v>
      </c>
      <c r="AF32">
        <v>424.04</v>
      </c>
      <c r="AG32">
        <v>2.65</v>
      </c>
      <c r="AH32">
        <v>0</v>
      </c>
      <c r="AI32">
        <v>1</v>
      </c>
      <c r="AJ32">
        <v>1</v>
      </c>
      <c r="AK32">
        <v>1</v>
      </c>
      <c r="AL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 t="s">
        <v>3</v>
      </c>
      <c r="AT32">
        <v>0.36</v>
      </c>
      <c r="AU32" t="s">
        <v>3</v>
      </c>
      <c r="AV32">
        <v>0</v>
      </c>
      <c r="AW32">
        <v>2</v>
      </c>
      <c r="AX32">
        <v>47995525</v>
      </c>
      <c r="AY32">
        <v>1</v>
      </c>
      <c r="AZ32">
        <v>0</v>
      </c>
      <c r="BA32">
        <v>32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Y32*Source!I32</f>
        <v>0</v>
      </c>
      <c r="CY32">
        <f>AB32</f>
        <v>424.04</v>
      </c>
      <c r="CZ32">
        <f>AF32</f>
        <v>424.04</v>
      </c>
      <c r="DA32">
        <f>AJ32</f>
        <v>1</v>
      </c>
      <c r="DB32">
        <f t="shared" si="0"/>
        <v>152.65</v>
      </c>
      <c r="DC32">
        <f t="shared" si="1"/>
        <v>0.95</v>
      </c>
    </row>
    <row r="33" spans="1:107" x14ac:dyDescent="0.2">
      <c r="A33">
        <f>ROW(Source!A32)</f>
        <v>32</v>
      </c>
      <c r="B33">
        <v>47999145</v>
      </c>
      <c r="C33">
        <v>47994929</v>
      </c>
      <c r="D33">
        <v>47329335</v>
      </c>
      <c r="E33">
        <v>1</v>
      </c>
      <c r="F33">
        <v>1</v>
      </c>
      <c r="G33">
        <v>27</v>
      </c>
      <c r="H33">
        <v>2</v>
      </c>
      <c r="I33" t="s">
        <v>295</v>
      </c>
      <c r="J33" t="s">
        <v>296</v>
      </c>
      <c r="K33" t="s">
        <v>297</v>
      </c>
      <c r="L33">
        <v>1368</v>
      </c>
      <c r="N33">
        <v>1011</v>
      </c>
      <c r="O33" t="s">
        <v>225</v>
      </c>
      <c r="P33" t="s">
        <v>225</v>
      </c>
      <c r="Q33">
        <v>1</v>
      </c>
      <c r="W33">
        <v>0</v>
      </c>
      <c r="X33">
        <v>1664875515</v>
      </c>
      <c r="Y33">
        <v>1.74</v>
      </c>
      <c r="AA33">
        <v>0</v>
      </c>
      <c r="AB33">
        <v>1069.6500000000001</v>
      </c>
      <c r="AC33">
        <v>518.65</v>
      </c>
      <c r="AD33">
        <v>0</v>
      </c>
      <c r="AE33">
        <v>0</v>
      </c>
      <c r="AF33">
        <v>1069.6500000000001</v>
      </c>
      <c r="AG33">
        <v>518.65</v>
      </c>
      <c r="AH33">
        <v>0</v>
      </c>
      <c r="AI33">
        <v>1</v>
      </c>
      <c r="AJ33">
        <v>1</v>
      </c>
      <c r="AK33">
        <v>1</v>
      </c>
      <c r="AL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 t="s">
        <v>3</v>
      </c>
      <c r="AT33">
        <v>1.74</v>
      </c>
      <c r="AU33" t="s">
        <v>3</v>
      </c>
      <c r="AV33">
        <v>0</v>
      </c>
      <c r="AW33">
        <v>2</v>
      </c>
      <c r="AX33">
        <v>47995526</v>
      </c>
      <c r="AY33">
        <v>1</v>
      </c>
      <c r="AZ33">
        <v>0</v>
      </c>
      <c r="BA33">
        <v>33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Y33*Source!I32</f>
        <v>0</v>
      </c>
      <c r="CY33">
        <f>AB33</f>
        <v>1069.6500000000001</v>
      </c>
      <c r="CZ33">
        <f>AF33</f>
        <v>1069.6500000000001</v>
      </c>
      <c r="DA33">
        <f>AJ33</f>
        <v>1</v>
      </c>
      <c r="DB33">
        <f t="shared" ref="DB33:DB64" si="5">ROUND(ROUND(AT33*CZ33,2),6)</f>
        <v>1861.19</v>
      </c>
      <c r="DC33">
        <f t="shared" ref="DC33:DC64" si="6">ROUND(ROUND(AT33*AG33,2),6)</f>
        <v>902.45</v>
      </c>
    </row>
    <row r="34" spans="1:107" x14ac:dyDescent="0.2">
      <c r="A34">
        <f>ROW(Source!A32)</f>
        <v>32</v>
      </c>
      <c r="B34">
        <v>47999145</v>
      </c>
      <c r="C34">
        <v>47994929</v>
      </c>
      <c r="D34">
        <v>47331244</v>
      </c>
      <c r="E34">
        <v>1</v>
      </c>
      <c r="F34">
        <v>1</v>
      </c>
      <c r="G34">
        <v>27</v>
      </c>
      <c r="H34">
        <v>3</v>
      </c>
      <c r="I34" t="s">
        <v>286</v>
      </c>
      <c r="J34" t="s">
        <v>287</v>
      </c>
      <c r="K34" t="s">
        <v>288</v>
      </c>
      <c r="L34">
        <v>1339</v>
      </c>
      <c r="N34">
        <v>1007</v>
      </c>
      <c r="O34" t="s">
        <v>273</v>
      </c>
      <c r="P34" t="s">
        <v>273</v>
      </c>
      <c r="Q34">
        <v>1</v>
      </c>
      <c r="W34">
        <v>0</v>
      </c>
      <c r="X34">
        <v>-968716155</v>
      </c>
      <c r="Y34">
        <v>2.5000000000000001E-2</v>
      </c>
      <c r="AA34">
        <v>1615</v>
      </c>
      <c r="AB34">
        <v>0</v>
      </c>
      <c r="AC34">
        <v>0</v>
      </c>
      <c r="AD34">
        <v>0</v>
      </c>
      <c r="AE34">
        <v>1615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1</v>
      </c>
      <c r="AL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 t="s">
        <v>3</v>
      </c>
      <c r="AT34">
        <v>2.5000000000000001E-2</v>
      </c>
      <c r="AU34" t="s">
        <v>3</v>
      </c>
      <c r="AV34">
        <v>0</v>
      </c>
      <c r="AW34">
        <v>2</v>
      </c>
      <c r="AX34">
        <v>47995528</v>
      </c>
      <c r="AY34">
        <v>1</v>
      </c>
      <c r="AZ34">
        <v>0</v>
      </c>
      <c r="BA34">
        <v>34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Y34*Source!I32</f>
        <v>0</v>
      </c>
      <c r="CY34">
        <f>AA34</f>
        <v>1615</v>
      </c>
      <c r="CZ34">
        <f>AE34</f>
        <v>1615</v>
      </c>
      <c r="DA34">
        <f>AI34</f>
        <v>1</v>
      </c>
      <c r="DB34">
        <f t="shared" si="5"/>
        <v>40.380000000000003</v>
      </c>
      <c r="DC34">
        <f t="shared" si="6"/>
        <v>0</v>
      </c>
    </row>
    <row r="35" spans="1:107" x14ac:dyDescent="0.2">
      <c r="A35">
        <f>ROW(Source!A32)</f>
        <v>32</v>
      </c>
      <c r="B35">
        <v>47999145</v>
      </c>
      <c r="C35">
        <v>47994929</v>
      </c>
      <c r="D35">
        <v>47330122</v>
      </c>
      <c r="E35">
        <v>1</v>
      </c>
      <c r="F35">
        <v>1</v>
      </c>
      <c r="G35">
        <v>27</v>
      </c>
      <c r="H35">
        <v>3</v>
      </c>
      <c r="I35" t="s">
        <v>289</v>
      </c>
      <c r="J35" t="s">
        <v>290</v>
      </c>
      <c r="K35" t="s">
        <v>291</v>
      </c>
      <c r="L35">
        <v>1348</v>
      </c>
      <c r="N35">
        <v>1009</v>
      </c>
      <c r="O35" t="s">
        <v>201</v>
      </c>
      <c r="P35" t="s">
        <v>201</v>
      </c>
      <c r="Q35">
        <v>1000</v>
      </c>
      <c r="W35">
        <v>0</v>
      </c>
      <c r="X35">
        <v>-1120242942</v>
      </c>
      <c r="Y35">
        <v>5.3999999999999999E-2</v>
      </c>
      <c r="AA35">
        <v>38394.43</v>
      </c>
      <c r="AB35">
        <v>0</v>
      </c>
      <c r="AC35">
        <v>0</v>
      </c>
      <c r="AD35">
        <v>0</v>
      </c>
      <c r="AE35">
        <v>38394.43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S35" t="s">
        <v>3</v>
      </c>
      <c r="AT35">
        <v>5.3999999999999999E-2</v>
      </c>
      <c r="AU35" t="s">
        <v>3</v>
      </c>
      <c r="AV35">
        <v>0</v>
      </c>
      <c r="AW35">
        <v>2</v>
      </c>
      <c r="AX35">
        <v>47995527</v>
      </c>
      <c r="AY35">
        <v>1</v>
      </c>
      <c r="AZ35">
        <v>0</v>
      </c>
      <c r="BA35">
        <v>35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Y35*Source!I32</f>
        <v>0</v>
      </c>
      <c r="CY35">
        <f>AA35</f>
        <v>38394.43</v>
      </c>
      <c r="CZ35">
        <f>AE35</f>
        <v>38394.43</v>
      </c>
      <c r="DA35">
        <f>AI35</f>
        <v>1</v>
      </c>
      <c r="DB35">
        <f t="shared" si="5"/>
        <v>2073.3000000000002</v>
      </c>
      <c r="DC35">
        <f t="shared" si="6"/>
        <v>0</v>
      </c>
    </row>
    <row r="36" spans="1:107" x14ac:dyDescent="0.2">
      <c r="A36">
        <f>ROW(Source!A33)</f>
        <v>33</v>
      </c>
      <c r="B36">
        <v>47999145</v>
      </c>
      <c r="C36">
        <v>47994940</v>
      </c>
      <c r="D36">
        <v>47316917</v>
      </c>
      <c r="E36">
        <v>27</v>
      </c>
      <c r="F36">
        <v>1</v>
      </c>
      <c r="G36">
        <v>27</v>
      </c>
      <c r="H36">
        <v>1</v>
      </c>
      <c r="I36" t="s">
        <v>219</v>
      </c>
      <c r="J36" t="s">
        <v>3</v>
      </c>
      <c r="K36" t="s">
        <v>220</v>
      </c>
      <c r="L36">
        <v>1191</v>
      </c>
      <c r="N36">
        <v>1013</v>
      </c>
      <c r="O36" t="s">
        <v>221</v>
      </c>
      <c r="P36" t="s">
        <v>221</v>
      </c>
      <c r="Q36">
        <v>1</v>
      </c>
      <c r="W36">
        <v>0</v>
      </c>
      <c r="X36">
        <v>476480486</v>
      </c>
      <c r="Y36">
        <v>18.68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N36">
        <v>0</v>
      </c>
      <c r="AO36">
        <v>1</v>
      </c>
      <c r="AP36">
        <v>0</v>
      </c>
      <c r="AQ36">
        <v>0</v>
      </c>
      <c r="AR36">
        <v>0</v>
      </c>
      <c r="AS36" t="s">
        <v>3</v>
      </c>
      <c r="AT36">
        <v>18.68</v>
      </c>
      <c r="AU36" t="s">
        <v>3</v>
      </c>
      <c r="AV36">
        <v>1</v>
      </c>
      <c r="AW36">
        <v>2</v>
      </c>
      <c r="AX36">
        <v>47995529</v>
      </c>
      <c r="AY36">
        <v>1</v>
      </c>
      <c r="AZ36">
        <v>0</v>
      </c>
      <c r="BA36">
        <v>36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Y36*Source!I33</f>
        <v>0</v>
      </c>
      <c r="CY36">
        <f>AD36</f>
        <v>0</v>
      </c>
      <c r="CZ36">
        <f>AH36</f>
        <v>0</v>
      </c>
      <c r="DA36">
        <f>AL36</f>
        <v>1</v>
      </c>
      <c r="DB36">
        <f t="shared" si="5"/>
        <v>0</v>
      </c>
      <c r="DC36">
        <f t="shared" si="6"/>
        <v>0</v>
      </c>
    </row>
    <row r="37" spans="1:107" x14ac:dyDescent="0.2">
      <c r="A37">
        <f>ROW(Source!A34)</f>
        <v>34</v>
      </c>
      <c r="B37">
        <v>47999145</v>
      </c>
      <c r="C37">
        <v>47994943</v>
      </c>
      <c r="D37">
        <v>47316917</v>
      </c>
      <c r="E37">
        <v>27</v>
      </c>
      <c r="F37">
        <v>1</v>
      </c>
      <c r="G37">
        <v>27</v>
      </c>
      <c r="H37">
        <v>1</v>
      </c>
      <c r="I37" t="s">
        <v>219</v>
      </c>
      <c r="J37" t="s">
        <v>3</v>
      </c>
      <c r="K37" t="s">
        <v>220</v>
      </c>
      <c r="L37">
        <v>1191</v>
      </c>
      <c r="N37">
        <v>1013</v>
      </c>
      <c r="O37" t="s">
        <v>221</v>
      </c>
      <c r="P37" t="s">
        <v>221</v>
      </c>
      <c r="Q37">
        <v>1</v>
      </c>
      <c r="W37">
        <v>0</v>
      </c>
      <c r="X37">
        <v>476480486</v>
      </c>
      <c r="Y37">
        <v>25.98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 t="s">
        <v>3</v>
      </c>
      <c r="AT37">
        <v>25.98</v>
      </c>
      <c r="AU37" t="s">
        <v>3</v>
      </c>
      <c r="AV37">
        <v>1</v>
      </c>
      <c r="AW37">
        <v>2</v>
      </c>
      <c r="AX37">
        <v>47995530</v>
      </c>
      <c r="AY37">
        <v>1</v>
      </c>
      <c r="AZ37">
        <v>0</v>
      </c>
      <c r="BA37">
        <v>37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Y37*Source!I34</f>
        <v>0</v>
      </c>
      <c r="CY37">
        <f>AD37</f>
        <v>0</v>
      </c>
      <c r="CZ37">
        <f>AH37</f>
        <v>0</v>
      </c>
      <c r="DA37">
        <f>AL37</f>
        <v>1</v>
      </c>
      <c r="DB37">
        <f t="shared" si="5"/>
        <v>0</v>
      </c>
      <c r="DC37">
        <f t="shared" si="6"/>
        <v>0</v>
      </c>
    </row>
    <row r="38" spans="1:107" x14ac:dyDescent="0.2">
      <c r="A38">
        <f>ROW(Source!A34)</f>
        <v>34</v>
      </c>
      <c r="B38">
        <v>47999145</v>
      </c>
      <c r="C38">
        <v>47994943</v>
      </c>
      <c r="D38">
        <v>47329204</v>
      </c>
      <c r="E38">
        <v>1</v>
      </c>
      <c r="F38">
        <v>1</v>
      </c>
      <c r="G38">
        <v>27</v>
      </c>
      <c r="H38">
        <v>2</v>
      </c>
      <c r="I38" t="s">
        <v>298</v>
      </c>
      <c r="J38" t="s">
        <v>299</v>
      </c>
      <c r="K38" t="s">
        <v>300</v>
      </c>
      <c r="L38">
        <v>1368</v>
      </c>
      <c r="N38">
        <v>1011</v>
      </c>
      <c r="O38" t="s">
        <v>225</v>
      </c>
      <c r="P38" t="s">
        <v>225</v>
      </c>
      <c r="Q38">
        <v>1</v>
      </c>
      <c r="W38">
        <v>0</v>
      </c>
      <c r="X38">
        <v>-1323805330</v>
      </c>
      <c r="Y38">
        <v>0.86</v>
      </c>
      <c r="AA38">
        <v>0</v>
      </c>
      <c r="AB38">
        <v>683.9</v>
      </c>
      <c r="AC38">
        <v>371.27</v>
      </c>
      <c r="AD38">
        <v>0</v>
      </c>
      <c r="AE38">
        <v>0</v>
      </c>
      <c r="AF38">
        <v>683.9</v>
      </c>
      <c r="AG38">
        <v>371.27</v>
      </c>
      <c r="AH38">
        <v>0</v>
      </c>
      <c r="AI38">
        <v>1</v>
      </c>
      <c r="AJ38">
        <v>1</v>
      </c>
      <c r="AK38">
        <v>1</v>
      </c>
      <c r="AL38">
        <v>1</v>
      </c>
      <c r="AN38">
        <v>0</v>
      </c>
      <c r="AO38">
        <v>1</v>
      </c>
      <c r="AP38">
        <v>0</v>
      </c>
      <c r="AQ38">
        <v>0</v>
      </c>
      <c r="AR38">
        <v>0</v>
      </c>
      <c r="AS38" t="s">
        <v>3</v>
      </c>
      <c r="AT38">
        <v>0.86</v>
      </c>
      <c r="AU38" t="s">
        <v>3</v>
      </c>
      <c r="AV38">
        <v>0</v>
      </c>
      <c r="AW38">
        <v>2</v>
      </c>
      <c r="AX38">
        <v>47995531</v>
      </c>
      <c r="AY38">
        <v>1</v>
      </c>
      <c r="AZ38">
        <v>0</v>
      </c>
      <c r="BA38">
        <v>38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Y38*Source!I34</f>
        <v>0</v>
      </c>
      <c r="CY38">
        <f>AB38</f>
        <v>683.9</v>
      </c>
      <c r="CZ38">
        <f>AF38</f>
        <v>683.9</v>
      </c>
      <c r="DA38">
        <f>AJ38</f>
        <v>1</v>
      </c>
      <c r="DB38">
        <f t="shared" si="5"/>
        <v>588.15</v>
      </c>
      <c r="DC38">
        <f t="shared" si="6"/>
        <v>319.29000000000002</v>
      </c>
    </row>
    <row r="39" spans="1:107" x14ac:dyDescent="0.2">
      <c r="A39">
        <f>ROW(Source!A34)</f>
        <v>34</v>
      </c>
      <c r="B39">
        <v>47999145</v>
      </c>
      <c r="C39">
        <v>47994943</v>
      </c>
      <c r="D39">
        <v>47332954</v>
      </c>
      <c r="E39">
        <v>1</v>
      </c>
      <c r="F39">
        <v>1</v>
      </c>
      <c r="G39">
        <v>27</v>
      </c>
      <c r="H39">
        <v>3</v>
      </c>
      <c r="I39" t="s">
        <v>301</v>
      </c>
      <c r="J39" t="s">
        <v>302</v>
      </c>
      <c r="K39" t="s">
        <v>303</v>
      </c>
      <c r="L39">
        <v>1339</v>
      </c>
      <c r="N39">
        <v>1007</v>
      </c>
      <c r="O39" t="s">
        <v>273</v>
      </c>
      <c r="P39" t="s">
        <v>273</v>
      </c>
      <c r="Q39">
        <v>1</v>
      </c>
      <c r="W39">
        <v>0</v>
      </c>
      <c r="X39">
        <v>1036748413</v>
      </c>
      <c r="Y39">
        <v>4.3</v>
      </c>
      <c r="AA39">
        <v>3544.73</v>
      </c>
      <c r="AB39">
        <v>0</v>
      </c>
      <c r="AC39">
        <v>0</v>
      </c>
      <c r="AD39">
        <v>0</v>
      </c>
      <c r="AE39">
        <v>3544.73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N39">
        <v>0</v>
      </c>
      <c r="AO39">
        <v>1</v>
      </c>
      <c r="AP39">
        <v>0</v>
      </c>
      <c r="AQ39">
        <v>0</v>
      </c>
      <c r="AR39">
        <v>0</v>
      </c>
      <c r="AS39" t="s">
        <v>3</v>
      </c>
      <c r="AT39">
        <v>4.3</v>
      </c>
      <c r="AU39" t="s">
        <v>3</v>
      </c>
      <c r="AV39">
        <v>0</v>
      </c>
      <c r="AW39">
        <v>2</v>
      </c>
      <c r="AX39">
        <v>47995532</v>
      </c>
      <c r="AY39">
        <v>1</v>
      </c>
      <c r="AZ39">
        <v>0</v>
      </c>
      <c r="BA39">
        <v>39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Y39*Source!I34</f>
        <v>0</v>
      </c>
      <c r="CY39">
        <f>AA39</f>
        <v>3544.73</v>
      </c>
      <c r="CZ39">
        <f>AE39</f>
        <v>3544.73</v>
      </c>
      <c r="DA39">
        <f>AI39</f>
        <v>1</v>
      </c>
      <c r="DB39">
        <f t="shared" si="5"/>
        <v>15242.34</v>
      </c>
      <c r="DC39">
        <f t="shared" si="6"/>
        <v>0</v>
      </c>
    </row>
    <row r="40" spans="1:107" x14ac:dyDescent="0.2">
      <c r="A40">
        <f>ROW(Source!A34)</f>
        <v>34</v>
      </c>
      <c r="B40">
        <v>47999145</v>
      </c>
      <c r="C40">
        <v>47994943</v>
      </c>
      <c r="D40">
        <v>47333902</v>
      </c>
      <c r="E40">
        <v>1</v>
      </c>
      <c r="F40">
        <v>1</v>
      </c>
      <c r="G40">
        <v>27</v>
      </c>
      <c r="H40">
        <v>3</v>
      </c>
      <c r="I40" t="s">
        <v>304</v>
      </c>
      <c r="J40" t="s">
        <v>305</v>
      </c>
      <c r="K40" t="s">
        <v>306</v>
      </c>
      <c r="L40">
        <v>1035</v>
      </c>
      <c r="N40">
        <v>1013</v>
      </c>
      <c r="O40" t="s">
        <v>307</v>
      </c>
      <c r="P40" t="s">
        <v>307</v>
      </c>
      <c r="Q40">
        <v>1</v>
      </c>
      <c r="W40">
        <v>0</v>
      </c>
      <c r="X40">
        <v>-1179653604</v>
      </c>
      <c r="Y40">
        <v>100</v>
      </c>
      <c r="AA40">
        <v>5241.12</v>
      </c>
      <c r="AB40">
        <v>0</v>
      </c>
      <c r="AC40">
        <v>0</v>
      </c>
      <c r="AD40">
        <v>0</v>
      </c>
      <c r="AE40">
        <v>5241.12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1</v>
      </c>
      <c r="AP40">
        <v>0</v>
      </c>
      <c r="AQ40">
        <v>0</v>
      </c>
      <c r="AR40">
        <v>0</v>
      </c>
      <c r="AS40" t="s">
        <v>3</v>
      </c>
      <c r="AT40">
        <v>100</v>
      </c>
      <c r="AU40" t="s">
        <v>3</v>
      </c>
      <c r="AV40">
        <v>0</v>
      </c>
      <c r="AW40">
        <v>2</v>
      </c>
      <c r="AX40">
        <v>47995533</v>
      </c>
      <c r="AY40">
        <v>1</v>
      </c>
      <c r="AZ40">
        <v>0</v>
      </c>
      <c r="BA40">
        <v>40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Y40*Source!I34</f>
        <v>0</v>
      </c>
      <c r="CY40">
        <f>AA40</f>
        <v>5241.12</v>
      </c>
      <c r="CZ40">
        <f>AE40</f>
        <v>5241.12</v>
      </c>
      <c r="DA40">
        <f>AI40</f>
        <v>1</v>
      </c>
      <c r="DB40">
        <f t="shared" si="5"/>
        <v>524112</v>
      </c>
      <c r="DC40">
        <f t="shared" si="6"/>
        <v>0</v>
      </c>
    </row>
    <row r="41" spans="1:107" x14ac:dyDescent="0.2">
      <c r="A41">
        <f>ROW(Source!A35)</f>
        <v>35</v>
      </c>
      <c r="B41">
        <v>47999145</v>
      </c>
      <c r="C41">
        <v>47994952</v>
      </c>
      <c r="D41">
        <v>47316917</v>
      </c>
      <c r="E41">
        <v>27</v>
      </c>
      <c r="F41">
        <v>1</v>
      </c>
      <c r="G41">
        <v>27</v>
      </c>
      <c r="H41">
        <v>1</v>
      </c>
      <c r="I41" t="s">
        <v>219</v>
      </c>
      <c r="J41" t="s">
        <v>3</v>
      </c>
      <c r="K41" t="s">
        <v>220</v>
      </c>
      <c r="L41">
        <v>1191</v>
      </c>
      <c r="N41">
        <v>1013</v>
      </c>
      <c r="O41" t="s">
        <v>221</v>
      </c>
      <c r="P41" t="s">
        <v>221</v>
      </c>
      <c r="Q41">
        <v>1</v>
      </c>
      <c r="W41">
        <v>0</v>
      </c>
      <c r="X41">
        <v>476480486</v>
      </c>
      <c r="Y41">
        <v>52.67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 t="s">
        <v>3</v>
      </c>
      <c r="AT41">
        <v>52.67</v>
      </c>
      <c r="AU41" t="s">
        <v>3</v>
      </c>
      <c r="AV41">
        <v>1</v>
      </c>
      <c r="AW41">
        <v>2</v>
      </c>
      <c r="AX41">
        <v>47995534</v>
      </c>
      <c r="AY41">
        <v>1</v>
      </c>
      <c r="AZ41">
        <v>0</v>
      </c>
      <c r="BA41">
        <v>41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Y41*Source!I35</f>
        <v>0</v>
      </c>
      <c r="CY41">
        <f>AD41</f>
        <v>0</v>
      </c>
      <c r="CZ41">
        <f>AH41</f>
        <v>0</v>
      </c>
      <c r="DA41">
        <f>AL41</f>
        <v>1</v>
      </c>
      <c r="DB41">
        <f t="shared" si="5"/>
        <v>0</v>
      </c>
      <c r="DC41">
        <f t="shared" si="6"/>
        <v>0</v>
      </c>
    </row>
    <row r="42" spans="1:107" x14ac:dyDescent="0.2">
      <c r="A42">
        <f>ROW(Source!A35)</f>
        <v>35</v>
      </c>
      <c r="B42">
        <v>47999145</v>
      </c>
      <c r="C42">
        <v>47994952</v>
      </c>
      <c r="D42">
        <v>47329720</v>
      </c>
      <c r="E42">
        <v>1</v>
      </c>
      <c r="F42">
        <v>1</v>
      </c>
      <c r="G42">
        <v>27</v>
      </c>
      <c r="H42">
        <v>2</v>
      </c>
      <c r="I42" t="s">
        <v>308</v>
      </c>
      <c r="J42" t="s">
        <v>309</v>
      </c>
      <c r="K42" t="s">
        <v>310</v>
      </c>
      <c r="L42">
        <v>1368</v>
      </c>
      <c r="N42">
        <v>1011</v>
      </c>
      <c r="O42" t="s">
        <v>225</v>
      </c>
      <c r="P42" t="s">
        <v>225</v>
      </c>
      <c r="Q42">
        <v>1</v>
      </c>
      <c r="W42">
        <v>0</v>
      </c>
      <c r="X42">
        <v>-657025788</v>
      </c>
      <c r="Y42">
        <v>7.02</v>
      </c>
      <c r="AA42">
        <v>0</v>
      </c>
      <c r="AB42">
        <v>94.06</v>
      </c>
      <c r="AC42">
        <v>4.3499999999999996</v>
      </c>
      <c r="AD42">
        <v>0</v>
      </c>
      <c r="AE42">
        <v>0</v>
      </c>
      <c r="AF42">
        <v>94.06</v>
      </c>
      <c r="AG42">
        <v>4.3499999999999996</v>
      </c>
      <c r="AH42">
        <v>0</v>
      </c>
      <c r="AI42">
        <v>1</v>
      </c>
      <c r="AJ42">
        <v>1</v>
      </c>
      <c r="AK42">
        <v>1</v>
      </c>
      <c r="AL42">
        <v>1</v>
      </c>
      <c r="AN42">
        <v>0</v>
      </c>
      <c r="AO42">
        <v>1</v>
      </c>
      <c r="AP42">
        <v>0</v>
      </c>
      <c r="AQ42">
        <v>0</v>
      </c>
      <c r="AR42">
        <v>0</v>
      </c>
      <c r="AS42" t="s">
        <v>3</v>
      </c>
      <c r="AT42">
        <v>7.02</v>
      </c>
      <c r="AU42" t="s">
        <v>3</v>
      </c>
      <c r="AV42">
        <v>0</v>
      </c>
      <c r="AW42">
        <v>2</v>
      </c>
      <c r="AX42">
        <v>47995535</v>
      </c>
      <c r="AY42">
        <v>1</v>
      </c>
      <c r="AZ42">
        <v>0</v>
      </c>
      <c r="BA42">
        <v>42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Y42*Source!I35</f>
        <v>0</v>
      </c>
      <c r="CY42">
        <f>AB42</f>
        <v>94.06</v>
      </c>
      <c r="CZ42">
        <f>AF42</f>
        <v>94.06</v>
      </c>
      <c r="DA42">
        <f>AJ42</f>
        <v>1</v>
      </c>
      <c r="DB42">
        <f t="shared" si="5"/>
        <v>660.3</v>
      </c>
      <c r="DC42">
        <f t="shared" si="6"/>
        <v>30.54</v>
      </c>
    </row>
    <row r="43" spans="1:107" x14ac:dyDescent="0.2">
      <c r="A43">
        <f>ROW(Source!A35)</f>
        <v>35</v>
      </c>
      <c r="B43">
        <v>47999145</v>
      </c>
      <c r="C43">
        <v>47994952</v>
      </c>
      <c r="D43">
        <v>47333029</v>
      </c>
      <c r="E43">
        <v>1</v>
      </c>
      <c r="F43">
        <v>1</v>
      </c>
      <c r="G43">
        <v>27</v>
      </c>
      <c r="H43">
        <v>3</v>
      </c>
      <c r="I43" t="s">
        <v>311</v>
      </c>
      <c r="J43" t="s">
        <v>312</v>
      </c>
      <c r="K43" t="s">
        <v>313</v>
      </c>
      <c r="L43">
        <v>1339</v>
      </c>
      <c r="N43">
        <v>1007</v>
      </c>
      <c r="O43" t="s">
        <v>273</v>
      </c>
      <c r="P43" t="s">
        <v>273</v>
      </c>
      <c r="Q43">
        <v>1</v>
      </c>
      <c r="W43">
        <v>0</v>
      </c>
      <c r="X43">
        <v>-511789595</v>
      </c>
      <c r="Y43">
        <v>0.05</v>
      </c>
      <c r="AA43">
        <v>3658.9</v>
      </c>
      <c r="AB43">
        <v>0</v>
      </c>
      <c r="AC43">
        <v>0</v>
      </c>
      <c r="AD43">
        <v>0</v>
      </c>
      <c r="AE43">
        <v>3658.9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1</v>
      </c>
      <c r="AL43">
        <v>1</v>
      </c>
      <c r="AN43">
        <v>0</v>
      </c>
      <c r="AO43">
        <v>1</v>
      </c>
      <c r="AP43">
        <v>0</v>
      </c>
      <c r="AQ43">
        <v>0</v>
      </c>
      <c r="AR43">
        <v>0</v>
      </c>
      <c r="AS43" t="s">
        <v>3</v>
      </c>
      <c r="AT43">
        <v>0.05</v>
      </c>
      <c r="AU43" t="s">
        <v>3</v>
      </c>
      <c r="AV43">
        <v>0</v>
      </c>
      <c r="AW43">
        <v>2</v>
      </c>
      <c r="AX43">
        <v>47995536</v>
      </c>
      <c r="AY43">
        <v>1</v>
      </c>
      <c r="AZ43">
        <v>0</v>
      </c>
      <c r="BA43">
        <v>43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Y43*Source!I35</f>
        <v>0</v>
      </c>
      <c r="CY43">
        <f>AA43</f>
        <v>3658.9</v>
      </c>
      <c r="CZ43">
        <f>AE43</f>
        <v>3658.9</v>
      </c>
      <c r="DA43">
        <f>AI43</f>
        <v>1</v>
      </c>
      <c r="DB43">
        <f t="shared" si="5"/>
        <v>182.95</v>
      </c>
      <c r="DC43">
        <f t="shared" si="6"/>
        <v>0</v>
      </c>
    </row>
    <row r="44" spans="1:107" x14ac:dyDescent="0.2">
      <c r="A44">
        <f>ROW(Source!A35)</f>
        <v>35</v>
      </c>
      <c r="B44">
        <v>47999145</v>
      </c>
      <c r="C44">
        <v>47994952</v>
      </c>
      <c r="D44">
        <v>44556041</v>
      </c>
      <c r="E44">
        <v>1</v>
      </c>
      <c r="F44">
        <v>1</v>
      </c>
      <c r="G44">
        <v>27</v>
      </c>
      <c r="H44">
        <v>3</v>
      </c>
      <c r="I44" t="s">
        <v>53</v>
      </c>
      <c r="J44" t="s">
        <v>314</v>
      </c>
      <c r="K44" t="s">
        <v>54</v>
      </c>
      <c r="L44">
        <v>1327</v>
      </c>
      <c r="N44">
        <v>1005</v>
      </c>
      <c r="O44" t="s">
        <v>16</v>
      </c>
      <c r="P44" t="s">
        <v>16</v>
      </c>
      <c r="Q44">
        <v>1</v>
      </c>
      <c r="W44">
        <v>1</v>
      </c>
      <c r="X44">
        <v>789989037</v>
      </c>
      <c r="Y44">
        <v>-100</v>
      </c>
      <c r="AA44">
        <v>911.93</v>
      </c>
      <c r="AB44">
        <v>0</v>
      </c>
      <c r="AC44">
        <v>0</v>
      </c>
      <c r="AD44">
        <v>0</v>
      </c>
      <c r="AE44">
        <v>911.93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 t="s">
        <v>3</v>
      </c>
      <c r="AT44">
        <v>-100</v>
      </c>
      <c r="AU44" t="s">
        <v>3</v>
      </c>
      <c r="AV44">
        <v>0</v>
      </c>
      <c r="AW44">
        <v>2</v>
      </c>
      <c r="AX44">
        <v>47995537</v>
      </c>
      <c r="AY44">
        <v>1</v>
      </c>
      <c r="AZ44">
        <v>6144</v>
      </c>
      <c r="BA44">
        <v>44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Y44*Source!I35</f>
        <v>0</v>
      </c>
      <c r="CY44">
        <f>AA44</f>
        <v>911.93</v>
      </c>
      <c r="CZ44">
        <f>AE44</f>
        <v>911.93</v>
      </c>
      <c r="DA44">
        <f>AI44</f>
        <v>1</v>
      </c>
      <c r="DB44">
        <f t="shared" si="5"/>
        <v>-91193</v>
      </c>
      <c r="DC44">
        <f t="shared" si="6"/>
        <v>0</v>
      </c>
    </row>
    <row r="45" spans="1:107" x14ac:dyDescent="0.2">
      <c r="A45">
        <f>ROW(Source!A37)</f>
        <v>37</v>
      </c>
      <c r="B45">
        <v>47999145</v>
      </c>
      <c r="C45">
        <v>47994962</v>
      </c>
      <c r="D45">
        <v>47316917</v>
      </c>
      <c r="E45">
        <v>27</v>
      </c>
      <c r="F45">
        <v>1</v>
      </c>
      <c r="G45">
        <v>27</v>
      </c>
      <c r="H45">
        <v>1</v>
      </c>
      <c r="I45" t="s">
        <v>219</v>
      </c>
      <c r="J45" t="s">
        <v>3</v>
      </c>
      <c r="K45" t="s">
        <v>220</v>
      </c>
      <c r="L45">
        <v>1191</v>
      </c>
      <c r="N45">
        <v>1013</v>
      </c>
      <c r="O45" t="s">
        <v>221</v>
      </c>
      <c r="P45" t="s">
        <v>221</v>
      </c>
      <c r="Q45">
        <v>1</v>
      </c>
      <c r="W45">
        <v>0</v>
      </c>
      <c r="X45">
        <v>476480486</v>
      </c>
      <c r="Y45">
        <v>76.7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 t="s">
        <v>3</v>
      </c>
      <c r="AT45">
        <v>76.7</v>
      </c>
      <c r="AU45" t="s">
        <v>3</v>
      </c>
      <c r="AV45">
        <v>1</v>
      </c>
      <c r="AW45">
        <v>2</v>
      </c>
      <c r="AX45">
        <v>47995538</v>
      </c>
      <c r="AY45">
        <v>1</v>
      </c>
      <c r="AZ45">
        <v>0</v>
      </c>
      <c r="BA45">
        <v>45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Y45*Source!I37</f>
        <v>7.6700000000000008</v>
      </c>
      <c r="CY45">
        <f>AD45</f>
        <v>0</v>
      </c>
      <c r="CZ45">
        <f>AH45</f>
        <v>0</v>
      </c>
      <c r="DA45">
        <f>AL45</f>
        <v>1</v>
      </c>
      <c r="DB45">
        <f t="shared" si="5"/>
        <v>0</v>
      </c>
      <c r="DC45">
        <f t="shared" si="6"/>
        <v>0</v>
      </c>
    </row>
    <row r="46" spans="1:107" x14ac:dyDescent="0.2">
      <c r="A46">
        <f>ROW(Source!A38)</f>
        <v>38</v>
      </c>
      <c r="B46">
        <v>47999145</v>
      </c>
      <c r="C46">
        <v>47994965</v>
      </c>
      <c r="D46">
        <v>47316917</v>
      </c>
      <c r="E46">
        <v>27</v>
      </c>
      <c r="F46">
        <v>1</v>
      </c>
      <c r="G46">
        <v>27</v>
      </c>
      <c r="H46">
        <v>1</v>
      </c>
      <c r="I46" t="s">
        <v>219</v>
      </c>
      <c r="J46" t="s">
        <v>3</v>
      </c>
      <c r="K46" t="s">
        <v>220</v>
      </c>
      <c r="L46">
        <v>1191</v>
      </c>
      <c r="N46">
        <v>1013</v>
      </c>
      <c r="O46" t="s">
        <v>221</v>
      </c>
      <c r="P46" t="s">
        <v>221</v>
      </c>
      <c r="Q46">
        <v>1</v>
      </c>
      <c r="W46">
        <v>0</v>
      </c>
      <c r="X46">
        <v>476480486</v>
      </c>
      <c r="Y46">
        <v>221.6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 t="s">
        <v>3</v>
      </c>
      <c r="AT46">
        <v>221.6</v>
      </c>
      <c r="AU46" t="s">
        <v>3</v>
      </c>
      <c r="AV46">
        <v>1</v>
      </c>
      <c r="AW46">
        <v>2</v>
      </c>
      <c r="AX46">
        <v>47995539</v>
      </c>
      <c r="AY46">
        <v>1</v>
      </c>
      <c r="AZ46">
        <v>0</v>
      </c>
      <c r="BA46">
        <v>46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Y46*Source!I38</f>
        <v>13.295999999999999</v>
      </c>
      <c r="CY46">
        <f>AD46</f>
        <v>0</v>
      </c>
      <c r="CZ46">
        <f>AH46</f>
        <v>0</v>
      </c>
      <c r="DA46">
        <f>AL46</f>
        <v>1</v>
      </c>
      <c r="DB46">
        <f t="shared" si="5"/>
        <v>0</v>
      </c>
      <c r="DC46">
        <f t="shared" si="6"/>
        <v>0</v>
      </c>
    </row>
    <row r="47" spans="1:107" x14ac:dyDescent="0.2">
      <c r="A47">
        <f>ROW(Source!A39)</f>
        <v>39</v>
      </c>
      <c r="B47">
        <v>47999145</v>
      </c>
      <c r="C47">
        <v>47994968</v>
      </c>
      <c r="D47">
        <v>47316917</v>
      </c>
      <c r="E47">
        <v>27</v>
      </c>
      <c r="F47">
        <v>1</v>
      </c>
      <c r="G47">
        <v>27</v>
      </c>
      <c r="H47">
        <v>1</v>
      </c>
      <c r="I47" t="s">
        <v>219</v>
      </c>
      <c r="J47" t="s">
        <v>3</v>
      </c>
      <c r="K47" t="s">
        <v>220</v>
      </c>
      <c r="L47">
        <v>1191</v>
      </c>
      <c r="N47">
        <v>1013</v>
      </c>
      <c r="O47" t="s">
        <v>221</v>
      </c>
      <c r="P47" t="s">
        <v>221</v>
      </c>
      <c r="Q47">
        <v>1</v>
      </c>
      <c r="W47">
        <v>0</v>
      </c>
      <c r="X47">
        <v>476480486</v>
      </c>
      <c r="Y47">
        <v>31.86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 t="s">
        <v>3</v>
      </c>
      <c r="AT47">
        <v>31.86</v>
      </c>
      <c r="AU47" t="s">
        <v>3</v>
      </c>
      <c r="AV47">
        <v>1</v>
      </c>
      <c r="AW47">
        <v>2</v>
      </c>
      <c r="AX47">
        <v>47995540</v>
      </c>
      <c r="AY47">
        <v>1</v>
      </c>
      <c r="AZ47">
        <v>0</v>
      </c>
      <c r="BA47">
        <v>47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Y47*Source!I39</f>
        <v>0.63719999999999999</v>
      </c>
      <c r="CY47">
        <f>AD47</f>
        <v>0</v>
      </c>
      <c r="CZ47">
        <f>AH47</f>
        <v>0</v>
      </c>
      <c r="DA47">
        <f>AL47</f>
        <v>1</v>
      </c>
      <c r="DB47">
        <f t="shared" si="5"/>
        <v>0</v>
      </c>
      <c r="DC47">
        <f t="shared" si="6"/>
        <v>0</v>
      </c>
    </row>
    <row r="48" spans="1:107" x14ac:dyDescent="0.2">
      <c r="A48">
        <f>ROW(Source!A39)</f>
        <v>39</v>
      </c>
      <c r="B48">
        <v>47999145</v>
      </c>
      <c r="C48">
        <v>47994968</v>
      </c>
      <c r="D48">
        <v>47329110</v>
      </c>
      <c r="E48">
        <v>1</v>
      </c>
      <c r="F48">
        <v>1</v>
      </c>
      <c r="G48">
        <v>27</v>
      </c>
      <c r="H48">
        <v>2</v>
      </c>
      <c r="I48" t="s">
        <v>315</v>
      </c>
      <c r="J48" t="s">
        <v>316</v>
      </c>
      <c r="K48" t="s">
        <v>317</v>
      </c>
      <c r="L48">
        <v>1368</v>
      </c>
      <c r="N48">
        <v>1011</v>
      </c>
      <c r="O48" t="s">
        <v>225</v>
      </c>
      <c r="P48" t="s">
        <v>225</v>
      </c>
      <c r="Q48">
        <v>1</v>
      </c>
      <c r="W48">
        <v>0</v>
      </c>
      <c r="X48">
        <v>1492604562</v>
      </c>
      <c r="Y48">
        <v>3.15</v>
      </c>
      <c r="AA48">
        <v>0</v>
      </c>
      <c r="AB48">
        <v>1072.23</v>
      </c>
      <c r="AC48">
        <v>488.73</v>
      </c>
      <c r="AD48">
        <v>0</v>
      </c>
      <c r="AE48">
        <v>0</v>
      </c>
      <c r="AF48">
        <v>1072.23</v>
      </c>
      <c r="AG48">
        <v>488.73</v>
      </c>
      <c r="AH48">
        <v>0</v>
      </c>
      <c r="AI48">
        <v>1</v>
      </c>
      <c r="AJ48">
        <v>1</v>
      </c>
      <c r="AK48">
        <v>1</v>
      </c>
      <c r="AL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 t="s">
        <v>3</v>
      </c>
      <c r="AT48">
        <v>3.15</v>
      </c>
      <c r="AU48" t="s">
        <v>3</v>
      </c>
      <c r="AV48">
        <v>0</v>
      </c>
      <c r="AW48">
        <v>2</v>
      </c>
      <c r="AX48">
        <v>47995541</v>
      </c>
      <c r="AY48">
        <v>1</v>
      </c>
      <c r="AZ48">
        <v>0</v>
      </c>
      <c r="BA48">
        <v>48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Y48*Source!I39</f>
        <v>6.3E-2</v>
      </c>
      <c r="CY48">
        <f>AB48</f>
        <v>1072.23</v>
      </c>
      <c r="CZ48">
        <f>AF48</f>
        <v>1072.23</v>
      </c>
      <c r="DA48">
        <f>AJ48</f>
        <v>1</v>
      </c>
      <c r="DB48">
        <f t="shared" si="5"/>
        <v>3377.52</v>
      </c>
      <c r="DC48">
        <f t="shared" si="6"/>
        <v>1539.5</v>
      </c>
    </row>
    <row r="49" spans="1:107" x14ac:dyDescent="0.2">
      <c r="A49">
        <f>ROW(Source!A39)</f>
        <v>39</v>
      </c>
      <c r="B49">
        <v>47999145</v>
      </c>
      <c r="C49">
        <v>47994968</v>
      </c>
      <c r="D49">
        <v>47329280</v>
      </c>
      <c r="E49">
        <v>1</v>
      </c>
      <c r="F49">
        <v>1</v>
      </c>
      <c r="G49">
        <v>27</v>
      </c>
      <c r="H49">
        <v>2</v>
      </c>
      <c r="I49" t="s">
        <v>267</v>
      </c>
      <c r="J49" t="s">
        <v>268</v>
      </c>
      <c r="K49" t="s">
        <v>269</v>
      </c>
      <c r="L49">
        <v>1368</v>
      </c>
      <c r="N49">
        <v>1011</v>
      </c>
      <c r="O49" t="s">
        <v>225</v>
      </c>
      <c r="P49" t="s">
        <v>225</v>
      </c>
      <c r="Q49">
        <v>1</v>
      </c>
      <c r="W49">
        <v>0</v>
      </c>
      <c r="X49">
        <v>2142121434</v>
      </c>
      <c r="Y49">
        <v>1.28</v>
      </c>
      <c r="AA49">
        <v>0</v>
      </c>
      <c r="AB49">
        <v>1213.3399999999999</v>
      </c>
      <c r="AC49">
        <v>461.6</v>
      </c>
      <c r="AD49">
        <v>0</v>
      </c>
      <c r="AE49">
        <v>0</v>
      </c>
      <c r="AF49">
        <v>1213.3399999999999</v>
      </c>
      <c r="AG49">
        <v>461.6</v>
      </c>
      <c r="AH49">
        <v>0</v>
      </c>
      <c r="AI49">
        <v>1</v>
      </c>
      <c r="AJ49">
        <v>1</v>
      </c>
      <c r="AK49">
        <v>1</v>
      </c>
      <c r="AL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 t="s">
        <v>3</v>
      </c>
      <c r="AT49">
        <v>1.28</v>
      </c>
      <c r="AU49" t="s">
        <v>3</v>
      </c>
      <c r="AV49">
        <v>0</v>
      </c>
      <c r="AW49">
        <v>2</v>
      </c>
      <c r="AX49">
        <v>47995542</v>
      </c>
      <c r="AY49">
        <v>1</v>
      </c>
      <c r="AZ49">
        <v>0</v>
      </c>
      <c r="BA49">
        <v>49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Y49*Source!I39</f>
        <v>2.5600000000000001E-2</v>
      </c>
      <c r="CY49">
        <f>AB49</f>
        <v>1213.3399999999999</v>
      </c>
      <c r="CZ49">
        <f>AF49</f>
        <v>1213.3399999999999</v>
      </c>
      <c r="DA49">
        <f>AJ49</f>
        <v>1</v>
      </c>
      <c r="DB49">
        <f t="shared" si="5"/>
        <v>1553.08</v>
      </c>
      <c r="DC49">
        <f t="shared" si="6"/>
        <v>590.85</v>
      </c>
    </row>
    <row r="50" spans="1:107" x14ac:dyDescent="0.2">
      <c r="A50">
        <f>ROW(Source!A39)</f>
        <v>39</v>
      </c>
      <c r="B50">
        <v>47999145</v>
      </c>
      <c r="C50">
        <v>47994968</v>
      </c>
      <c r="D50">
        <v>47331101</v>
      </c>
      <c r="E50">
        <v>1</v>
      </c>
      <c r="F50">
        <v>1</v>
      </c>
      <c r="G50">
        <v>27</v>
      </c>
      <c r="H50">
        <v>3</v>
      </c>
      <c r="I50" t="s">
        <v>318</v>
      </c>
      <c r="J50" t="s">
        <v>319</v>
      </c>
      <c r="K50" t="s">
        <v>320</v>
      </c>
      <c r="L50">
        <v>1348</v>
      </c>
      <c r="N50">
        <v>1009</v>
      </c>
      <c r="O50" t="s">
        <v>201</v>
      </c>
      <c r="P50" t="s">
        <v>201</v>
      </c>
      <c r="Q50">
        <v>1000</v>
      </c>
      <c r="W50">
        <v>0</v>
      </c>
      <c r="X50">
        <v>-519831861</v>
      </c>
      <c r="Y50">
        <v>1.2999999999999999E-4</v>
      </c>
      <c r="AA50">
        <v>44670.03</v>
      </c>
      <c r="AB50">
        <v>0</v>
      </c>
      <c r="AC50">
        <v>0</v>
      </c>
      <c r="AD50">
        <v>0</v>
      </c>
      <c r="AE50">
        <v>44670.03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1</v>
      </c>
      <c r="AL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 t="s">
        <v>3</v>
      </c>
      <c r="AT50">
        <v>1.2999999999999999E-4</v>
      </c>
      <c r="AU50" t="s">
        <v>3</v>
      </c>
      <c r="AV50">
        <v>0</v>
      </c>
      <c r="AW50">
        <v>2</v>
      </c>
      <c r="AX50">
        <v>47995543</v>
      </c>
      <c r="AY50">
        <v>1</v>
      </c>
      <c r="AZ50">
        <v>0</v>
      </c>
      <c r="BA50">
        <v>50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Y50*Source!I39</f>
        <v>2.5999999999999997E-6</v>
      </c>
      <c r="CY50">
        <f>AA50</f>
        <v>44670.03</v>
      </c>
      <c r="CZ50">
        <f>AE50</f>
        <v>44670.03</v>
      </c>
      <c r="DA50">
        <f>AI50</f>
        <v>1</v>
      </c>
      <c r="DB50">
        <f t="shared" si="5"/>
        <v>5.81</v>
      </c>
      <c r="DC50">
        <f t="shared" si="6"/>
        <v>0</v>
      </c>
    </row>
    <row r="51" spans="1:107" x14ac:dyDescent="0.2">
      <c r="A51">
        <f>ROW(Source!A39)</f>
        <v>39</v>
      </c>
      <c r="B51">
        <v>47999145</v>
      </c>
      <c r="C51">
        <v>47994968</v>
      </c>
      <c r="D51">
        <v>44554231</v>
      </c>
      <c r="E51">
        <v>1</v>
      </c>
      <c r="F51">
        <v>1</v>
      </c>
      <c r="G51">
        <v>27</v>
      </c>
      <c r="H51">
        <v>3</v>
      </c>
      <c r="I51" t="s">
        <v>70</v>
      </c>
      <c r="J51" t="s">
        <v>321</v>
      </c>
      <c r="K51" t="s">
        <v>71</v>
      </c>
      <c r="L51">
        <v>1327</v>
      </c>
      <c r="N51">
        <v>1005</v>
      </c>
      <c r="O51" t="s">
        <v>16</v>
      </c>
      <c r="P51" t="s">
        <v>16</v>
      </c>
      <c r="Q51">
        <v>1</v>
      </c>
      <c r="W51">
        <v>0</v>
      </c>
      <c r="X51">
        <v>1552149431</v>
      </c>
      <c r="Y51">
        <v>1000</v>
      </c>
      <c r="AA51">
        <v>32.15</v>
      </c>
      <c r="AB51">
        <v>0</v>
      </c>
      <c r="AC51">
        <v>0</v>
      </c>
      <c r="AD51">
        <v>0</v>
      </c>
      <c r="AE51">
        <v>32.15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1</v>
      </c>
      <c r="AL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 t="s">
        <v>3</v>
      </c>
      <c r="AT51">
        <v>1000</v>
      </c>
      <c r="AU51" t="s">
        <v>3</v>
      </c>
      <c r="AV51">
        <v>0</v>
      </c>
      <c r="AW51">
        <v>1</v>
      </c>
      <c r="AX51">
        <v>-1</v>
      </c>
      <c r="AY51">
        <v>0</v>
      </c>
      <c r="AZ51">
        <v>0</v>
      </c>
      <c r="BA51" t="s">
        <v>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Y51*Source!I39</f>
        <v>20</v>
      </c>
      <c r="CY51">
        <f>AA51</f>
        <v>32.15</v>
      </c>
      <c r="CZ51">
        <f>AE51</f>
        <v>32.15</v>
      </c>
      <c r="DA51">
        <f>AI51</f>
        <v>1</v>
      </c>
      <c r="DB51">
        <f t="shared" si="5"/>
        <v>32150</v>
      </c>
      <c r="DC51">
        <f t="shared" si="6"/>
        <v>0</v>
      </c>
    </row>
    <row r="52" spans="1:107" x14ac:dyDescent="0.2">
      <c r="A52">
        <f>ROW(Source!A41)</f>
        <v>41</v>
      </c>
      <c r="B52">
        <v>47999145</v>
      </c>
      <c r="C52">
        <v>47994982</v>
      </c>
      <c r="D52">
        <v>47316917</v>
      </c>
      <c r="E52">
        <v>27</v>
      </c>
      <c r="F52">
        <v>1</v>
      </c>
      <c r="G52">
        <v>27</v>
      </c>
      <c r="H52">
        <v>1</v>
      </c>
      <c r="I52" t="s">
        <v>219</v>
      </c>
      <c r="J52" t="s">
        <v>3</v>
      </c>
      <c r="K52" t="s">
        <v>220</v>
      </c>
      <c r="L52">
        <v>1191</v>
      </c>
      <c r="N52">
        <v>1013</v>
      </c>
      <c r="O52" t="s">
        <v>221</v>
      </c>
      <c r="P52" t="s">
        <v>221</v>
      </c>
      <c r="Q52">
        <v>1</v>
      </c>
      <c r="W52">
        <v>0</v>
      </c>
      <c r="X52">
        <v>476480486</v>
      </c>
      <c r="Y52">
        <v>16.559999999999999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 t="s">
        <v>3</v>
      </c>
      <c r="AT52">
        <v>16.559999999999999</v>
      </c>
      <c r="AU52" t="s">
        <v>3</v>
      </c>
      <c r="AV52">
        <v>1</v>
      </c>
      <c r="AW52">
        <v>2</v>
      </c>
      <c r="AX52">
        <v>47995545</v>
      </c>
      <c r="AY52">
        <v>1</v>
      </c>
      <c r="AZ52">
        <v>0</v>
      </c>
      <c r="BA52">
        <v>52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Y52*Source!I41</f>
        <v>0.33119999999999999</v>
      </c>
      <c r="CY52">
        <f>AD52</f>
        <v>0</v>
      </c>
      <c r="CZ52">
        <f>AH52</f>
        <v>0</v>
      </c>
      <c r="DA52">
        <f>AL52</f>
        <v>1</v>
      </c>
      <c r="DB52">
        <f t="shared" si="5"/>
        <v>0</v>
      </c>
      <c r="DC52">
        <f t="shared" si="6"/>
        <v>0</v>
      </c>
    </row>
    <row r="53" spans="1:107" x14ac:dyDescent="0.2">
      <c r="A53">
        <f>ROW(Source!A41)</f>
        <v>41</v>
      </c>
      <c r="B53">
        <v>47999145</v>
      </c>
      <c r="C53">
        <v>47994982</v>
      </c>
      <c r="D53">
        <v>47329132</v>
      </c>
      <c r="E53">
        <v>1</v>
      </c>
      <c r="F53">
        <v>1</v>
      </c>
      <c r="G53">
        <v>27</v>
      </c>
      <c r="H53">
        <v>2</v>
      </c>
      <c r="I53" t="s">
        <v>322</v>
      </c>
      <c r="J53" t="s">
        <v>323</v>
      </c>
      <c r="K53" t="s">
        <v>324</v>
      </c>
      <c r="L53">
        <v>1368</v>
      </c>
      <c r="N53">
        <v>1011</v>
      </c>
      <c r="O53" t="s">
        <v>225</v>
      </c>
      <c r="P53" t="s">
        <v>225</v>
      </c>
      <c r="Q53">
        <v>1</v>
      </c>
      <c r="W53">
        <v>0</v>
      </c>
      <c r="X53">
        <v>2108619810</v>
      </c>
      <c r="Y53">
        <v>2.08</v>
      </c>
      <c r="AA53">
        <v>0</v>
      </c>
      <c r="AB53">
        <v>740.94</v>
      </c>
      <c r="AC53">
        <v>413.22</v>
      </c>
      <c r="AD53">
        <v>0</v>
      </c>
      <c r="AE53">
        <v>0</v>
      </c>
      <c r="AF53">
        <v>740.94</v>
      </c>
      <c r="AG53">
        <v>413.22</v>
      </c>
      <c r="AH53">
        <v>0</v>
      </c>
      <c r="AI53">
        <v>1</v>
      </c>
      <c r="AJ53">
        <v>1</v>
      </c>
      <c r="AK53">
        <v>1</v>
      </c>
      <c r="AL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 t="s">
        <v>3</v>
      </c>
      <c r="AT53">
        <v>2.08</v>
      </c>
      <c r="AU53" t="s">
        <v>3</v>
      </c>
      <c r="AV53">
        <v>0</v>
      </c>
      <c r="AW53">
        <v>2</v>
      </c>
      <c r="AX53">
        <v>47995546</v>
      </c>
      <c r="AY53">
        <v>1</v>
      </c>
      <c r="AZ53">
        <v>0</v>
      </c>
      <c r="BA53">
        <v>53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Y53*Source!I41</f>
        <v>4.1600000000000005E-2</v>
      </c>
      <c r="CY53">
        <f>AB53</f>
        <v>740.94</v>
      </c>
      <c r="CZ53">
        <f>AF53</f>
        <v>740.94</v>
      </c>
      <c r="DA53">
        <f>AJ53</f>
        <v>1</v>
      </c>
      <c r="DB53">
        <f t="shared" si="5"/>
        <v>1541.16</v>
      </c>
      <c r="DC53">
        <f t="shared" si="6"/>
        <v>859.5</v>
      </c>
    </row>
    <row r="54" spans="1:107" x14ac:dyDescent="0.2">
      <c r="A54">
        <f>ROW(Source!A41)</f>
        <v>41</v>
      </c>
      <c r="B54">
        <v>47999145</v>
      </c>
      <c r="C54">
        <v>47994982</v>
      </c>
      <c r="D54">
        <v>47329287</v>
      </c>
      <c r="E54">
        <v>1</v>
      </c>
      <c r="F54">
        <v>1</v>
      </c>
      <c r="G54">
        <v>27</v>
      </c>
      <c r="H54">
        <v>2</v>
      </c>
      <c r="I54" t="s">
        <v>325</v>
      </c>
      <c r="J54" t="s">
        <v>326</v>
      </c>
      <c r="K54" t="s">
        <v>327</v>
      </c>
      <c r="L54">
        <v>1368</v>
      </c>
      <c r="N54">
        <v>1011</v>
      </c>
      <c r="O54" t="s">
        <v>225</v>
      </c>
      <c r="P54" t="s">
        <v>225</v>
      </c>
      <c r="Q54">
        <v>1</v>
      </c>
      <c r="W54">
        <v>0</v>
      </c>
      <c r="X54">
        <v>-1512295274</v>
      </c>
      <c r="Y54">
        <v>2.08</v>
      </c>
      <c r="AA54">
        <v>0</v>
      </c>
      <c r="AB54">
        <v>430.32</v>
      </c>
      <c r="AC54">
        <v>215.31</v>
      </c>
      <c r="AD54">
        <v>0</v>
      </c>
      <c r="AE54">
        <v>0</v>
      </c>
      <c r="AF54">
        <v>430.32</v>
      </c>
      <c r="AG54">
        <v>215.31</v>
      </c>
      <c r="AH54">
        <v>0</v>
      </c>
      <c r="AI54">
        <v>1</v>
      </c>
      <c r="AJ54">
        <v>1</v>
      </c>
      <c r="AK54">
        <v>1</v>
      </c>
      <c r="AL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 t="s">
        <v>3</v>
      </c>
      <c r="AT54">
        <v>2.08</v>
      </c>
      <c r="AU54" t="s">
        <v>3</v>
      </c>
      <c r="AV54">
        <v>0</v>
      </c>
      <c r="AW54">
        <v>2</v>
      </c>
      <c r="AX54">
        <v>47995547</v>
      </c>
      <c r="AY54">
        <v>1</v>
      </c>
      <c r="AZ54">
        <v>0</v>
      </c>
      <c r="BA54">
        <v>54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CX54">
        <f>Y54*Source!I41</f>
        <v>4.1600000000000005E-2</v>
      </c>
      <c r="CY54">
        <f>AB54</f>
        <v>430.32</v>
      </c>
      <c r="CZ54">
        <f>AF54</f>
        <v>430.32</v>
      </c>
      <c r="DA54">
        <f>AJ54</f>
        <v>1</v>
      </c>
      <c r="DB54">
        <f t="shared" si="5"/>
        <v>895.07</v>
      </c>
      <c r="DC54">
        <f t="shared" si="6"/>
        <v>447.84</v>
      </c>
    </row>
    <row r="55" spans="1:107" x14ac:dyDescent="0.2">
      <c r="A55">
        <f>ROW(Source!A41)</f>
        <v>41</v>
      </c>
      <c r="B55">
        <v>47999145</v>
      </c>
      <c r="C55">
        <v>47994982</v>
      </c>
      <c r="D55">
        <v>47329290</v>
      </c>
      <c r="E55">
        <v>1</v>
      </c>
      <c r="F55">
        <v>1</v>
      </c>
      <c r="G55">
        <v>27</v>
      </c>
      <c r="H55">
        <v>2</v>
      </c>
      <c r="I55" t="s">
        <v>258</v>
      </c>
      <c r="J55" t="s">
        <v>259</v>
      </c>
      <c r="K55" t="s">
        <v>260</v>
      </c>
      <c r="L55">
        <v>1368</v>
      </c>
      <c r="N55">
        <v>1011</v>
      </c>
      <c r="O55" t="s">
        <v>225</v>
      </c>
      <c r="P55" t="s">
        <v>225</v>
      </c>
      <c r="Q55">
        <v>1</v>
      </c>
      <c r="W55">
        <v>0</v>
      </c>
      <c r="X55">
        <v>2042885981</v>
      </c>
      <c r="Y55">
        <v>0.81</v>
      </c>
      <c r="AA55">
        <v>0</v>
      </c>
      <c r="AB55">
        <v>2020.59</v>
      </c>
      <c r="AC55">
        <v>458.56</v>
      </c>
      <c r="AD55">
        <v>0</v>
      </c>
      <c r="AE55">
        <v>0</v>
      </c>
      <c r="AF55">
        <v>2020.59</v>
      </c>
      <c r="AG55">
        <v>458.56</v>
      </c>
      <c r="AH55">
        <v>0</v>
      </c>
      <c r="AI55">
        <v>1</v>
      </c>
      <c r="AJ55">
        <v>1</v>
      </c>
      <c r="AK55">
        <v>1</v>
      </c>
      <c r="AL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 t="s">
        <v>3</v>
      </c>
      <c r="AT55">
        <v>0.81</v>
      </c>
      <c r="AU55" t="s">
        <v>3</v>
      </c>
      <c r="AV55">
        <v>0</v>
      </c>
      <c r="AW55">
        <v>2</v>
      </c>
      <c r="AX55">
        <v>47995548</v>
      </c>
      <c r="AY55">
        <v>1</v>
      </c>
      <c r="AZ55">
        <v>0</v>
      </c>
      <c r="BA55">
        <v>55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CX55">
        <f>Y55*Source!I41</f>
        <v>1.6200000000000003E-2</v>
      </c>
      <c r="CY55">
        <f>AB55</f>
        <v>2020.59</v>
      </c>
      <c r="CZ55">
        <f>AF55</f>
        <v>2020.59</v>
      </c>
      <c r="DA55">
        <f>AJ55</f>
        <v>1</v>
      </c>
      <c r="DB55">
        <f t="shared" si="5"/>
        <v>1636.68</v>
      </c>
      <c r="DC55">
        <f t="shared" si="6"/>
        <v>371.43</v>
      </c>
    </row>
    <row r="56" spans="1:107" x14ac:dyDescent="0.2">
      <c r="A56">
        <f>ROW(Source!A41)</f>
        <v>41</v>
      </c>
      <c r="B56">
        <v>47999145</v>
      </c>
      <c r="C56">
        <v>47994982</v>
      </c>
      <c r="D56">
        <v>47329314</v>
      </c>
      <c r="E56">
        <v>1</v>
      </c>
      <c r="F56">
        <v>1</v>
      </c>
      <c r="G56">
        <v>27</v>
      </c>
      <c r="H56">
        <v>2</v>
      </c>
      <c r="I56" t="s">
        <v>264</v>
      </c>
      <c r="J56" t="s">
        <v>265</v>
      </c>
      <c r="K56" t="s">
        <v>266</v>
      </c>
      <c r="L56">
        <v>1368</v>
      </c>
      <c r="N56">
        <v>1011</v>
      </c>
      <c r="O56" t="s">
        <v>225</v>
      </c>
      <c r="P56" t="s">
        <v>225</v>
      </c>
      <c r="Q56">
        <v>1</v>
      </c>
      <c r="W56">
        <v>0</v>
      </c>
      <c r="X56">
        <v>1116182101</v>
      </c>
      <c r="Y56">
        <v>1.94</v>
      </c>
      <c r="AA56">
        <v>0</v>
      </c>
      <c r="AB56">
        <v>1412.71</v>
      </c>
      <c r="AC56">
        <v>641.32000000000005</v>
      </c>
      <c r="AD56">
        <v>0</v>
      </c>
      <c r="AE56">
        <v>0</v>
      </c>
      <c r="AF56">
        <v>1412.71</v>
      </c>
      <c r="AG56">
        <v>641.32000000000005</v>
      </c>
      <c r="AH56">
        <v>0</v>
      </c>
      <c r="AI56">
        <v>1</v>
      </c>
      <c r="AJ56">
        <v>1</v>
      </c>
      <c r="AK56">
        <v>1</v>
      </c>
      <c r="AL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 t="s">
        <v>3</v>
      </c>
      <c r="AT56">
        <v>1.94</v>
      </c>
      <c r="AU56" t="s">
        <v>3</v>
      </c>
      <c r="AV56">
        <v>0</v>
      </c>
      <c r="AW56">
        <v>2</v>
      </c>
      <c r="AX56">
        <v>47995549</v>
      </c>
      <c r="AY56">
        <v>1</v>
      </c>
      <c r="AZ56">
        <v>0</v>
      </c>
      <c r="BA56">
        <v>56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CX56">
        <f>Y56*Source!I41</f>
        <v>3.8800000000000001E-2</v>
      </c>
      <c r="CY56">
        <f>AB56</f>
        <v>1412.71</v>
      </c>
      <c r="CZ56">
        <f>AF56</f>
        <v>1412.71</v>
      </c>
      <c r="DA56">
        <f>AJ56</f>
        <v>1</v>
      </c>
      <c r="DB56">
        <f t="shared" si="5"/>
        <v>2740.66</v>
      </c>
      <c r="DC56">
        <f t="shared" si="6"/>
        <v>1244.1600000000001</v>
      </c>
    </row>
    <row r="57" spans="1:107" x14ac:dyDescent="0.2">
      <c r="A57">
        <f>ROW(Source!A41)</f>
        <v>41</v>
      </c>
      <c r="B57">
        <v>47999145</v>
      </c>
      <c r="C57">
        <v>47994982</v>
      </c>
      <c r="D57">
        <v>47329280</v>
      </c>
      <c r="E57">
        <v>1</v>
      </c>
      <c r="F57">
        <v>1</v>
      </c>
      <c r="G57">
        <v>27</v>
      </c>
      <c r="H57">
        <v>2</v>
      </c>
      <c r="I57" t="s">
        <v>267</v>
      </c>
      <c r="J57" t="s">
        <v>268</v>
      </c>
      <c r="K57" t="s">
        <v>269</v>
      </c>
      <c r="L57">
        <v>1368</v>
      </c>
      <c r="N57">
        <v>1011</v>
      </c>
      <c r="O57" t="s">
        <v>225</v>
      </c>
      <c r="P57" t="s">
        <v>225</v>
      </c>
      <c r="Q57">
        <v>1</v>
      </c>
      <c r="W57">
        <v>0</v>
      </c>
      <c r="X57">
        <v>2142121434</v>
      </c>
      <c r="Y57">
        <v>0.65</v>
      </c>
      <c r="AA57">
        <v>0</v>
      </c>
      <c r="AB57">
        <v>1213.3399999999999</v>
      </c>
      <c r="AC57">
        <v>461.6</v>
      </c>
      <c r="AD57">
        <v>0</v>
      </c>
      <c r="AE57">
        <v>0</v>
      </c>
      <c r="AF57">
        <v>1213.3399999999999</v>
      </c>
      <c r="AG57">
        <v>461.6</v>
      </c>
      <c r="AH57">
        <v>0</v>
      </c>
      <c r="AI57">
        <v>1</v>
      </c>
      <c r="AJ57">
        <v>1</v>
      </c>
      <c r="AK57">
        <v>1</v>
      </c>
      <c r="AL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 t="s">
        <v>3</v>
      </c>
      <c r="AT57">
        <v>0.65</v>
      </c>
      <c r="AU57" t="s">
        <v>3</v>
      </c>
      <c r="AV57">
        <v>0</v>
      </c>
      <c r="AW57">
        <v>2</v>
      </c>
      <c r="AX57">
        <v>47995550</v>
      </c>
      <c r="AY57">
        <v>1</v>
      </c>
      <c r="AZ57">
        <v>0</v>
      </c>
      <c r="BA57">
        <v>57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CX57">
        <f>Y57*Source!I41</f>
        <v>1.3000000000000001E-2</v>
      </c>
      <c r="CY57">
        <f>AB57</f>
        <v>1213.3399999999999</v>
      </c>
      <c r="CZ57">
        <f>AF57</f>
        <v>1213.3399999999999</v>
      </c>
      <c r="DA57">
        <f>AJ57</f>
        <v>1</v>
      </c>
      <c r="DB57">
        <f t="shared" si="5"/>
        <v>788.67</v>
      </c>
      <c r="DC57">
        <f t="shared" si="6"/>
        <v>300.04000000000002</v>
      </c>
    </row>
    <row r="58" spans="1:107" x14ac:dyDescent="0.2">
      <c r="A58">
        <f>ROW(Source!A41)</f>
        <v>41</v>
      </c>
      <c r="B58">
        <v>47999145</v>
      </c>
      <c r="C58">
        <v>47994982</v>
      </c>
      <c r="D58">
        <v>47331242</v>
      </c>
      <c r="E58">
        <v>1</v>
      </c>
      <c r="F58">
        <v>1</v>
      </c>
      <c r="G58">
        <v>27</v>
      </c>
      <c r="H58">
        <v>3</v>
      </c>
      <c r="I58" t="s">
        <v>328</v>
      </c>
      <c r="J58" t="s">
        <v>329</v>
      </c>
      <c r="K58" t="s">
        <v>330</v>
      </c>
      <c r="L58">
        <v>1339</v>
      </c>
      <c r="N58">
        <v>1007</v>
      </c>
      <c r="O58" t="s">
        <v>273</v>
      </c>
      <c r="P58" t="s">
        <v>273</v>
      </c>
      <c r="Q58">
        <v>1</v>
      </c>
      <c r="W58">
        <v>0</v>
      </c>
      <c r="X58">
        <v>1152750853</v>
      </c>
      <c r="Y58">
        <v>110</v>
      </c>
      <c r="AA58">
        <v>590.78</v>
      </c>
      <c r="AB58">
        <v>0</v>
      </c>
      <c r="AC58">
        <v>0</v>
      </c>
      <c r="AD58">
        <v>0</v>
      </c>
      <c r="AE58">
        <v>590.78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 t="s">
        <v>3</v>
      </c>
      <c r="AT58">
        <v>110</v>
      </c>
      <c r="AU58" t="s">
        <v>3</v>
      </c>
      <c r="AV58">
        <v>0</v>
      </c>
      <c r="AW58">
        <v>2</v>
      </c>
      <c r="AX58">
        <v>47995551</v>
      </c>
      <c r="AY58">
        <v>1</v>
      </c>
      <c r="AZ58">
        <v>0</v>
      </c>
      <c r="BA58">
        <v>58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CX58">
        <f>Y58*Source!I41</f>
        <v>2.2000000000000002</v>
      </c>
      <c r="CY58">
        <f>AA58</f>
        <v>590.78</v>
      </c>
      <c r="CZ58">
        <f>AE58</f>
        <v>590.78</v>
      </c>
      <c r="DA58">
        <f>AI58</f>
        <v>1</v>
      </c>
      <c r="DB58">
        <f t="shared" si="5"/>
        <v>64985.8</v>
      </c>
      <c r="DC58">
        <f t="shared" si="6"/>
        <v>0</v>
      </c>
    </row>
    <row r="59" spans="1:107" x14ac:dyDescent="0.2">
      <c r="A59">
        <f>ROW(Source!A41)</f>
        <v>41</v>
      </c>
      <c r="B59">
        <v>47999145</v>
      </c>
      <c r="C59">
        <v>47994982</v>
      </c>
      <c r="D59">
        <v>47331988</v>
      </c>
      <c r="E59">
        <v>1</v>
      </c>
      <c r="F59">
        <v>1</v>
      </c>
      <c r="G59">
        <v>27</v>
      </c>
      <c r="H59">
        <v>3</v>
      </c>
      <c r="I59" t="s">
        <v>274</v>
      </c>
      <c r="J59" t="s">
        <v>275</v>
      </c>
      <c r="K59" t="s">
        <v>276</v>
      </c>
      <c r="L59">
        <v>1339</v>
      </c>
      <c r="N59">
        <v>1007</v>
      </c>
      <c r="O59" t="s">
        <v>273</v>
      </c>
      <c r="P59" t="s">
        <v>273</v>
      </c>
      <c r="Q59">
        <v>1</v>
      </c>
      <c r="W59">
        <v>0</v>
      </c>
      <c r="X59">
        <v>1927597627</v>
      </c>
      <c r="Y59">
        <v>5</v>
      </c>
      <c r="AA59">
        <v>35.25</v>
      </c>
      <c r="AB59">
        <v>0</v>
      </c>
      <c r="AC59">
        <v>0</v>
      </c>
      <c r="AD59">
        <v>0</v>
      </c>
      <c r="AE59">
        <v>35.25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 t="s">
        <v>3</v>
      </c>
      <c r="AT59">
        <v>5</v>
      </c>
      <c r="AU59" t="s">
        <v>3</v>
      </c>
      <c r="AV59">
        <v>0</v>
      </c>
      <c r="AW59">
        <v>2</v>
      </c>
      <c r="AX59">
        <v>47995552</v>
      </c>
      <c r="AY59">
        <v>1</v>
      </c>
      <c r="AZ59">
        <v>0</v>
      </c>
      <c r="BA59">
        <v>59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CX59">
        <f>Y59*Source!I41</f>
        <v>0.1</v>
      </c>
      <c r="CY59">
        <f>AA59</f>
        <v>35.25</v>
      </c>
      <c r="CZ59">
        <f>AE59</f>
        <v>35.25</v>
      </c>
      <c r="DA59">
        <f>AI59</f>
        <v>1</v>
      </c>
      <c r="DB59">
        <f t="shared" si="5"/>
        <v>176.25</v>
      </c>
      <c r="DC59">
        <f t="shared" si="6"/>
        <v>0</v>
      </c>
    </row>
    <row r="60" spans="1:107" x14ac:dyDescent="0.2">
      <c r="A60">
        <f>ROW(Source!A42)</f>
        <v>42</v>
      </c>
      <c r="B60">
        <v>47999145</v>
      </c>
      <c r="C60">
        <v>47994999</v>
      </c>
      <c r="D60">
        <v>47316917</v>
      </c>
      <c r="E60">
        <v>27</v>
      </c>
      <c r="F60">
        <v>1</v>
      </c>
      <c r="G60">
        <v>27</v>
      </c>
      <c r="H60">
        <v>1</v>
      </c>
      <c r="I60" t="s">
        <v>219</v>
      </c>
      <c r="J60" t="s">
        <v>3</v>
      </c>
      <c r="K60" t="s">
        <v>220</v>
      </c>
      <c r="L60">
        <v>1191</v>
      </c>
      <c r="N60">
        <v>1013</v>
      </c>
      <c r="O60" t="s">
        <v>221</v>
      </c>
      <c r="P60" t="s">
        <v>221</v>
      </c>
      <c r="Q60">
        <v>1</v>
      </c>
      <c r="W60">
        <v>0</v>
      </c>
      <c r="X60">
        <v>476480486</v>
      </c>
      <c r="Y60">
        <v>24.84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1</v>
      </c>
      <c r="AL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 t="s">
        <v>3</v>
      </c>
      <c r="AT60">
        <v>24.84</v>
      </c>
      <c r="AU60" t="s">
        <v>3</v>
      </c>
      <c r="AV60">
        <v>1</v>
      </c>
      <c r="AW60">
        <v>2</v>
      </c>
      <c r="AX60">
        <v>47995553</v>
      </c>
      <c r="AY60">
        <v>1</v>
      </c>
      <c r="AZ60">
        <v>0</v>
      </c>
      <c r="BA60">
        <v>60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CX60">
        <f>Y60*Source!I42</f>
        <v>0.74519999999999997</v>
      </c>
      <c r="CY60">
        <f>AD60</f>
        <v>0</v>
      </c>
      <c r="CZ60">
        <f>AH60</f>
        <v>0</v>
      </c>
      <c r="DA60">
        <f>AL60</f>
        <v>1</v>
      </c>
      <c r="DB60">
        <f t="shared" si="5"/>
        <v>0</v>
      </c>
      <c r="DC60">
        <f t="shared" si="6"/>
        <v>0</v>
      </c>
    </row>
    <row r="61" spans="1:107" x14ac:dyDescent="0.2">
      <c r="A61">
        <f>ROW(Source!A42)</f>
        <v>42</v>
      </c>
      <c r="B61">
        <v>47999145</v>
      </c>
      <c r="C61">
        <v>47994999</v>
      </c>
      <c r="D61">
        <v>47329109</v>
      </c>
      <c r="E61">
        <v>1</v>
      </c>
      <c r="F61">
        <v>1</v>
      </c>
      <c r="G61">
        <v>27</v>
      </c>
      <c r="H61">
        <v>2</v>
      </c>
      <c r="I61" t="s">
        <v>255</v>
      </c>
      <c r="J61" t="s">
        <v>256</v>
      </c>
      <c r="K61" t="s">
        <v>257</v>
      </c>
      <c r="L61">
        <v>1368</v>
      </c>
      <c r="N61">
        <v>1011</v>
      </c>
      <c r="O61" t="s">
        <v>225</v>
      </c>
      <c r="P61" t="s">
        <v>225</v>
      </c>
      <c r="Q61">
        <v>1</v>
      </c>
      <c r="W61">
        <v>0</v>
      </c>
      <c r="X61">
        <v>760588622</v>
      </c>
      <c r="Y61">
        <v>2.94</v>
      </c>
      <c r="AA61">
        <v>0</v>
      </c>
      <c r="AB61">
        <v>956.79</v>
      </c>
      <c r="AC61">
        <v>359.44</v>
      </c>
      <c r="AD61">
        <v>0</v>
      </c>
      <c r="AE61">
        <v>0</v>
      </c>
      <c r="AF61">
        <v>956.79</v>
      </c>
      <c r="AG61">
        <v>359.44</v>
      </c>
      <c r="AH61">
        <v>0</v>
      </c>
      <c r="AI61">
        <v>1</v>
      </c>
      <c r="AJ61">
        <v>1</v>
      </c>
      <c r="AK61">
        <v>1</v>
      </c>
      <c r="AL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 t="s">
        <v>3</v>
      </c>
      <c r="AT61">
        <v>2.94</v>
      </c>
      <c r="AU61" t="s">
        <v>3</v>
      </c>
      <c r="AV61">
        <v>0</v>
      </c>
      <c r="AW61">
        <v>2</v>
      </c>
      <c r="AX61">
        <v>47995554</v>
      </c>
      <c r="AY61">
        <v>1</v>
      </c>
      <c r="AZ61">
        <v>0</v>
      </c>
      <c r="BA61">
        <v>61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CX61">
        <f>Y61*Source!I42</f>
        <v>8.8200000000000001E-2</v>
      </c>
      <c r="CY61">
        <f t="shared" ref="CY61:CY66" si="7">AB61</f>
        <v>956.79</v>
      </c>
      <c r="CZ61">
        <f t="shared" ref="CZ61:CZ66" si="8">AF61</f>
        <v>956.79</v>
      </c>
      <c r="DA61">
        <f t="shared" ref="DA61:DA66" si="9">AJ61</f>
        <v>1</v>
      </c>
      <c r="DB61">
        <f t="shared" si="5"/>
        <v>2812.96</v>
      </c>
      <c r="DC61">
        <f t="shared" si="6"/>
        <v>1056.75</v>
      </c>
    </row>
    <row r="62" spans="1:107" x14ac:dyDescent="0.2">
      <c r="A62">
        <f>ROW(Source!A42)</f>
        <v>42</v>
      </c>
      <c r="B62">
        <v>47999145</v>
      </c>
      <c r="C62">
        <v>47994999</v>
      </c>
      <c r="D62">
        <v>47329290</v>
      </c>
      <c r="E62">
        <v>1</v>
      </c>
      <c r="F62">
        <v>1</v>
      </c>
      <c r="G62">
        <v>27</v>
      </c>
      <c r="H62">
        <v>2</v>
      </c>
      <c r="I62" t="s">
        <v>258</v>
      </c>
      <c r="J62" t="s">
        <v>259</v>
      </c>
      <c r="K62" t="s">
        <v>260</v>
      </c>
      <c r="L62">
        <v>1368</v>
      </c>
      <c r="N62">
        <v>1011</v>
      </c>
      <c r="O62" t="s">
        <v>225</v>
      </c>
      <c r="P62" t="s">
        <v>225</v>
      </c>
      <c r="Q62">
        <v>1</v>
      </c>
      <c r="W62">
        <v>0</v>
      </c>
      <c r="X62">
        <v>2042885981</v>
      </c>
      <c r="Y62">
        <v>1.1399999999999999</v>
      </c>
      <c r="AA62">
        <v>0</v>
      </c>
      <c r="AB62">
        <v>2020.59</v>
      </c>
      <c r="AC62">
        <v>458.56</v>
      </c>
      <c r="AD62">
        <v>0</v>
      </c>
      <c r="AE62">
        <v>0</v>
      </c>
      <c r="AF62">
        <v>2020.59</v>
      </c>
      <c r="AG62">
        <v>458.56</v>
      </c>
      <c r="AH62">
        <v>0</v>
      </c>
      <c r="AI62">
        <v>1</v>
      </c>
      <c r="AJ62">
        <v>1</v>
      </c>
      <c r="AK62">
        <v>1</v>
      </c>
      <c r="AL62">
        <v>1</v>
      </c>
      <c r="AN62">
        <v>0</v>
      </c>
      <c r="AO62">
        <v>1</v>
      </c>
      <c r="AP62">
        <v>0</v>
      </c>
      <c r="AQ62">
        <v>0</v>
      </c>
      <c r="AR62">
        <v>0</v>
      </c>
      <c r="AS62" t="s">
        <v>3</v>
      </c>
      <c r="AT62">
        <v>1.1399999999999999</v>
      </c>
      <c r="AU62" t="s">
        <v>3</v>
      </c>
      <c r="AV62">
        <v>0</v>
      </c>
      <c r="AW62">
        <v>2</v>
      </c>
      <c r="AX62">
        <v>47995555</v>
      </c>
      <c r="AY62">
        <v>1</v>
      </c>
      <c r="AZ62">
        <v>0</v>
      </c>
      <c r="BA62">
        <v>62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CX62">
        <f>Y62*Source!I42</f>
        <v>3.4199999999999994E-2</v>
      </c>
      <c r="CY62">
        <f t="shared" si="7"/>
        <v>2020.59</v>
      </c>
      <c r="CZ62">
        <f t="shared" si="8"/>
        <v>2020.59</v>
      </c>
      <c r="DA62">
        <f t="shared" si="9"/>
        <v>1</v>
      </c>
      <c r="DB62">
        <f t="shared" si="5"/>
        <v>2303.4699999999998</v>
      </c>
      <c r="DC62">
        <f t="shared" si="6"/>
        <v>522.76</v>
      </c>
    </row>
    <row r="63" spans="1:107" x14ac:dyDescent="0.2">
      <c r="A63">
        <f>ROW(Source!A42)</f>
        <v>42</v>
      </c>
      <c r="B63">
        <v>47999145</v>
      </c>
      <c r="C63">
        <v>47994999</v>
      </c>
      <c r="D63">
        <v>47329275</v>
      </c>
      <c r="E63">
        <v>1</v>
      </c>
      <c r="F63">
        <v>1</v>
      </c>
      <c r="G63">
        <v>27</v>
      </c>
      <c r="H63">
        <v>2</v>
      </c>
      <c r="I63" t="s">
        <v>261</v>
      </c>
      <c r="J63" t="s">
        <v>262</v>
      </c>
      <c r="K63" t="s">
        <v>263</v>
      </c>
      <c r="L63">
        <v>1368</v>
      </c>
      <c r="N63">
        <v>1011</v>
      </c>
      <c r="O63" t="s">
        <v>225</v>
      </c>
      <c r="P63" t="s">
        <v>225</v>
      </c>
      <c r="Q63">
        <v>1</v>
      </c>
      <c r="W63">
        <v>0</v>
      </c>
      <c r="X63">
        <v>-1043398787</v>
      </c>
      <c r="Y63">
        <v>8.9600000000000009</v>
      </c>
      <c r="AA63">
        <v>0</v>
      </c>
      <c r="AB63">
        <v>1261.8699999999999</v>
      </c>
      <c r="AC63">
        <v>530.02</v>
      </c>
      <c r="AD63">
        <v>0</v>
      </c>
      <c r="AE63">
        <v>0</v>
      </c>
      <c r="AF63">
        <v>1261.8699999999999</v>
      </c>
      <c r="AG63">
        <v>530.02</v>
      </c>
      <c r="AH63">
        <v>0</v>
      </c>
      <c r="AI63">
        <v>1</v>
      </c>
      <c r="AJ63">
        <v>1</v>
      </c>
      <c r="AK63">
        <v>1</v>
      </c>
      <c r="AL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 t="s">
        <v>3</v>
      </c>
      <c r="AT63">
        <v>8.9600000000000009</v>
      </c>
      <c r="AU63" t="s">
        <v>3</v>
      </c>
      <c r="AV63">
        <v>0</v>
      </c>
      <c r="AW63">
        <v>2</v>
      </c>
      <c r="AX63">
        <v>47995556</v>
      </c>
      <c r="AY63">
        <v>1</v>
      </c>
      <c r="AZ63">
        <v>0</v>
      </c>
      <c r="BA63">
        <v>63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CX63">
        <f>Y63*Source!I42</f>
        <v>0.26880000000000004</v>
      </c>
      <c r="CY63">
        <f t="shared" si="7"/>
        <v>1261.8699999999999</v>
      </c>
      <c r="CZ63">
        <f t="shared" si="8"/>
        <v>1261.8699999999999</v>
      </c>
      <c r="DA63">
        <f t="shared" si="9"/>
        <v>1</v>
      </c>
      <c r="DB63">
        <f t="shared" si="5"/>
        <v>11306.36</v>
      </c>
      <c r="DC63">
        <f t="shared" si="6"/>
        <v>4748.9799999999996</v>
      </c>
    </row>
    <row r="64" spans="1:107" x14ac:dyDescent="0.2">
      <c r="A64">
        <f>ROW(Source!A42)</f>
        <v>42</v>
      </c>
      <c r="B64">
        <v>47999145</v>
      </c>
      <c r="C64">
        <v>47994999</v>
      </c>
      <c r="D64">
        <v>47329276</v>
      </c>
      <c r="E64">
        <v>1</v>
      </c>
      <c r="F64">
        <v>1</v>
      </c>
      <c r="G64">
        <v>27</v>
      </c>
      <c r="H64">
        <v>2</v>
      </c>
      <c r="I64" t="s">
        <v>249</v>
      </c>
      <c r="J64" t="s">
        <v>250</v>
      </c>
      <c r="K64" t="s">
        <v>251</v>
      </c>
      <c r="L64">
        <v>1368</v>
      </c>
      <c r="N64">
        <v>1011</v>
      </c>
      <c r="O64" t="s">
        <v>225</v>
      </c>
      <c r="P64" t="s">
        <v>225</v>
      </c>
      <c r="Q64">
        <v>1</v>
      </c>
      <c r="W64">
        <v>0</v>
      </c>
      <c r="X64">
        <v>189429854</v>
      </c>
      <c r="Y64">
        <v>18.25</v>
      </c>
      <c r="AA64">
        <v>0</v>
      </c>
      <c r="AB64">
        <v>1827.95</v>
      </c>
      <c r="AC64">
        <v>720.55</v>
      </c>
      <c r="AD64">
        <v>0</v>
      </c>
      <c r="AE64">
        <v>0</v>
      </c>
      <c r="AF64">
        <v>1827.95</v>
      </c>
      <c r="AG64">
        <v>720.55</v>
      </c>
      <c r="AH64">
        <v>0</v>
      </c>
      <c r="AI64">
        <v>1</v>
      </c>
      <c r="AJ64">
        <v>1</v>
      </c>
      <c r="AK64">
        <v>1</v>
      </c>
      <c r="AL64">
        <v>1</v>
      </c>
      <c r="AN64">
        <v>0</v>
      </c>
      <c r="AO64">
        <v>1</v>
      </c>
      <c r="AP64">
        <v>0</v>
      </c>
      <c r="AQ64">
        <v>0</v>
      </c>
      <c r="AR64">
        <v>0</v>
      </c>
      <c r="AS64" t="s">
        <v>3</v>
      </c>
      <c r="AT64">
        <v>18.25</v>
      </c>
      <c r="AU64" t="s">
        <v>3</v>
      </c>
      <c r="AV64">
        <v>0</v>
      </c>
      <c r="AW64">
        <v>2</v>
      </c>
      <c r="AX64">
        <v>47995557</v>
      </c>
      <c r="AY64">
        <v>1</v>
      </c>
      <c r="AZ64">
        <v>0</v>
      </c>
      <c r="BA64">
        <v>64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CX64">
        <f>Y64*Source!I42</f>
        <v>0.54749999999999999</v>
      </c>
      <c r="CY64">
        <f t="shared" si="7"/>
        <v>1827.95</v>
      </c>
      <c r="CZ64">
        <f t="shared" si="8"/>
        <v>1827.95</v>
      </c>
      <c r="DA64">
        <f t="shared" si="9"/>
        <v>1</v>
      </c>
      <c r="DB64">
        <f t="shared" si="5"/>
        <v>33360.089999999997</v>
      </c>
      <c r="DC64">
        <f t="shared" si="6"/>
        <v>13150.04</v>
      </c>
    </row>
    <row r="65" spans="1:107" x14ac:dyDescent="0.2">
      <c r="A65">
        <f>ROW(Source!A42)</f>
        <v>42</v>
      </c>
      <c r="B65">
        <v>47999145</v>
      </c>
      <c r="C65">
        <v>47994999</v>
      </c>
      <c r="D65">
        <v>47329314</v>
      </c>
      <c r="E65">
        <v>1</v>
      </c>
      <c r="F65">
        <v>1</v>
      </c>
      <c r="G65">
        <v>27</v>
      </c>
      <c r="H65">
        <v>2</v>
      </c>
      <c r="I65" t="s">
        <v>264</v>
      </c>
      <c r="J65" t="s">
        <v>265</v>
      </c>
      <c r="K65" t="s">
        <v>266</v>
      </c>
      <c r="L65">
        <v>1368</v>
      </c>
      <c r="N65">
        <v>1011</v>
      </c>
      <c r="O65" t="s">
        <v>225</v>
      </c>
      <c r="P65" t="s">
        <v>225</v>
      </c>
      <c r="Q65">
        <v>1</v>
      </c>
      <c r="W65">
        <v>0</v>
      </c>
      <c r="X65">
        <v>1116182101</v>
      </c>
      <c r="Y65">
        <v>2.2400000000000002</v>
      </c>
      <c r="AA65">
        <v>0</v>
      </c>
      <c r="AB65">
        <v>1412.71</v>
      </c>
      <c r="AC65">
        <v>641.32000000000005</v>
      </c>
      <c r="AD65">
        <v>0</v>
      </c>
      <c r="AE65">
        <v>0</v>
      </c>
      <c r="AF65">
        <v>1412.71</v>
      </c>
      <c r="AG65">
        <v>641.32000000000005</v>
      </c>
      <c r="AH65">
        <v>0</v>
      </c>
      <c r="AI65">
        <v>1</v>
      </c>
      <c r="AJ65">
        <v>1</v>
      </c>
      <c r="AK65">
        <v>1</v>
      </c>
      <c r="AL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 t="s">
        <v>3</v>
      </c>
      <c r="AT65">
        <v>2.2400000000000002</v>
      </c>
      <c r="AU65" t="s">
        <v>3</v>
      </c>
      <c r="AV65">
        <v>0</v>
      </c>
      <c r="AW65">
        <v>2</v>
      </c>
      <c r="AX65">
        <v>47995558</v>
      </c>
      <c r="AY65">
        <v>1</v>
      </c>
      <c r="AZ65">
        <v>0</v>
      </c>
      <c r="BA65">
        <v>65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CX65">
        <f>Y65*Source!I42</f>
        <v>6.720000000000001E-2</v>
      </c>
      <c r="CY65">
        <f t="shared" si="7"/>
        <v>1412.71</v>
      </c>
      <c r="CZ65">
        <f t="shared" si="8"/>
        <v>1412.71</v>
      </c>
      <c r="DA65">
        <f t="shared" si="9"/>
        <v>1</v>
      </c>
      <c r="DB65">
        <f t="shared" ref="DB65:DB96" si="10">ROUND(ROUND(AT65*CZ65,2),6)</f>
        <v>3164.47</v>
      </c>
      <c r="DC65">
        <f t="shared" ref="DC65:DC96" si="11">ROUND(ROUND(AT65*AG65,2),6)</f>
        <v>1436.56</v>
      </c>
    </row>
    <row r="66" spans="1:107" x14ac:dyDescent="0.2">
      <c r="A66">
        <f>ROW(Source!A42)</f>
        <v>42</v>
      </c>
      <c r="B66">
        <v>47999145</v>
      </c>
      <c r="C66">
        <v>47994999</v>
      </c>
      <c r="D66">
        <v>47329280</v>
      </c>
      <c r="E66">
        <v>1</v>
      </c>
      <c r="F66">
        <v>1</v>
      </c>
      <c r="G66">
        <v>27</v>
      </c>
      <c r="H66">
        <v>2</v>
      </c>
      <c r="I66" t="s">
        <v>267</v>
      </c>
      <c r="J66" t="s">
        <v>268</v>
      </c>
      <c r="K66" t="s">
        <v>269</v>
      </c>
      <c r="L66">
        <v>1368</v>
      </c>
      <c r="N66">
        <v>1011</v>
      </c>
      <c r="O66" t="s">
        <v>225</v>
      </c>
      <c r="P66" t="s">
        <v>225</v>
      </c>
      <c r="Q66">
        <v>1</v>
      </c>
      <c r="W66">
        <v>0</v>
      </c>
      <c r="X66">
        <v>2142121434</v>
      </c>
      <c r="Y66">
        <v>0.65</v>
      </c>
      <c r="AA66">
        <v>0</v>
      </c>
      <c r="AB66">
        <v>1213.3399999999999</v>
      </c>
      <c r="AC66">
        <v>461.6</v>
      </c>
      <c r="AD66">
        <v>0</v>
      </c>
      <c r="AE66">
        <v>0</v>
      </c>
      <c r="AF66">
        <v>1213.3399999999999</v>
      </c>
      <c r="AG66">
        <v>461.6</v>
      </c>
      <c r="AH66">
        <v>0</v>
      </c>
      <c r="AI66">
        <v>1</v>
      </c>
      <c r="AJ66">
        <v>1</v>
      </c>
      <c r="AK66">
        <v>1</v>
      </c>
      <c r="AL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 t="s">
        <v>3</v>
      </c>
      <c r="AT66">
        <v>0.65</v>
      </c>
      <c r="AU66" t="s">
        <v>3</v>
      </c>
      <c r="AV66">
        <v>0</v>
      </c>
      <c r="AW66">
        <v>2</v>
      </c>
      <c r="AX66">
        <v>47995559</v>
      </c>
      <c r="AY66">
        <v>1</v>
      </c>
      <c r="AZ66">
        <v>0</v>
      </c>
      <c r="BA66">
        <v>66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CX66">
        <f>Y66*Source!I42</f>
        <v>1.95E-2</v>
      </c>
      <c r="CY66">
        <f t="shared" si="7"/>
        <v>1213.3399999999999</v>
      </c>
      <c r="CZ66">
        <f t="shared" si="8"/>
        <v>1213.3399999999999</v>
      </c>
      <c r="DA66">
        <f t="shared" si="9"/>
        <v>1</v>
      </c>
      <c r="DB66">
        <f t="shared" si="10"/>
        <v>788.67</v>
      </c>
      <c r="DC66">
        <f t="shared" si="11"/>
        <v>300.04000000000002</v>
      </c>
    </row>
    <row r="67" spans="1:107" x14ac:dyDescent="0.2">
      <c r="A67">
        <f>ROW(Source!A42)</f>
        <v>42</v>
      </c>
      <c r="B67">
        <v>47999145</v>
      </c>
      <c r="C67">
        <v>47994999</v>
      </c>
      <c r="D67">
        <v>47331268</v>
      </c>
      <c r="E67">
        <v>1</v>
      </c>
      <c r="F67">
        <v>1</v>
      </c>
      <c r="G67">
        <v>27</v>
      </c>
      <c r="H67">
        <v>3</v>
      </c>
      <c r="I67" t="s">
        <v>270</v>
      </c>
      <c r="J67" t="s">
        <v>271</v>
      </c>
      <c r="K67" t="s">
        <v>272</v>
      </c>
      <c r="L67">
        <v>1339</v>
      </c>
      <c r="N67">
        <v>1007</v>
      </c>
      <c r="O67" t="s">
        <v>273</v>
      </c>
      <c r="P67" t="s">
        <v>273</v>
      </c>
      <c r="Q67">
        <v>1</v>
      </c>
      <c r="W67">
        <v>0</v>
      </c>
      <c r="X67">
        <v>-886425656</v>
      </c>
      <c r="Y67">
        <v>126</v>
      </c>
      <c r="AA67">
        <v>1763.75</v>
      </c>
      <c r="AB67">
        <v>0</v>
      </c>
      <c r="AC67">
        <v>0</v>
      </c>
      <c r="AD67">
        <v>0</v>
      </c>
      <c r="AE67">
        <v>1763.75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1</v>
      </c>
      <c r="AN67">
        <v>0</v>
      </c>
      <c r="AO67">
        <v>1</v>
      </c>
      <c r="AP67">
        <v>0</v>
      </c>
      <c r="AQ67">
        <v>0</v>
      </c>
      <c r="AR67">
        <v>0</v>
      </c>
      <c r="AS67" t="s">
        <v>3</v>
      </c>
      <c r="AT67">
        <v>126</v>
      </c>
      <c r="AU67" t="s">
        <v>3</v>
      </c>
      <c r="AV67">
        <v>0</v>
      </c>
      <c r="AW67">
        <v>2</v>
      </c>
      <c r="AX67">
        <v>47995560</v>
      </c>
      <c r="AY67">
        <v>1</v>
      </c>
      <c r="AZ67">
        <v>0</v>
      </c>
      <c r="BA67">
        <v>67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CX67">
        <f>Y67*Source!I42</f>
        <v>3.78</v>
      </c>
      <c r="CY67">
        <f>AA67</f>
        <v>1763.75</v>
      </c>
      <c r="CZ67">
        <f>AE67</f>
        <v>1763.75</v>
      </c>
      <c r="DA67">
        <f>AI67</f>
        <v>1</v>
      </c>
      <c r="DB67">
        <f t="shared" si="10"/>
        <v>222232.5</v>
      </c>
      <c r="DC67">
        <f t="shared" si="11"/>
        <v>0</v>
      </c>
    </row>
    <row r="68" spans="1:107" x14ac:dyDescent="0.2">
      <c r="A68">
        <f>ROW(Source!A42)</f>
        <v>42</v>
      </c>
      <c r="B68">
        <v>47999145</v>
      </c>
      <c r="C68">
        <v>47994999</v>
      </c>
      <c r="D68">
        <v>47331988</v>
      </c>
      <c r="E68">
        <v>1</v>
      </c>
      <c r="F68">
        <v>1</v>
      </c>
      <c r="G68">
        <v>27</v>
      </c>
      <c r="H68">
        <v>3</v>
      </c>
      <c r="I68" t="s">
        <v>274</v>
      </c>
      <c r="J68" t="s">
        <v>275</v>
      </c>
      <c r="K68" t="s">
        <v>276</v>
      </c>
      <c r="L68">
        <v>1339</v>
      </c>
      <c r="N68">
        <v>1007</v>
      </c>
      <c r="O68" t="s">
        <v>273</v>
      </c>
      <c r="P68" t="s">
        <v>273</v>
      </c>
      <c r="Q68">
        <v>1</v>
      </c>
      <c r="W68">
        <v>0</v>
      </c>
      <c r="X68">
        <v>1927597627</v>
      </c>
      <c r="Y68">
        <v>7</v>
      </c>
      <c r="AA68">
        <v>35.25</v>
      </c>
      <c r="AB68">
        <v>0</v>
      </c>
      <c r="AC68">
        <v>0</v>
      </c>
      <c r="AD68">
        <v>0</v>
      </c>
      <c r="AE68">
        <v>35.25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1</v>
      </c>
      <c r="AL68">
        <v>1</v>
      </c>
      <c r="AN68">
        <v>0</v>
      </c>
      <c r="AO68">
        <v>1</v>
      </c>
      <c r="AP68">
        <v>0</v>
      </c>
      <c r="AQ68">
        <v>0</v>
      </c>
      <c r="AR68">
        <v>0</v>
      </c>
      <c r="AS68" t="s">
        <v>3</v>
      </c>
      <c r="AT68">
        <v>7</v>
      </c>
      <c r="AU68" t="s">
        <v>3</v>
      </c>
      <c r="AV68">
        <v>0</v>
      </c>
      <c r="AW68">
        <v>2</v>
      </c>
      <c r="AX68">
        <v>47995561</v>
      </c>
      <c r="AY68">
        <v>1</v>
      </c>
      <c r="AZ68">
        <v>0</v>
      </c>
      <c r="BA68">
        <v>68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CX68">
        <f>Y68*Source!I42</f>
        <v>0.21</v>
      </c>
      <c r="CY68">
        <f>AA68</f>
        <v>35.25</v>
      </c>
      <c r="CZ68">
        <f>AE68</f>
        <v>35.25</v>
      </c>
      <c r="DA68">
        <f>AI68</f>
        <v>1</v>
      </c>
      <c r="DB68">
        <f t="shared" si="10"/>
        <v>246.75</v>
      </c>
      <c r="DC68">
        <f t="shared" si="11"/>
        <v>0</v>
      </c>
    </row>
    <row r="69" spans="1:107" x14ac:dyDescent="0.2">
      <c r="A69">
        <f>ROW(Source!A43)</f>
        <v>43</v>
      </c>
      <c r="B69">
        <v>47999145</v>
      </c>
      <c r="C69">
        <v>47995018</v>
      </c>
      <c r="D69">
        <v>47316917</v>
      </c>
      <c r="E69">
        <v>27</v>
      </c>
      <c r="F69">
        <v>1</v>
      </c>
      <c r="G69">
        <v>27</v>
      </c>
      <c r="H69">
        <v>1</v>
      </c>
      <c r="I69" t="s">
        <v>219</v>
      </c>
      <c r="J69" t="s">
        <v>3</v>
      </c>
      <c r="K69" t="s">
        <v>220</v>
      </c>
      <c r="L69">
        <v>1191</v>
      </c>
      <c r="N69">
        <v>1013</v>
      </c>
      <c r="O69" t="s">
        <v>221</v>
      </c>
      <c r="P69" t="s">
        <v>221</v>
      </c>
      <c r="Q69">
        <v>1</v>
      </c>
      <c r="W69">
        <v>0</v>
      </c>
      <c r="X69">
        <v>476480486</v>
      </c>
      <c r="Y69">
        <v>80.27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S69" t="s">
        <v>3</v>
      </c>
      <c r="AT69">
        <v>80.27</v>
      </c>
      <c r="AU69" t="s">
        <v>3</v>
      </c>
      <c r="AV69">
        <v>1</v>
      </c>
      <c r="AW69">
        <v>2</v>
      </c>
      <c r="AX69">
        <v>47995562</v>
      </c>
      <c r="AY69">
        <v>1</v>
      </c>
      <c r="AZ69">
        <v>0</v>
      </c>
      <c r="BA69">
        <v>69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CX69">
        <f>Y69*Source!I43</f>
        <v>24.081</v>
      </c>
      <c r="CY69">
        <f>AD69</f>
        <v>0</v>
      </c>
      <c r="CZ69">
        <f>AH69</f>
        <v>0</v>
      </c>
      <c r="DA69">
        <f>AL69</f>
        <v>1</v>
      </c>
      <c r="DB69">
        <f t="shared" si="10"/>
        <v>0</v>
      </c>
      <c r="DC69">
        <f t="shared" si="11"/>
        <v>0</v>
      </c>
    </row>
    <row r="70" spans="1:107" x14ac:dyDescent="0.2">
      <c r="A70">
        <f>ROW(Source!A43)</f>
        <v>43</v>
      </c>
      <c r="B70">
        <v>47999145</v>
      </c>
      <c r="C70">
        <v>47995018</v>
      </c>
      <c r="D70">
        <v>47332957</v>
      </c>
      <c r="E70">
        <v>1</v>
      </c>
      <c r="F70">
        <v>1</v>
      </c>
      <c r="G70">
        <v>27</v>
      </c>
      <c r="H70">
        <v>3</v>
      </c>
      <c r="I70" t="s">
        <v>331</v>
      </c>
      <c r="J70" t="s">
        <v>332</v>
      </c>
      <c r="K70" t="s">
        <v>333</v>
      </c>
      <c r="L70">
        <v>1339</v>
      </c>
      <c r="N70">
        <v>1007</v>
      </c>
      <c r="O70" t="s">
        <v>273</v>
      </c>
      <c r="P70" t="s">
        <v>273</v>
      </c>
      <c r="Q70">
        <v>1</v>
      </c>
      <c r="W70">
        <v>0</v>
      </c>
      <c r="X70">
        <v>426331755</v>
      </c>
      <c r="Y70">
        <v>5.9</v>
      </c>
      <c r="AA70">
        <v>3714.73</v>
      </c>
      <c r="AB70">
        <v>0</v>
      </c>
      <c r="AC70">
        <v>0</v>
      </c>
      <c r="AD70">
        <v>0</v>
      </c>
      <c r="AE70">
        <v>3714.73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1</v>
      </c>
      <c r="AL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S70" t="s">
        <v>3</v>
      </c>
      <c r="AT70">
        <v>5.9</v>
      </c>
      <c r="AU70" t="s">
        <v>3</v>
      </c>
      <c r="AV70">
        <v>0</v>
      </c>
      <c r="AW70">
        <v>2</v>
      </c>
      <c r="AX70">
        <v>47995563</v>
      </c>
      <c r="AY70">
        <v>1</v>
      </c>
      <c r="AZ70">
        <v>0</v>
      </c>
      <c r="BA70">
        <v>70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CX70">
        <f>Y70*Source!I43</f>
        <v>1.77</v>
      </c>
      <c r="CY70">
        <f>AA70</f>
        <v>3714.73</v>
      </c>
      <c r="CZ70">
        <f>AE70</f>
        <v>3714.73</v>
      </c>
      <c r="DA70">
        <f>AI70</f>
        <v>1</v>
      </c>
      <c r="DB70">
        <f t="shared" si="10"/>
        <v>21916.91</v>
      </c>
      <c r="DC70">
        <f t="shared" si="11"/>
        <v>0</v>
      </c>
    </row>
    <row r="71" spans="1:107" x14ac:dyDescent="0.2">
      <c r="A71">
        <f>ROW(Source!A43)</f>
        <v>43</v>
      </c>
      <c r="B71">
        <v>47999145</v>
      </c>
      <c r="C71">
        <v>47995018</v>
      </c>
      <c r="D71">
        <v>47333033</v>
      </c>
      <c r="E71">
        <v>1</v>
      </c>
      <c r="F71">
        <v>1</v>
      </c>
      <c r="G71">
        <v>27</v>
      </c>
      <c r="H71">
        <v>3</v>
      </c>
      <c r="I71" t="s">
        <v>334</v>
      </c>
      <c r="J71" t="s">
        <v>335</v>
      </c>
      <c r="K71" t="s">
        <v>336</v>
      </c>
      <c r="L71">
        <v>1339</v>
      </c>
      <c r="N71">
        <v>1007</v>
      </c>
      <c r="O71" t="s">
        <v>273</v>
      </c>
      <c r="P71" t="s">
        <v>273</v>
      </c>
      <c r="Q71">
        <v>1</v>
      </c>
      <c r="W71">
        <v>0</v>
      </c>
      <c r="X71">
        <v>853860812</v>
      </c>
      <c r="Y71">
        <v>0.06</v>
      </c>
      <c r="AA71">
        <v>3392.59</v>
      </c>
      <c r="AB71">
        <v>0</v>
      </c>
      <c r="AC71">
        <v>0</v>
      </c>
      <c r="AD71">
        <v>0</v>
      </c>
      <c r="AE71">
        <v>3392.59</v>
      </c>
      <c r="AF71">
        <v>0</v>
      </c>
      <c r="AG71">
        <v>0</v>
      </c>
      <c r="AH71">
        <v>0</v>
      </c>
      <c r="AI71">
        <v>1</v>
      </c>
      <c r="AJ71">
        <v>1</v>
      </c>
      <c r="AK71">
        <v>1</v>
      </c>
      <c r="AL71">
        <v>1</v>
      </c>
      <c r="AN71">
        <v>0</v>
      </c>
      <c r="AO71">
        <v>1</v>
      </c>
      <c r="AP71">
        <v>0</v>
      </c>
      <c r="AQ71">
        <v>0</v>
      </c>
      <c r="AR71">
        <v>0</v>
      </c>
      <c r="AS71" t="s">
        <v>3</v>
      </c>
      <c r="AT71">
        <v>0.06</v>
      </c>
      <c r="AU71" t="s">
        <v>3</v>
      </c>
      <c r="AV71">
        <v>0</v>
      </c>
      <c r="AW71">
        <v>2</v>
      </c>
      <c r="AX71">
        <v>47995564</v>
      </c>
      <c r="AY71">
        <v>1</v>
      </c>
      <c r="AZ71">
        <v>0</v>
      </c>
      <c r="BA71">
        <v>71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CX71">
        <f>Y71*Source!I43</f>
        <v>1.7999999999999999E-2</v>
      </c>
      <c r="CY71">
        <f>AA71</f>
        <v>3392.59</v>
      </c>
      <c r="CZ71">
        <f>AE71</f>
        <v>3392.59</v>
      </c>
      <c r="DA71">
        <f>AI71</f>
        <v>1</v>
      </c>
      <c r="DB71">
        <f t="shared" si="10"/>
        <v>203.56</v>
      </c>
      <c r="DC71">
        <f t="shared" si="11"/>
        <v>0</v>
      </c>
    </row>
    <row r="72" spans="1:107" x14ac:dyDescent="0.2">
      <c r="A72">
        <f>ROW(Source!A43)</f>
        <v>43</v>
      </c>
      <c r="B72">
        <v>47999145</v>
      </c>
      <c r="C72">
        <v>47995018</v>
      </c>
      <c r="D72">
        <v>47333772</v>
      </c>
      <c r="E72">
        <v>1</v>
      </c>
      <c r="F72">
        <v>1</v>
      </c>
      <c r="G72">
        <v>27</v>
      </c>
      <c r="H72">
        <v>3</v>
      </c>
      <c r="I72" t="s">
        <v>337</v>
      </c>
      <c r="J72" t="s">
        <v>338</v>
      </c>
      <c r="K72" t="s">
        <v>339</v>
      </c>
      <c r="L72">
        <v>1339</v>
      </c>
      <c r="N72">
        <v>1007</v>
      </c>
      <c r="O72" t="s">
        <v>273</v>
      </c>
      <c r="P72" t="s">
        <v>273</v>
      </c>
      <c r="Q72">
        <v>1</v>
      </c>
      <c r="W72">
        <v>0</v>
      </c>
      <c r="X72">
        <v>310630354</v>
      </c>
      <c r="Y72">
        <v>5.2</v>
      </c>
      <c r="AA72">
        <v>6794.53</v>
      </c>
      <c r="AB72">
        <v>0</v>
      </c>
      <c r="AC72">
        <v>0</v>
      </c>
      <c r="AD72">
        <v>0</v>
      </c>
      <c r="AE72">
        <v>6794.53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1</v>
      </c>
      <c r="AL72">
        <v>1</v>
      </c>
      <c r="AN72">
        <v>0</v>
      </c>
      <c r="AO72">
        <v>1</v>
      </c>
      <c r="AP72">
        <v>0</v>
      </c>
      <c r="AQ72">
        <v>0</v>
      </c>
      <c r="AR72">
        <v>0</v>
      </c>
      <c r="AS72" t="s">
        <v>3</v>
      </c>
      <c r="AT72">
        <v>5.2</v>
      </c>
      <c r="AU72" t="s">
        <v>3</v>
      </c>
      <c r="AV72">
        <v>0</v>
      </c>
      <c r="AW72">
        <v>2</v>
      </c>
      <c r="AX72">
        <v>47995565</v>
      </c>
      <c r="AY72">
        <v>1</v>
      </c>
      <c r="AZ72">
        <v>0</v>
      </c>
      <c r="BA72">
        <v>72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CX72">
        <f>Y72*Source!I43</f>
        <v>1.56</v>
      </c>
      <c r="CY72">
        <f>AA72</f>
        <v>6794.53</v>
      </c>
      <c r="CZ72">
        <f>AE72</f>
        <v>6794.53</v>
      </c>
      <c r="DA72">
        <f>AI72</f>
        <v>1</v>
      </c>
      <c r="DB72">
        <f t="shared" si="10"/>
        <v>35331.56</v>
      </c>
      <c r="DC72">
        <f t="shared" si="11"/>
        <v>0</v>
      </c>
    </row>
    <row r="73" spans="1:107" x14ac:dyDescent="0.2">
      <c r="A73">
        <f>ROW(Source!A79)</f>
        <v>79</v>
      </c>
      <c r="B73">
        <v>47999145</v>
      </c>
      <c r="C73">
        <v>47995083</v>
      </c>
      <c r="D73">
        <v>47316917</v>
      </c>
      <c r="E73">
        <v>27</v>
      </c>
      <c r="F73">
        <v>1</v>
      </c>
      <c r="G73">
        <v>27</v>
      </c>
      <c r="H73">
        <v>1</v>
      </c>
      <c r="I73" t="s">
        <v>219</v>
      </c>
      <c r="J73" t="s">
        <v>3</v>
      </c>
      <c r="K73" t="s">
        <v>220</v>
      </c>
      <c r="L73">
        <v>1191</v>
      </c>
      <c r="N73">
        <v>1013</v>
      </c>
      <c r="O73" t="s">
        <v>221</v>
      </c>
      <c r="P73" t="s">
        <v>221</v>
      </c>
      <c r="Q73">
        <v>1</v>
      </c>
      <c r="W73">
        <v>0</v>
      </c>
      <c r="X73">
        <v>476480486</v>
      </c>
      <c r="Y73">
        <v>18.68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1</v>
      </c>
      <c r="AK73">
        <v>1</v>
      </c>
      <c r="AL73">
        <v>1</v>
      </c>
      <c r="AN73">
        <v>0</v>
      </c>
      <c r="AO73">
        <v>1</v>
      </c>
      <c r="AP73">
        <v>0</v>
      </c>
      <c r="AQ73">
        <v>0</v>
      </c>
      <c r="AR73">
        <v>0</v>
      </c>
      <c r="AS73" t="s">
        <v>3</v>
      </c>
      <c r="AT73">
        <v>18.68</v>
      </c>
      <c r="AU73" t="s">
        <v>3</v>
      </c>
      <c r="AV73">
        <v>1</v>
      </c>
      <c r="AW73">
        <v>2</v>
      </c>
      <c r="AX73">
        <v>47995566</v>
      </c>
      <c r="AY73">
        <v>1</v>
      </c>
      <c r="AZ73">
        <v>0</v>
      </c>
      <c r="BA73">
        <v>73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CX73">
        <f>Y73*Source!I79</f>
        <v>5.0436000000000002E-2</v>
      </c>
      <c r="CY73">
        <f>AD73</f>
        <v>0</v>
      </c>
      <c r="CZ73">
        <f>AH73</f>
        <v>0</v>
      </c>
      <c r="DA73">
        <f>AL73</f>
        <v>1</v>
      </c>
      <c r="DB73">
        <f t="shared" si="10"/>
        <v>0</v>
      </c>
      <c r="DC73">
        <f t="shared" si="11"/>
        <v>0</v>
      </c>
    </row>
    <row r="74" spans="1:107" x14ac:dyDescent="0.2">
      <c r="A74">
        <f>ROW(Source!A80)</f>
        <v>80</v>
      </c>
      <c r="B74">
        <v>47999145</v>
      </c>
      <c r="C74">
        <v>47995086</v>
      </c>
      <c r="D74">
        <v>47316917</v>
      </c>
      <c r="E74">
        <v>27</v>
      </c>
      <c r="F74">
        <v>1</v>
      </c>
      <c r="G74">
        <v>27</v>
      </c>
      <c r="H74">
        <v>1</v>
      </c>
      <c r="I74" t="s">
        <v>219</v>
      </c>
      <c r="J74" t="s">
        <v>3</v>
      </c>
      <c r="K74" t="s">
        <v>220</v>
      </c>
      <c r="L74">
        <v>1191</v>
      </c>
      <c r="N74">
        <v>1013</v>
      </c>
      <c r="O74" t="s">
        <v>221</v>
      </c>
      <c r="P74" t="s">
        <v>221</v>
      </c>
      <c r="Q74">
        <v>1</v>
      </c>
      <c r="W74">
        <v>0</v>
      </c>
      <c r="X74">
        <v>476480486</v>
      </c>
      <c r="Y74">
        <v>24.6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N74">
        <v>0</v>
      </c>
      <c r="AO74">
        <v>1</v>
      </c>
      <c r="AP74">
        <v>0</v>
      </c>
      <c r="AQ74">
        <v>0</v>
      </c>
      <c r="AR74">
        <v>0</v>
      </c>
      <c r="AS74" t="s">
        <v>3</v>
      </c>
      <c r="AT74">
        <v>24.6</v>
      </c>
      <c r="AU74" t="s">
        <v>3</v>
      </c>
      <c r="AV74">
        <v>1</v>
      </c>
      <c r="AW74">
        <v>2</v>
      </c>
      <c r="AX74">
        <v>47995567</v>
      </c>
      <c r="AY74">
        <v>1</v>
      </c>
      <c r="AZ74">
        <v>0</v>
      </c>
      <c r="BA74">
        <v>74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CX74">
        <f>Y74*Source!I80</f>
        <v>6.6420000000000007E-2</v>
      </c>
      <c r="CY74">
        <f>AD74</f>
        <v>0</v>
      </c>
      <c r="CZ74">
        <f>AH74</f>
        <v>0</v>
      </c>
      <c r="DA74">
        <f>AL74</f>
        <v>1</v>
      </c>
      <c r="DB74">
        <f t="shared" si="10"/>
        <v>0</v>
      </c>
      <c r="DC74">
        <f t="shared" si="11"/>
        <v>0</v>
      </c>
    </row>
    <row r="75" spans="1:107" x14ac:dyDescent="0.2">
      <c r="A75">
        <f>ROW(Source!A80)</f>
        <v>80</v>
      </c>
      <c r="B75">
        <v>47999145</v>
      </c>
      <c r="C75">
        <v>47995086</v>
      </c>
      <c r="D75">
        <v>47329457</v>
      </c>
      <c r="E75">
        <v>1</v>
      </c>
      <c r="F75">
        <v>1</v>
      </c>
      <c r="G75">
        <v>27</v>
      </c>
      <c r="H75">
        <v>2</v>
      </c>
      <c r="I75" t="s">
        <v>340</v>
      </c>
      <c r="J75" t="s">
        <v>341</v>
      </c>
      <c r="K75" t="s">
        <v>342</v>
      </c>
      <c r="L75">
        <v>1368</v>
      </c>
      <c r="N75">
        <v>1011</v>
      </c>
      <c r="O75" t="s">
        <v>225</v>
      </c>
      <c r="P75" t="s">
        <v>225</v>
      </c>
      <c r="Q75">
        <v>1</v>
      </c>
      <c r="W75">
        <v>0</v>
      </c>
      <c r="X75">
        <v>-360309082</v>
      </c>
      <c r="Y75">
        <v>10.4</v>
      </c>
      <c r="AA75">
        <v>0</v>
      </c>
      <c r="AB75">
        <v>7.17</v>
      </c>
      <c r="AC75">
        <v>0.04</v>
      </c>
      <c r="AD75">
        <v>0</v>
      </c>
      <c r="AE75">
        <v>0</v>
      </c>
      <c r="AF75">
        <v>7.17</v>
      </c>
      <c r="AG75">
        <v>0.04</v>
      </c>
      <c r="AH75">
        <v>0</v>
      </c>
      <c r="AI75">
        <v>1</v>
      </c>
      <c r="AJ75">
        <v>1</v>
      </c>
      <c r="AK75">
        <v>1</v>
      </c>
      <c r="AL75">
        <v>1</v>
      </c>
      <c r="AN75">
        <v>0</v>
      </c>
      <c r="AO75">
        <v>1</v>
      </c>
      <c r="AP75">
        <v>0</v>
      </c>
      <c r="AQ75">
        <v>0</v>
      </c>
      <c r="AR75">
        <v>0</v>
      </c>
      <c r="AS75" t="s">
        <v>3</v>
      </c>
      <c r="AT75">
        <v>10.4</v>
      </c>
      <c r="AU75" t="s">
        <v>3</v>
      </c>
      <c r="AV75">
        <v>0</v>
      </c>
      <c r="AW75">
        <v>2</v>
      </c>
      <c r="AX75">
        <v>47995568</v>
      </c>
      <c r="AY75">
        <v>1</v>
      </c>
      <c r="AZ75">
        <v>0</v>
      </c>
      <c r="BA75">
        <v>75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CX75">
        <f>Y75*Source!I80</f>
        <v>2.8080000000000001E-2</v>
      </c>
      <c r="CY75">
        <f>AB75</f>
        <v>7.17</v>
      </c>
      <c r="CZ75">
        <f>AF75</f>
        <v>7.17</v>
      </c>
      <c r="DA75">
        <f>AJ75</f>
        <v>1</v>
      </c>
      <c r="DB75">
        <f t="shared" si="10"/>
        <v>74.569999999999993</v>
      </c>
      <c r="DC75">
        <f t="shared" si="11"/>
        <v>0.42</v>
      </c>
    </row>
    <row r="76" spans="1:107" x14ac:dyDescent="0.2">
      <c r="A76">
        <f>ROW(Source!A80)</f>
        <v>80</v>
      </c>
      <c r="B76">
        <v>47999145</v>
      </c>
      <c r="C76">
        <v>47995086</v>
      </c>
      <c r="D76">
        <v>47329959</v>
      </c>
      <c r="E76">
        <v>1</v>
      </c>
      <c r="F76">
        <v>1</v>
      </c>
      <c r="G76">
        <v>27</v>
      </c>
      <c r="H76">
        <v>2</v>
      </c>
      <c r="I76" t="s">
        <v>229</v>
      </c>
      <c r="J76" t="s">
        <v>230</v>
      </c>
      <c r="K76" t="s">
        <v>231</v>
      </c>
      <c r="L76">
        <v>1368</v>
      </c>
      <c r="N76">
        <v>1011</v>
      </c>
      <c r="O76" t="s">
        <v>225</v>
      </c>
      <c r="P76" t="s">
        <v>225</v>
      </c>
      <c r="Q76">
        <v>1</v>
      </c>
      <c r="W76">
        <v>0</v>
      </c>
      <c r="X76">
        <v>-352447613</v>
      </c>
      <c r="Y76">
        <v>10.4</v>
      </c>
      <c r="AA76">
        <v>0</v>
      </c>
      <c r="AB76">
        <v>6.02</v>
      </c>
      <c r="AC76">
        <v>0.02</v>
      </c>
      <c r="AD76">
        <v>0</v>
      </c>
      <c r="AE76">
        <v>0</v>
      </c>
      <c r="AF76">
        <v>6.02</v>
      </c>
      <c r="AG76">
        <v>0.02</v>
      </c>
      <c r="AH76">
        <v>0</v>
      </c>
      <c r="AI76">
        <v>1</v>
      </c>
      <c r="AJ76">
        <v>1</v>
      </c>
      <c r="AK76">
        <v>1</v>
      </c>
      <c r="AL76">
        <v>1</v>
      </c>
      <c r="AN76">
        <v>0</v>
      </c>
      <c r="AO76">
        <v>1</v>
      </c>
      <c r="AP76">
        <v>0</v>
      </c>
      <c r="AQ76">
        <v>0</v>
      </c>
      <c r="AR76">
        <v>0</v>
      </c>
      <c r="AS76" t="s">
        <v>3</v>
      </c>
      <c r="AT76">
        <v>10.4</v>
      </c>
      <c r="AU76" t="s">
        <v>3</v>
      </c>
      <c r="AV76">
        <v>0</v>
      </c>
      <c r="AW76">
        <v>2</v>
      </c>
      <c r="AX76">
        <v>47995569</v>
      </c>
      <c r="AY76">
        <v>1</v>
      </c>
      <c r="AZ76">
        <v>0</v>
      </c>
      <c r="BA76">
        <v>76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CX76">
        <f>Y76*Source!I80</f>
        <v>2.8080000000000001E-2</v>
      </c>
      <c r="CY76">
        <f>AB76</f>
        <v>6.02</v>
      </c>
      <c r="CZ76">
        <f>AF76</f>
        <v>6.02</v>
      </c>
      <c r="DA76">
        <f>AJ76</f>
        <v>1</v>
      </c>
      <c r="DB76">
        <f t="shared" si="10"/>
        <v>62.61</v>
      </c>
      <c r="DC76">
        <f t="shared" si="11"/>
        <v>0.21</v>
      </c>
    </row>
    <row r="77" spans="1:107" x14ac:dyDescent="0.2">
      <c r="A77">
        <f>ROW(Source!A80)</f>
        <v>80</v>
      </c>
      <c r="B77">
        <v>47999145</v>
      </c>
      <c r="C77">
        <v>47995086</v>
      </c>
      <c r="D77">
        <v>47318657</v>
      </c>
      <c r="E77">
        <v>27</v>
      </c>
      <c r="F77">
        <v>1</v>
      </c>
      <c r="G77">
        <v>27</v>
      </c>
      <c r="H77">
        <v>3</v>
      </c>
      <c r="I77" t="s">
        <v>241</v>
      </c>
      <c r="J77" t="s">
        <v>3</v>
      </c>
      <c r="K77" t="s">
        <v>242</v>
      </c>
      <c r="L77">
        <v>1348</v>
      </c>
      <c r="N77">
        <v>1009</v>
      </c>
      <c r="O77" t="s">
        <v>201</v>
      </c>
      <c r="P77" t="s">
        <v>201</v>
      </c>
      <c r="Q77">
        <v>1000</v>
      </c>
      <c r="W77">
        <v>0</v>
      </c>
      <c r="X77">
        <v>1489638031</v>
      </c>
      <c r="Y77">
        <v>6.6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1</v>
      </c>
      <c r="AN77">
        <v>0</v>
      </c>
      <c r="AO77">
        <v>1</v>
      </c>
      <c r="AP77">
        <v>0</v>
      </c>
      <c r="AQ77">
        <v>0</v>
      </c>
      <c r="AR77">
        <v>0</v>
      </c>
      <c r="AS77" t="s">
        <v>3</v>
      </c>
      <c r="AT77">
        <v>6.6</v>
      </c>
      <c r="AU77" t="s">
        <v>3</v>
      </c>
      <c r="AV77">
        <v>0</v>
      </c>
      <c r="AW77">
        <v>2</v>
      </c>
      <c r="AX77">
        <v>47995570</v>
      </c>
      <c r="AY77">
        <v>1</v>
      </c>
      <c r="AZ77">
        <v>0</v>
      </c>
      <c r="BA77">
        <v>77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CX77">
        <f>Y77*Source!I80</f>
        <v>1.7819999999999999E-2</v>
      </c>
      <c r="CY77">
        <f>AA77</f>
        <v>0</v>
      </c>
      <c r="CZ77">
        <f>AE77</f>
        <v>0</v>
      </c>
      <c r="DA77">
        <f>AI77</f>
        <v>1</v>
      </c>
      <c r="DB77">
        <f t="shared" si="10"/>
        <v>0</v>
      </c>
      <c r="DC77">
        <f t="shared" si="11"/>
        <v>0</v>
      </c>
    </row>
    <row r="78" spans="1:107" x14ac:dyDescent="0.2">
      <c r="A78">
        <f>ROW(Source!A81)</f>
        <v>81</v>
      </c>
      <c r="B78">
        <v>47999145</v>
      </c>
      <c r="C78">
        <v>47995095</v>
      </c>
      <c r="D78">
        <v>47316917</v>
      </c>
      <c r="E78">
        <v>27</v>
      </c>
      <c r="F78">
        <v>1</v>
      </c>
      <c r="G78">
        <v>27</v>
      </c>
      <c r="H78">
        <v>1</v>
      </c>
      <c r="I78" t="s">
        <v>219</v>
      </c>
      <c r="J78" t="s">
        <v>3</v>
      </c>
      <c r="K78" t="s">
        <v>220</v>
      </c>
      <c r="L78">
        <v>1191</v>
      </c>
      <c r="N78">
        <v>1013</v>
      </c>
      <c r="O78" t="s">
        <v>221</v>
      </c>
      <c r="P78" t="s">
        <v>221</v>
      </c>
      <c r="Q78">
        <v>1</v>
      </c>
      <c r="W78">
        <v>0</v>
      </c>
      <c r="X78">
        <v>476480486</v>
      </c>
      <c r="Y78">
        <v>2.02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1</v>
      </c>
      <c r="AL78">
        <v>1</v>
      </c>
      <c r="AN78">
        <v>0</v>
      </c>
      <c r="AO78">
        <v>1</v>
      </c>
      <c r="AP78">
        <v>0</v>
      </c>
      <c r="AQ78">
        <v>0</v>
      </c>
      <c r="AR78">
        <v>0</v>
      </c>
      <c r="AS78" t="s">
        <v>3</v>
      </c>
      <c r="AT78">
        <v>2.02</v>
      </c>
      <c r="AU78" t="s">
        <v>3</v>
      </c>
      <c r="AV78">
        <v>1</v>
      </c>
      <c r="AW78">
        <v>2</v>
      </c>
      <c r="AX78">
        <v>47995571</v>
      </c>
      <c r="AY78">
        <v>1</v>
      </c>
      <c r="AZ78">
        <v>0</v>
      </c>
      <c r="BA78">
        <v>78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CX78">
        <f>Y78*Source!I81</f>
        <v>0.60599999999999998</v>
      </c>
      <c r="CY78">
        <f>AD78</f>
        <v>0</v>
      </c>
      <c r="CZ78">
        <f>AH78</f>
        <v>0</v>
      </c>
      <c r="DA78">
        <f>AL78</f>
        <v>1</v>
      </c>
      <c r="DB78">
        <f t="shared" si="10"/>
        <v>0</v>
      </c>
      <c r="DC78">
        <f t="shared" si="11"/>
        <v>0</v>
      </c>
    </row>
    <row r="79" spans="1:107" x14ac:dyDescent="0.2">
      <c r="A79">
        <f>ROW(Source!A81)</f>
        <v>81</v>
      </c>
      <c r="B79">
        <v>47999145</v>
      </c>
      <c r="C79">
        <v>47995095</v>
      </c>
      <c r="D79">
        <v>47329894</v>
      </c>
      <c r="E79">
        <v>1</v>
      </c>
      <c r="F79">
        <v>1</v>
      </c>
      <c r="G79">
        <v>27</v>
      </c>
      <c r="H79">
        <v>2</v>
      </c>
      <c r="I79" t="s">
        <v>343</v>
      </c>
      <c r="J79" t="s">
        <v>344</v>
      </c>
      <c r="K79" t="s">
        <v>345</v>
      </c>
      <c r="L79">
        <v>1368</v>
      </c>
      <c r="N79">
        <v>1011</v>
      </c>
      <c r="O79" t="s">
        <v>225</v>
      </c>
      <c r="P79" t="s">
        <v>225</v>
      </c>
      <c r="Q79">
        <v>1</v>
      </c>
      <c r="W79">
        <v>0</v>
      </c>
      <c r="X79">
        <v>1185668136</v>
      </c>
      <c r="Y79">
        <v>0.02</v>
      </c>
      <c r="AA79">
        <v>0</v>
      </c>
      <c r="AB79">
        <v>641.88</v>
      </c>
      <c r="AC79">
        <v>413.66</v>
      </c>
      <c r="AD79">
        <v>0</v>
      </c>
      <c r="AE79">
        <v>0</v>
      </c>
      <c r="AF79">
        <v>641.88</v>
      </c>
      <c r="AG79">
        <v>413.66</v>
      </c>
      <c r="AH79">
        <v>0</v>
      </c>
      <c r="AI79">
        <v>1</v>
      </c>
      <c r="AJ79">
        <v>1</v>
      </c>
      <c r="AK79">
        <v>1</v>
      </c>
      <c r="AL79">
        <v>1</v>
      </c>
      <c r="AN79">
        <v>0</v>
      </c>
      <c r="AO79">
        <v>1</v>
      </c>
      <c r="AP79">
        <v>0</v>
      </c>
      <c r="AQ79">
        <v>0</v>
      </c>
      <c r="AR79">
        <v>0</v>
      </c>
      <c r="AS79" t="s">
        <v>3</v>
      </c>
      <c r="AT79">
        <v>0.02</v>
      </c>
      <c r="AU79" t="s">
        <v>3</v>
      </c>
      <c r="AV79">
        <v>0</v>
      </c>
      <c r="AW79">
        <v>2</v>
      </c>
      <c r="AX79">
        <v>47995572</v>
      </c>
      <c r="AY79">
        <v>1</v>
      </c>
      <c r="AZ79">
        <v>0</v>
      </c>
      <c r="BA79">
        <v>79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CX79">
        <f>Y79*Source!I81</f>
        <v>6.0000000000000001E-3</v>
      </c>
      <c r="CY79">
        <f>AB79</f>
        <v>641.88</v>
      </c>
      <c r="CZ79">
        <f>AF79</f>
        <v>641.88</v>
      </c>
      <c r="DA79">
        <f>AJ79</f>
        <v>1</v>
      </c>
      <c r="DB79">
        <f t="shared" si="10"/>
        <v>12.84</v>
      </c>
      <c r="DC79">
        <f t="shared" si="11"/>
        <v>8.27</v>
      </c>
    </row>
    <row r="80" spans="1:107" x14ac:dyDescent="0.2">
      <c r="A80">
        <f>ROW(Source!A81)</f>
        <v>81</v>
      </c>
      <c r="B80">
        <v>47999145</v>
      </c>
      <c r="C80">
        <v>47995095</v>
      </c>
      <c r="D80">
        <v>47331988</v>
      </c>
      <c r="E80">
        <v>1</v>
      </c>
      <c r="F80">
        <v>1</v>
      </c>
      <c r="G80">
        <v>27</v>
      </c>
      <c r="H80">
        <v>3</v>
      </c>
      <c r="I80" t="s">
        <v>274</v>
      </c>
      <c r="J80" t="s">
        <v>275</v>
      </c>
      <c r="K80" t="s">
        <v>276</v>
      </c>
      <c r="L80">
        <v>1339</v>
      </c>
      <c r="N80">
        <v>1007</v>
      </c>
      <c r="O80" t="s">
        <v>273</v>
      </c>
      <c r="P80" t="s">
        <v>273</v>
      </c>
      <c r="Q80">
        <v>1</v>
      </c>
      <c r="W80">
        <v>0</v>
      </c>
      <c r="X80">
        <v>1927597627</v>
      </c>
      <c r="Y80">
        <v>1.4999999999999999E-2</v>
      </c>
      <c r="AA80">
        <v>35.25</v>
      </c>
      <c r="AB80">
        <v>0</v>
      </c>
      <c r="AC80">
        <v>0</v>
      </c>
      <c r="AD80">
        <v>0</v>
      </c>
      <c r="AE80">
        <v>35.25</v>
      </c>
      <c r="AF80">
        <v>0</v>
      </c>
      <c r="AG80">
        <v>0</v>
      </c>
      <c r="AH80">
        <v>0</v>
      </c>
      <c r="AI80">
        <v>1</v>
      </c>
      <c r="AJ80">
        <v>1</v>
      </c>
      <c r="AK80">
        <v>1</v>
      </c>
      <c r="AL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 t="s">
        <v>3</v>
      </c>
      <c r="AT80">
        <v>1.4999999999999999E-2</v>
      </c>
      <c r="AU80" t="s">
        <v>3</v>
      </c>
      <c r="AV80">
        <v>0</v>
      </c>
      <c r="AW80">
        <v>2</v>
      </c>
      <c r="AX80">
        <v>47995573</v>
      </c>
      <c r="AY80">
        <v>1</v>
      </c>
      <c r="AZ80">
        <v>0</v>
      </c>
      <c r="BA80">
        <v>80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CX80">
        <f>Y80*Source!I81</f>
        <v>4.4999999999999997E-3</v>
      </c>
      <c r="CY80">
        <f>AA80</f>
        <v>35.25</v>
      </c>
      <c r="CZ80">
        <f>AE80</f>
        <v>35.25</v>
      </c>
      <c r="DA80">
        <f>AI80</f>
        <v>1</v>
      </c>
      <c r="DB80">
        <f t="shared" si="10"/>
        <v>0.53</v>
      </c>
      <c r="DC80">
        <f t="shared" si="11"/>
        <v>0</v>
      </c>
    </row>
    <row r="81" spans="1:107" x14ac:dyDescent="0.2">
      <c r="A81">
        <f>ROW(Source!A81)</f>
        <v>81</v>
      </c>
      <c r="B81">
        <v>47999145</v>
      </c>
      <c r="C81">
        <v>47995095</v>
      </c>
      <c r="D81">
        <v>47333064</v>
      </c>
      <c r="E81">
        <v>1</v>
      </c>
      <c r="F81">
        <v>1</v>
      </c>
      <c r="G81">
        <v>27</v>
      </c>
      <c r="H81">
        <v>3</v>
      </c>
      <c r="I81" t="s">
        <v>346</v>
      </c>
      <c r="J81" t="s">
        <v>347</v>
      </c>
      <c r="K81" t="s">
        <v>348</v>
      </c>
      <c r="L81">
        <v>1348</v>
      </c>
      <c r="N81">
        <v>1009</v>
      </c>
      <c r="O81" t="s">
        <v>201</v>
      </c>
      <c r="P81" t="s">
        <v>201</v>
      </c>
      <c r="Q81">
        <v>1000</v>
      </c>
      <c r="W81">
        <v>0</v>
      </c>
      <c r="X81">
        <v>-665767506</v>
      </c>
      <c r="Y81">
        <v>5.2499999999999998E-2</v>
      </c>
      <c r="AA81">
        <v>3801.85</v>
      </c>
      <c r="AB81">
        <v>0</v>
      </c>
      <c r="AC81">
        <v>0</v>
      </c>
      <c r="AD81">
        <v>0</v>
      </c>
      <c r="AE81">
        <v>3801.85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 t="s">
        <v>3</v>
      </c>
      <c r="AT81">
        <v>5.2499999999999998E-2</v>
      </c>
      <c r="AU81" t="s">
        <v>3</v>
      </c>
      <c r="AV81">
        <v>0</v>
      </c>
      <c r="AW81">
        <v>2</v>
      </c>
      <c r="AX81">
        <v>47995574</v>
      </c>
      <c r="AY81">
        <v>1</v>
      </c>
      <c r="AZ81">
        <v>0</v>
      </c>
      <c r="BA81">
        <v>81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CX81">
        <f>Y81*Source!I81</f>
        <v>1.575E-2</v>
      </c>
      <c r="CY81">
        <f>AA81</f>
        <v>3801.85</v>
      </c>
      <c r="CZ81">
        <f>AE81</f>
        <v>3801.85</v>
      </c>
      <c r="DA81">
        <f>AI81</f>
        <v>1</v>
      </c>
      <c r="DB81">
        <f t="shared" si="10"/>
        <v>199.6</v>
      </c>
      <c r="DC81">
        <f t="shared" si="11"/>
        <v>0</v>
      </c>
    </row>
    <row r="82" spans="1:107" x14ac:dyDescent="0.2">
      <c r="A82">
        <f>ROW(Source!A81)</f>
        <v>81</v>
      </c>
      <c r="B82">
        <v>47999145</v>
      </c>
      <c r="C82">
        <v>47995095</v>
      </c>
      <c r="D82">
        <v>47333820</v>
      </c>
      <c r="E82">
        <v>1</v>
      </c>
      <c r="F82">
        <v>1</v>
      </c>
      <c r="G82">
        <v>27</v>
      </c>
      <c r="H82">
        <v>3</v>
      </c>
      <c r="I82" t="s">
        <v>349</v>
      </c>
      <c r="J82" t="s">
        <v>350</v>
      </c>
      <c r="K82" t="s">
        <v>351</v>
      </c>
      <c r="L82">
        <v>1327</v>
      </c>
      <c r="N82">
        <v>1005</v>
      </c>
      <c r="O82" t="s">
        <v>16</v>
      </c>
      <c r="P82" t="s">
        <v>16</v>
      </c>
      <c r="Q82">
        <v>1</v>
      </c>
      <c r="W82">
        <v>0</v>
      </c>
      <c r="X82">
        <v>-1775158268</v>
      </c>
      <c r="Y82">
        <v>0.9</v>
      </c>
      <c r="AA82">
        <v>1167.9100000000001</v>
      </c>
      <c r="AB82">
        <v>0</v>
      </c>
      <c r="AC82">
        <v>0</v>
      </c>
      <c r="AD82">
        <v>0</v>
      </c>
      <c r="AE82">
        <v>1167.9100000000001</v>
      </c>
      <c r="AF82">
        <v>0</v>
      </c>
      <c r="AG82">
        <v>0</v>
      </c>
      <c r="AH82">
        <v>0</v>
      </c>
      <c r="AI82">
        <v>1</v>
      </c>
      <c r="AJ82">
        <v>1</v>
      </c>
      <c r="AK82">
        <v>1</v>
      </c>
      <c r="AL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 t="s">
        <v>3</v>
      </c>
      <c r="AT82">
        <v>0.9</v>
      </c>
      <c r="AU82" t="s">
        <v>3</v>
      </c>
      <c r="AV82">
        <v>0</v>
      </c>
      <c r="AW82">
        <v>2</v>
      </c>
      <c r="AX82">
        <v>47995575</v>
      </c>
      <c r="AY82">
        <v>1</v>
      </c>
      <c r="AZ82">
        <v>0</v>
      </c>
      <c r="BA82">
        <v>82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CX82">
        <f>Y82*Source!I81</f>
        <v>0.27</v>
      </c>
      <c r="CY82">
        <f>AA82</f>
        <v>1167.9100000000001</v>
      </c>
      <c r="CZ82">
        <f>AE82</f>
        <v>1167.9100000000001</v>
      </c>
      <c r="DA82">
        <f>AI82</f>
        <v>1</v>
      </c>
      <c r="DB82">
        <f t="shared" si="10"/>
        <v>1051.1199999999999</v>
      </c>
      <c r="DC82">
        <f t="shared" si="11"/>
        <v>0</v>
      </c>
    </row>
    <row r="83" spans="1:107" x14ac:dyDescent="0.2">
      <c r="A83">
        <f>ROW(Source!A117)</f>
        <v>117</v>
      </c>
      <c r="B83">
        <v>47999145</v>
      </c>
      <c r="C83">
        <v>47995162</v>
      </c>
      <c r="D83">
        <v>47316917</v>
      </c>
      <c r="E83">
        <v>27</v>
      </c>
      <c r="F83">
        <v>1</v>
      </c>
      <c r="G83">
        <v>27</v>
      </c>
      <c r="H83">
        <v>1</v>
      </c>
      <c r="I83" t="s">
        <v>219</v>
      </c>
      <c r="J83" t="s">
        <v>3</v>
      </c>
      <c r="K83" t="s">
        <v>220</v>
      </c>
      <c r="L83">
        <v>1191</v>
      </c>
      <c r="N83">
        <v>1013</v>
      </c>
      <c r="O83" t="s">
        <v>221</v>
      </c>
      <c r="P83" t="s">
        <v>221</v>
      </c>
      <c r="Q83">
        <v>1</v>
      </c>
      <c r="W83">
        <v>0</v>
      </c>
      <c r="X83">
        <v>476480486</v>
      </c>
      <c r="Y83">
        <v>3.3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 t="s">
        <v>3</v>
      </c>
      <c r="AT83">
        <v>3.3</v>
      </c>
      <c r="AU83" t="s">
        <v>3</v>
      </c>
      <c r="AV83">
        <v>1</v>
      </c>
      <c r="AW83">
        <v>2</v>
      </c>
      <c r="AX83">
        <v>47995576</v>
      </c>
      <c r="AY83">
        <v>1</v>
      </c>
      <c r="AZ83">
        <v>0</v>
      </c>
      <c r="BA83">
        <v>83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CX83">
        <f>Y83*Source!I117</f>
        <v>0.85799999999999998</v>
      </c>
      <c r="CY83">
        <f>AD83</f>
        <v>0</v>
      </c>
      <c r="CZ83">
        <f>AH83</f>
        <v>0</v>
      </c>
      <c r="DA83">
        <f>AL83</f>
        <v>1</v>
      </c>
      <c r="DB83">
        <f t="shared" si="10"/>
        <v>0</v>
      </c>
      <c r="DC83">
        <f t="shared" si="11"/>
        <v>0</v>
      </c>
    </row>
    <row r="84" spans="1:107" x14ac:dyDescent="0.2">
      <c r="A84">
        <f>ROW(Source!A118)</f>
        <v>118</v>
      </c>
      <c r="B84">
        <v>47999145</v>
      </c>
      <c r="C84">
        <v>47995165</v>
      </c>
      <c r="D84">
        <v>47316917</v>
      </c>
      <c r="E84">
        <v>27</v>
      </c>
      <c r="F84">
        <v>1</v>
      </c>
      <c r="G84">
        <v>27</v>
      </c>
      <c r="H84">
        <v>1</v>
      </c>
      <c r="I84" t="s">
        <v>219</v>
      </c>
      <c r="J84" t="s">
        <v>3</v>
      </c>
      <c r="K84" t="s">
        <v>220</v>
      </c>
      <c r="L84">
        <v>1191</v>
      </c>
      <c r="N84">
        <v>1013</v>
      </c>
      <c r="O84" t="s">
        <v>221</v>
      </c>
      <c r="P84" t="s">
        <v>221</v>
      </c>
      <c r="Q84">
        <v>1</v>
      </c>
      <c r="W84">
        <v>0</v>
      </c>
      <c r="X84">
        <v>476480486</v>
      </c>
      <c r="Y84">
        <v>18.440000000000001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 t="s">
        <v>3</v>
      </c>
      <c r="AT84">
        <v>18.440000000000001</v>
      </c>
      <c r="AU84" t="s">
        <v>3</v>
      </c>
      <c r="AV84">
        <v>1</v>
      </c>
      <c r="AW84">
        <v>2</v>
      </c>
      <c r="AX84">
        <v>47995577</v>
      </c>
      <c r="AY84">
        <v>1</v>
      </c>
      <c r="AZ84">
        <v>0</v>
      </c>
      <c r="BA84">
        <v>84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CX84">
        <f>Y84*Source!I118</f>
        <v>4.7944000000000004</v>
      </c>
      <c r="CY84">
        <f>AD84</f>
        <v>0</v>
      </c>
      <c r="CZ84">
        <f>AH84</f>
        <v>0</v>
      </c>
      <c r="DA84">
        <f>AL84</f>
        <v>1</v>
      </c>
      <c r="DB84">
        <f t="shared" si="10"/>
        <v>0</v>
      </c>
      <c r="DC84">
        <f t="shared" si="11"/>
        <v>0</v>
      </c>
    </row>
    <row r="85" spans="1:107" x14ac:dyDescent="0.2">
      <c r="A85">
        <f>ROW(Source!A118)</f>
        <v>118</v>
      </c>
      <c r="B85">
        <v>47999145</v>
      </c>
      <c r="C85">
        <v>47995165</v>
      </c>
      <c r="D85">
        <v>47329776</v>
      </c>
      <c r="E85">
        <v>1</v>
      </c>
      <c r="F85">
        <v>1</v>
      </c>
      <c r="G85">
        <v>27</v>
      </c>
      <c r="H85">
        <v>2</v>
      </c>
      <c r="I85" t="s">
        <v>352</v>
      </c>
      <c r="J85" t="s">
        <v>353</v>
      </c>
      <c r="K85" t="s">
        <v>354</v>
      </c>
      <c r="L85">
        <v>1368</v>
      </c>
      <c r="N85">
        <v>1011</v>
      </c>
      <c r="O85" t="s">
        <v>225</v>
      </c>
      <c r="P85" t="s">
        <v>225</v>
      </c>
      <c r="Q85">
        <v>1</v>
      </c>
      <c r="W85">
        <v>0</v>
      </c>
      <c r="X85">
        <v>72422803</v>
      </c>
      <c r="Y85">
        <v>2.64</v>
      </c>
      <c r="AA85">
        <v>0</v>
      </c>
      <c r="AB85">
        <v>531.41</v>
      </c>
      <c r="AC85">
        <v>373.56</v>
      </c>
      <c r="AD85">
        <v>0</v>
      </c>
      <c r="AE85">
        <v>0</v>
      </c>
      <c r="AF85">
        <v>531.41</v>
      </c>
      <c r="AG85">
        <v>373.56</v>
      </c>
      <c r="AH85">
        <v>0</v>
      </c>
      <c r="AI85">
        <v>1</v>
      </c>
      <c r="AJ85">
        <v>1</v>
      </c>
      <c r="AK85">
        <v>1</v>
      </c>
      <c r="AL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 t="s">
        <v>3</v>
      </c>
      <c r="AT85">
        <v>2.64</v>
      </c>
      <c r="AU85" t="s">
        <v>3</v>
      </c>
      <c r="AV85">
        <v>0</v>
      </c>
      <c r="AW85">
        <v>2</v>
      </c>
      <c r="AX85">
        <v>47995578</v>
      </c>
      <c r="AY85">
        <v>1</v>
      </c>
      <c r="AZ85">
        <v>0</v>
      </c>
      <c r="BA85">
        <v>85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CX85">
        <f>Y85*Source!I118</f>
        <v>0.68640000000000001</v>
      </c>
      <c r="CY85">
        <f>AB85</f>
        <v>531.41</v>
      </c>
      <c r="CZ85">
        <f>AF85</f>
        <v>531.41</v>
      </c>
      <c r="DA85">
        <f>AJ85</f>
        <v>1</v>
      </c>
      <c r="DB85">
        <f t="shared" si="10"/>
        <v>1402.92</v>
      </c>
      <c r="DC85">
        <f t="shared" si="11"/>
        <v>986.2</v>
      </c>
    </row>
    <row r="86" spans="1:107" x14ac:dyDescent="0.2">
      <c r="A86">
        <f>ROW(Source!A118)</f>
        <v>118</v>
      </c>
      <c r="B86">
        <v>47999145</v>
      </c>
      <c r="C86">
        <v>47995165</v>
      </c>
      <c r="D86">
        <v>47329999</v>
      </c>
      <c r="E86">
        <v>1</v>
      </c>
      <c r="F86">
        <v>1</v>
      </c>
      <c r="G86">
        <v>27</v>
      </c>
      <c r="H86">
        <v>2</v>
      </c>
      <c r="I86" t="s">
        <v>355</v>
      </c>
      <c r="J86" t="s">
        <v>356</v>
      </c>
      <c r="K86" t="s">
        <v>357</v>
      </c>
      <c r="L86">
        <v>1368</v>
      </c>
      <c r="N86">
        <v>1011</v>
      </c>
      <c r="O86" t="s">
        <v>225</v>
      </c>
      <c r="P86" t="s">
        <v>225</v>
      </c>
      <c r="Q86">
        <v>1</v>
      </c>
      <c r="W86">
        <v>0</v>
      </c>
      <c r="X86">
        <v>592514182</v>
      </c>
      <c r="Y86">
        <v>1.18</v>
      </c>
      <c r="AA86">
        <v>0</v>
      </c>
      <c r="AB86">
        <v>7.44</v>
      </c>
      <c r="AC86">
        <v>0.98</v>
      </c>
      <c r="AD86">
        <v>0</v>
      </c>
      <c r="AE86">
        <v>0</v>
      </c>
      <c r="AF86">
        <v>7.44</v>
      </c>
      <c r="AG86">
        <v>0.98</v>
      </c>
      <c r="AH86">
        <v>0</v>
      </c>
      <c r="AI86">
        <v>1</v>
      </c>
      <c r="AJ86">
        <v>1</v>
      </c>
      <c r="AK86">
        <v>1</v>
      </c>
      <c r="AL86">
        <v>1</v>
      </c>
      <c r="AN86">
        <v>0</v>
      </c>
      <c r="AO86">
        <v>1</v>
      </c>
      <c r="AP86">
        <v>0</v>
      </c>
      <c r="AQ86">
        <v>0</v>
      </c>
      <c r="AR86">
        <v>0</v>
      </c>
      <c r="AS86" t="s">
        <v>3</v>
      </c>
      <c r="AT86">
        <v>1.18</v>
      </c>
      <c r="AU86" t="s">
        <v>3</v>
      </c>
      <c r="AV86">
        <v>0</v>
      </c>
      <c r="AW86">
        <v>2</v>
      </c>
      <c r="AX86">
        <v>47995579</v>
      </c>
      <c r="AY86">
        <v>1</v>
      </c>
      <c r="AZ86">
        <v>0</v>
      </c>
      <c r="BA86">
        <v>86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CX86">
        <f>Y86*Source!I118</f>
        <v>0.30680000000000002</v>
      </c>
      <c r="CY86">
        <f>AB86</f>
        <v>7.44</v>
      </c>
      <c r="CZ86">
        <f>AF86</f>
        <v>7.44</v>
      </c>
      <c r="DA86">
        <f>AJ86</f>
        <v>1</v>
      </c>
      <c r="DB86">
        <f t="shared" si="10"/>
        <v>8.7799999999999994</v>
      </c>
      <c r="DC86">
        <f t="shared" si="11"/>
        <v>1.1599999999999999</v>
      </c>
    </row>
    <row r="87" spans="1:107" x14ac:dyDescent="0.2">
      <c r="A87">
        <f>ROW(Source!A118)</f>
        <v>118</v>
      </c>
      <c r="B87">
        <v>47999145</v>
      </c>
      <c r="C87">
        <v>47995165</v>
      </c>
      <c r="D87">
        <v>47329201</v>
      </c>
      <c r="E87">
        <v>1</v>
      </c>
      <c r="F87">
        <v>1</v>
      </c>
      <c r="G87">
        <v>27</v>
      </c>
      <c r="H87">
        <v>2</v>
      </c>
      <c r="I87" t="s">
        <v>358</v>
      </c>
      <c r="J87" t="s">
        <v>359</v>
      </c>
      <c r="K87" t="s">
        <v>360</v>
      </c>
      <c r="L87">
        <v>1368</v>
      </c>
      <c r="N87">
        <v>1011</v>
      </c>
      <c r="O87" t="s">
        <v>225</v>
      </c>
      <c r="P87" t="s">
        <v>225</v>
      </c>
      <c r="Q87">
        <v>1</v>
      </c>
      <c r="W87">
        <v>0</v>
      </c>
      <c r="X87">
        <v>-2052459773</v>
      </c>
      <c r="Y87">
        <v>0.01</v>
      </c>
      <c r="AA87">
        <v>0</v>
      </c>
      <c r="AB87">
        <v>616.73</v>
      </c>
      <c r="AC87">
        <v>511.29</v>
      </c>
      <c r="AD87">
        <v>0</v>
      </c>
      <c r="AE87">
        <v>0</v>
      </c>
      <c r="AF87">
        <v>616.73</v>
      </c>
      <c r="AG87">
        <v>511.29</v>
      </c>
      <c r="AH87">
        <v>0</v>
      </c>
      <c r="AI87">
        <v>1</v>
      </c>
      <c r="AJ87">
        <v>1</v>
      </c>
      <c r="AK87">
        <v>1</v>
      </c>
      <c r="AL87">
        <v>1</v>
      </c>
      <c r="AN87">
        <v>0</v>
      </c>
      <c r="AO87">
        <v>1</v>
      </c>
      <c r="AP87">
        <v>0</v>
      </c>
      <c r="AQ87">
        <v>0</v>
      </c>
      <c r="AR87">
        <v>0</v>
      </c>
      <c r="AS87" t="s">
        <v>3</v>
      </c>
      <c r="AT87">
        <v>0.01</v>
      </c>
      <c r="AU87" t="s">
        <v>3</v>
      </c>
      <c r="AV87">
        <v>0</v>
      </c>
      <c r="AW87">
        <v>2</v>
      </c>
      <c r="AX87">
        <v>47995580</v>
      </c>
      <c r="AY87">
        <v>1</v>
      </c>
      <c r="AZ87">
        <v>0</v>
      </c>
      <c r="BA87">
        <v>87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CX87">
        <f>Y87*Source!I118</f>
        <v>2.6000000000000003E-3</v>
      </c>
      <c r="CY87">
        <f>AB87</f>
        <v>616.73</v>
      </c>
      <c r="CZ87">
        <f>AF87</f>
        <v>616.73</v>
      </c>
      <c r="DA87">
        <f>AJ87</f>
        <v>1</v>
      </c>
      <c r="DB87">
        <f t="shared" si="10"/>
        <v>6.17</v>
      </c>
      <c r="DC87">
        <f t="shared" si="11"/>
        <v>5.1100000000000003</v>
      </c>
    </row>
    <row r="88" spans="1:107" x14ac:dyDescent="0.2">
      <c r="A88">
        <f>ROW(Source!A118)</f>
        <v>118</v>
      </c>
      <c r="B88">
        <v>47999145</v>
      </c>
      <c r="C88">
        <v>47995165</v>
      </c>
      <c r="D88">
        <v>47329385</v>
      </c>
      <c r="E88">
        <v>1</v>
      </c>
      <c r="F88">
        <v>1</v>
      </c>
      <c r="G88">
        <v>27</v>
      </c>
      <c r="H88">
        <v>2</v>
      </c>
      <c r="I88" t="s">
        <v>361</v>
      </c>
      <c r="J88" t="s">
        <v>362</v>
      </c>
      <c r="K88" t="s">
        <v>363</v>
      </c>
      <c r="L88">
        <v>1368</v>
      </c>
      <c r="N88">
        <v>1011</v>
      </c>
      <c r="O88" t="s">
        <v>225</v>
      </c>
      <c r="P88" t="s">
        <v>225</v>
      </c>
      <c r="Q88">
        <v>1</v>
      </c>
      <c r="W88">
        <v>0</v>
      </c>
      <c r="X88">
        <v>1110189246</v>
      </c>
      <c r="Y88">
        <v>2.64</v>
      </c>
      <c r="AA88">
        <v>0</v>
      </c>
      <c r="AB88">
        <v>454.31</v>
      </c>
      <c r="AC88">
        <v>405.68</v>
      </c>
      <c r="AD88">
        <v>0</v>
      </c>
      <c r="AE88">
        <v>0</v>
      </c>
      <c r="AF88">
        <v>454.31</v>
      </c>
      <c r="AG88">
        <v>405.68</v>
      </c>
      <c r="AH88">
        <v>0</v>
      </c>
      <c r="AI88">
        <v>1</v>
      </c>
      <c r="AJ88">
        <v>1</v>
      </c>
      <c r="AK88">
        <v>1</v>
      </c>
      <c r="AL88">
        <v>1</v>
      </c>
      <c r="AN88">
        <v>0</v>
      </c>
      <c r="AO88">
        <v>1</v>
      </c>
      <c r="AP88">
        <v>0</v>
      </c>
      <c r="AQ88">
        <v>0</v>
      </c>
      <c r="AR88">
        <v>0</v>
      </c>
      <c r="AS88" t="s">
        <v>3</v>
      </c>
      <c r="AT88">
        <v>2.64</v>
      </c>
      <c r="AU88" t="s">
        <v>3</v>
      </c>
      <c r="AV88">
        <v>0</v>
      </c>
      <c r="AW88">
        <v>2</v>
      </c>
      <c r="AX88">
        <v>47995581</v>
      </c>
      <c r="AY88">
        <v>1</v>
      </c>
      <c r="AZ88">
        <v>0</v>
      </c>
      <c r="BA88">
        <v>88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CX88">
        <f>Y88*Source!I118</f>
        <v>0.68640000000000001</v>
      </c>
      <c r="CY88">
        <f>AB88</f>
        <v>454.31</v>
      </c>
      <c r="CZ88">
        <f>AF88</f>
        <v>454.31</v>
      </c>
      <c r="DA88">
        <f>AJ88</f>
        <v>1</v>
      </c>
      <c r="DB88">
        <f t="shared" si="10"/>
        <v>1199.3800000000001</v>
      </c>
      <c r="DC88">
        <f t="shared" si="11"/>
        <v>1071</v>
      </c>
    </row>
    <row r="89" spans="1:107" x14ac:dyDescent="0.2">
      <c r="A89">
        <f>ROW(Source!A118)</f>
        <v>118</v>
      </c>
      <c r="B89">
        <v>47999145</v>
      </c>
      <c r="C89">
        <v>47995165</v>
      </c>
      <c r="D89">
        <v>47332209</v>
      </c>
      <c r="E89">
        <v>1</v>
      </c>
      <c r="F89">
        <v>1</v>
      </c>
      <c r="G89">
        <v>27</v>
      </c>
      <c r="H89">
        <v>3</v>
      </c>
      <c r="I89" t="s">
        <v>364</v>
      </c>
      <c r="J89" t="s">
        <v>365</v>
      </c>
      <c r="K89" t="s">
        <v>366</v>
      </c>
      <c r="L89">
        <v>1327</v>
      </c>
      <c r="N89">
        <v>1005</v>
      </c>
      <c r="O89" t="s">
        <v>16</v>
      </c>
      <c r="P89" t="s">
        <v>16</v>
      </c>
      <c r="Q89">
        <v>1</v>
      </c>
      <c r="W89">
        <v>0</v>
      </c>
      <c r="X89">
        <v>-1185010663</v>
      </c>
      <c r="Y89">
        <v>5.6</v>
      </c>
      <c r="AA89">
        <v>12.02</v>
      </c>
      <c r="AB89">
        <v>0</v>
      </c>
      <c r="AC89">
        <v>0</v>
      </c>
      <c r="AD89">
        <v>0</v>
      </c>
      <c r="AE89">
        <v>12.02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1</v>
      </c>
      <c r="AL89">
        <v>1</v>
      </c>
      <c r="AN89">
        <v>0</v>
      </c>
      <c r="AO89">
        <v>1</v>
      </c>
      <c r="AP89">
        <v>0</v>
      </c>
      <c r="AQ89">
        <v>0</v>
      </c>
      <c r="AR89">
        <v>0</v>
      </c>
      <c r="AS89" t="s">
        <v>3</v>
      </c>
      <c r="AT89">
        <v>5.6</v>
      </c>
      <c r="AU89" t="s">
        <v>3</v>
      </c>
      <c r="AV89">
        <v>0</v>
      </c>
      <c r="AW89">
        <v>2</v>
      </c>
      <c r="AX89">
        <v>47995582</v>
      </c>
      <c r="AY89">
        <v>1</v>
      </c>
      <c r="AZ89">
        <v>0</v>
      </c>
      <c r="BA89">
        <v>89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CX89">
        <f>Y89*Source!I118</f>
        <v>1.456</v>
      </c>
      <c r="CY89">
        <f>AA89</f>
        <v>12.02</v>
      </c>
      <c r="CZ89">
        <f>AE89</f>
        <v>12.02</v>
      </c>
      <c r="DA89">
        <f>AI89</f>
        <v>1</v>
      </c>
      <c r="DB89">
        <f t="shared" si="10"/>
        <v>67.31</v>
      </c>
      <c r="DC89">
        <f t="shared" si="11"/>
        <v>0</v>
      </c>
    </row>
    <row r="90" spans="1:107" x14ac:dyDescent="0.2">
      <c r="A90">
        <f>ROW(Source!A118)</f>
        <v>118</v>
      </c>
      <c r="B90">
        <v>47999145</v>
      </c>
      <c r="C90">
        <v>47995165</v>
      </c>
      <c r="D90">
        <v>47332296</v>
      </c>
      <c r="E90">
        <v>1</v>
      </c>
      <c r="F90">
        <v>1</v>
      </c>
      <c r="G90">
        <v>27</v>
      </c>
      <c r="H90">
        <v>3</v>
      </c>
      <c r="I90" t="s">
        <v>367</v>
      </c>
      <c r="J90" t="s">
        <v>368</v>
      </c>
      <c r="K90" t="s">
        <v>369</v>
      </c>
      <c r="L90">
        <v>1348</v>
      </c>
      <c r="N90">
        <v>1009</v>
      </c>
      <c r="O90" t="s">
        <v>201</v>
      </c>
      <c r="P90" t="s">
        <v>201</v>
      </c>
      <c r="Q90">
        <v>1000</v>
      </c>
      <c r="W90">
        <v>0</v>
      </c>
      <c r="X90">
        <v>1287476064</v>
      </c>
      <c r="Y90">
        <v>3.15E-3</v>
      </c>
      <c r="AA90">
        <v>343020.03</v>
      </c>
      <c r="AB90">
        <v>0</v>
      </c>
      <c r="AC90">
        <v>0</v>
      </c>
      <c r="AD90">
        <v>0</v>
      </c>
      <c r="AE90">
        <v>343020.03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1</v>
      </c>
      <c r="AL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 t="s">
        <v>3</v>
      </c>
      <c r="AT90">
        <v>3.15E-3</v>
      </c>
      <c r="AU90" t="s">
        <v>3</v>
      </c>
      <c r="AV90">
        <v>0</v>
      </c>
      <c r="AW90">
        <v>2</v>
      </c>
      <c r="AX90">
        <v>47995583</v>
      </c>
      <c r="AY90">
        <v>1</v>
      </c>
      <c r="AZ90">
        <v>0</v>
      </c>
      <c r="BA90">
        <v>90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CX90">
        <f>Y90*Source!I118</f>
        <v>8.1900000000000007E-4</v>
      </c>
      <c r="CY90">
        <f>AA90</f>
        <v>343020.03</v>
      </c>
      <c r="CZ90">
        <f>AE90</f>
        <v>343020.03</v>
      </c>
      <c r="DA90">
        <f>AI90</f>
        <v>1</v>
      </c>
      <c r="DB90">
        <f t="shared" si="10"/>
        <v>1080.51</v>
      </c>
      <c r="DC90">
        <f t="shared" si="11"/>
        <v>0</v>
      </c>
    </row>
    <row r="91" spans="1:107" x14ac:dyDescent="0.2">
      <c r="A91">
        <f>ROW(Source!A118)</f>
        <v>118</v>
      </c>
      <c r="B91">
        <v>47999145</v>
      </c>
      <c r="C91">
        <v>47995165</v>
      </c>
      <c r="D91">
        <v>47332513</v>
      </c>
      <c r="E91">
        <v>1</v>
      </c>
      <c r="F91">
        <v>1</v>
      </c>
      <c r="G91">
        <v>27</v>
      </c>
      <c r="H91">
        <v>3</v>
      </c>
      <c r="I91" t="s">
        <v>370</v>
      </c>
      <c r="J91" t="s">
        <v>371</v>
      </c>
      <c r="K91" t="s">
        <v>372</v>
      </c>
      <c r="L91">
        <v>1346</v>
      </c>
      <c r="N91">
        <v>1009</v>
      </c>
      <c r="O91" t="s">
        <v>373</v>
      </c>
      <c r="P91" t="s">
        <v>373</v>
      </c>
      <c r="Q91">
        <v>1</v>
      </c>
      <c r="W91">
        <v>0</v>
      </c>
      <c r="X91">
        <v>1696686191</v>
      </c>
      <c r="Y91">
        <v>735</v>
      </c>
      <c r="AA91">
        <v>17.77</v>
      </c>
      <c r="AB91">
        <v>0</v>
      </c>
      <c r="AC91">
        <v>0</v>
      </c>
      <c r="AD91">
        <v>0</v>
      </c>
      <c r="AE91">
        <v>17.77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1</v>
      </c>
      <c r="AL91">
        <v>1</v>
      </c>
      <c r="AN91">
        <v>0</v>
      </c>
      <c r="AO91">
        <v>1</v>
      </c>
      <c r="AP91">
        <v>0</v>
      </c>
      <c r="AQ91">
        <v>0</v>
      </c>
      <c r="AR91">
        <v>0</v>
      </c>
      <c r="AS91" t="s">
        <v>3</v>
      </c>
      <c r="AT91">
        <v>735</v>
      </c>
      <c r="AU91" t="s">
        <v>3</v>
      </c>
      <c r="AV91">
        <v>0</v>
      </c>
      <c r="AW91">
        <v>2</v>
      </c>
      <c r="AX91">
        <v>47995584</v>
      </c>
      <c r="AY91">
        <v>1</v>
      </c>
      <c r="AZ91">
        <v>0</v>
      </c>
      <c r="BA91">
        <v>91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CX91">
        <f>Y91*Source!I118</f>
        <v>191.1</v>
      </c>
      <c r="CY91">
        <f>AA91</f>
        <v>17.77</v>
      </c>
      <c r="CZ91">
        <f>AE91</f>
        <v>17.77</v>
      </c>
      <c r="DA91">
        <f>AI91</f>
        <v>1</v>
      </c>
      <c r="DB91">
        <f t="shared" si="10"/>
        <v>13060.95</v>
      </c>
      <c r="DC91">
        <f t="shared" si="11"/>
        <v>0</v>
      </c>
    </row>
    <row r="92" spans="1:107" x14ac:dyDescent="0.2">
      <c r="A92">
        <f>ROW(Source!A118)</f>
        <v>118</v>
      </c>
      <c r="B92">
        <v>47999145</v>
      </c>
      <c r="C92">
        <v>47995165</v>
      </c>
      <c r="D92">
        <v>47332520</v>
      </c>
      <c r="E92">
        <v>1</v>
      </c>
      <c r="F92">
        <v>1</v>
      </c>
      <c r="G92">
        <v>27</v>
      </c>
      <c r="H92">
        <v>3</v>
      </c>
      <c r="I92" t="s">
        <v>374</v>
      </c>
      <c r="J92" t="s">
        <v>375</v>
      </c>
      <c r="K92" t="s">
        <v>376</v>
      </c>
      <c r="L92">
        <v>1346</v>
      </c>
      <c r="N92">
        <v>1009</v>
      </c>
      <c r="O92" t="s">
        <v>373</v>
      </c>
      <c r="P92" t="s">
        <v>373</v>
      </c>
      <c r="Q92">
        <v>1</v>
      </c>
      <c r="W92">
        <v>0</v>
      </c>
      <c r="X92">
        <v>-319511878</v>
      </c>
      <c r="Y92">
        <v>241.5</v>
      </c>
      <c r="AA92">
        <v>202.34</v>
      </c>
      <c r="AB92">
        <v>0</v>
      </c>
      <c r="AC92">
        <v>0</v>
      </c>
      <c r="AD92">
        <v>0</v>
      </c>
      <c r="AE92">
        <v>202.34</v>
      </c>
      <c r="AF92">
        <v>0</v>
      </c>
      <c r="AG92">
        <v>0</v>
      </c>
      <c r="AH92">
        <v>0</v>
      </c>
      <c r="AI92">
        <v>1</v>
      </c>
      <c r="AJ92">
        <v>1</v>
      </c>
      <c r="AK92">
        <v>1</v>
      </c>
      <c r="AL92">
        <v>1</v>
      </c>
      <c r="AN92">
        <v>0</v>
      </c>
      <c r="AO92">
        <v>1</v>
      </c>
      <c r="AP92">
        <v>0</v>
      </c>
      <c r="AQ92">
        <v>0</v>
      </c>
      <c r="AR92">
        <v>0</v>
      </c>
      <c r="AS92" t="s">
        <v>3</v>
      </c>
      <c r="AT92">
        <v>241.5</v>
      </c>
      <c r="AU92" t="s">
        <v>3</v>
      </c>
      <c r="AV92">
        <v>0</v>
      </c>
      <c r="AW92">
        <v>2</v>
      </c>
      <c r="AX92">
        <v>47995585</v>
      </c>
      <c r="AY92">
        <v>1</v>
      </c>
      <c r="AZ92">
        <v>0</v>
      </c>
      <c r="BA92">
        <v>92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CX92">
        <f>Y92*Source!I118</f>
        <v>62.79</v>
      </c>
      <c r="CY92">
        <f>AA92</f>
        <v>202.34</v>
      </c>
      <c r="CZ92">
        <f>AE92</f>
        <v>202.34</v>
      </c>
      <c r="DA92">
        <f>AI92</f>
        <v>1</v>
      </c>
      <c r="DB92">
        <f t="shared" si="10"/>
        <v>48865.11</v>
      </c>
      <c r="DC92">
        <f t="shared" si="11"/>
        <v>0</v>
      </c>
    </row>
    <row r="93" spans="1:107" x14ac:dyDescent="0.2">
      <c r="A93">
        <f>ROW(Source!A118)</f>
        <v>118</v>
      </c>
      <c r="B93">
        <v>47999145</v>
      </c>
      <c r="C93">
        <v>47995165</v>
      </c>
      <c r="D93">
        <v>47330487</v>
      </c>
      <c r="E93">
        <v>1</v>
      </c>
      <c r="F93">
        <v>1</v>
      </c>
      <c r="G93">
        <v>27</v>
      </c>
      <c r="H93">
        <v>3</v>
      </c>
      <c r="I93" t="s">
        <v>377</v>
      </c>
      <c r="J93" t="s">
        <v>378</v>
      </c>
      <c r="K93" t="s">
        <v>379</v>
      </c>
      <c r="L93">
        <v>1348</v>
      </c>
      <c r="N93">
        <v>1009</v>
      </c>
      <c r="O93" t="s">
        <v>201</v>
      </c>
      <c r="P93" t="s">
        <v>201</v>
      </c>
      <c r="Q93">
        <v>1000</v>
      </c>
      <c r="W93">
        <v>0</v>
      </c>
      <c r="X93">
        <v>-1600259051</v>
      </c>
      <c r="Y93">
        <v>5.2499999999999998E-2</v>
      </c>
      <c r="AA93">
        <v>748299.67</v>
      </c>
      <c r="AB93">
        <v>0</v>
      </c>
      <c r="AC93">
        <v>0</v>
      </c>
      <c r="AD93">
        <v>0</v>
      </c>
      <c r="AE93">
        <v>748299.67</v>
      </c>
      <c r="AF93">
        <v>0</v>
      </c>
      <c r="AG93">
        <v>0</v>
      </c>
      <c r="AH93">
        <v>0</v>
      </c>
      <c r="AI93">
        <v>1</v>
      </c>
      <c r="AJ93">
        <v>1</v>
      </c>
      <c r="AK93">
        <v>1</v>
      </c>
      <c r="AL93">
        <v>1</v>
      </c>
      <c r="AN93">
        <v>0</v>
      </c>
      <c r="AO93">
        <v>1</v>
      </c>
      <c r="AP93">
        <v>0</v>
      </c>
      <c r="AQ93">
        <v>0</v>
      </c>
      <c r="AR93">
        <v>0</v>
      </c>
      <c r="AS93" t="s">
        <v>3</v>
      </c>
      <c r="AT93">
        <v>5.2499999999999998E-2</v>
      </c>
      <c r="AU93" t="s">
        <v>3</v>
      </c>
      <c r="AV93">
        <v>0</v>
      </c>
      <c r="AW93">
        <v>2</v>
      </c>
      <c r="AX93">
        <v>47995586</v>
      </c>
      <c r="AY93">
        <v>1</v>
      </c>
      <c r="AZ93">
        <v>0</v>
      </c>
      <c r="BA93">
        <v>93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CX93">
        <f>Y93*Source!I118</f>
        <v>1.3650000000000001E-2</v>
      </c>
      <c r="CY93">
        <f>AA93</f>
        <v>748299.67</v>
      </c>
      <c r="CZ93">
        <f>AE93</f>
        <v>748299.67</v>
      </c>
      <c r="DA93">
        <f>AI93</f>
        <v>1</v>
      </c>
      <c r="DB93">
        <f t="shared" si="10"/>
        <v>39285.730000000003</v>
      </c>
      <c r="DC93">
        <f t="shared" si="11"/>
        <v>0</v>
      </c>
    </row>
    <row r="94" spans="1:107" x14ac:dyDescent="0.2">
      <c r="A94">
        <f>ROW(Source!A119)</f>
        <v>119</v>
      </c>
      <c r="B94">
        <v>47999145</v>
      </c>
      <c r="C94">
        <v>47995186</v>
      </c>
      <c r="D94">
        <v>47316917</v>
      </c>
      <c r="E94">
        <v>27</v>
      </c>
      <c r="F94">
        <v>1</v>
      </c>
      <c r="G94">
        <v>27</v>
      </c>
      <c r="H94">
        <v>1</v>
      </c>
      <c r="I94" t="s">
        <v>219</v>
      </c>
      <c r="J94" t="s">
        <v>3</v>
      </c>
      <c r="K94" t="s">
        <v>220</v>
      </c>
      <c r="L94">
        <v>1191</v>
      </c>
      <c r="N94">
        <v>1013</v>
      </c>
      <c r="O94" t="s">
        <v>221</v>
      </c>
      <c r="P94" t="s">
        <v>221</v>
      </c>
      <c r="Q94">
        <v>1</v>
      </c>
      <c r="W94">
        <v>0</v>
      </c>
      <c r="X94">
        <v>476480486</v>
      </c>
      <c r="Y94">
        <v>0.06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1</v>
      </c>
      <c r="AK94">
        <v>1</v>
      </c>
      <c r="AL94">
        <v>1</v>
      </c>
      <c r="AN94">
        <v>0</v>
      </c>
      <c r="AO94">
        <v>1</v>
      </c>
      <c r="AP94">
        <v>0</v>
      </c>
      <c r="AQ94">
        <v>0</v>
      </c>
      <c r="AR94">
        <v>0</v>
      </c>
      <c r="AS94" t="s">
        <v>3</v>
      </c>
      <c r="AT94">
        <v>0.06</v>
      </c>
      <c r="AU94" t="s">
        <v>3</v>
      </c>
      <c r="AV94">
        <v>1</v>
      </c>
      <c r="AW94">
        <v>2</v>
      </c>
      <c r="AX94">
        <v>47995587</v>
      </c>
      <c r="AY94">
        <v>1</v>
      </c>
      <c r="AZ94">
        <v>0</v>
      </c>
      <c r="BA94">
        <v>94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CX94">
        <f>Y94*Source!I119</f>
        <v>0</v>
      </c>
      <c r="CY94">
        <f>AD94</f>
        <v>0</v>
      </c>
      <c r="CZ94">
        <f>AH94</f>
        <v>0</v>
      </c>
      <c r="DA94">
        <f>AL94</f>
        <v>1</v>
      </c>
      <c r="DB94">
        <f t="shared" si="10"/>
        <v>0</v>
      </c>
      <c r="DC94">
        <f t="shared" si="11"/>
        <v>0</v>
      </c>
    </row>
    <row r="95" spans="1:107" x14ac:dyDescent="0.2">
      <c r="A95">
        <f>ROW(Source!A119)</f>
        <v>119</v>
      </c>
      <c r="B95">
        <v>47999145</v>
      </c>
      <c r="C95">
        <v>47995186</v>
      </c>
      <c r="D95">
        <v>47329327</v>
      </c>
      <c r="E95">
        <v>1</v>
      </c>
      <c r="F95">
        <v>1</v>
      </c>
      <c r="G95">
        <v>27</v>
      </c>
      <c r="H95">
        <v>2</v>
      </c>
      <c r="I95" t="s">
        <v>380</v>
      </c>
      <c r="J95" t="s">
        <v>381</v>
      </c>
      <c r="K95" t="s">
        <v>382</v>
      </c>
      <c r="L95">
        <v>1368</v>
      </c>
      <c r="N95">
        <v>1011</v>
      </c>
      <c r="O95" t="s">
        <v>225</v>
      </c>
      <c r="P95" t="s">
        <v>225</v>
      </c>
      <c r="Q95">
        <v>1</v>
      </c>
      <c r="W95">
        <v>0</v>
      </c>
      <c r="X95">
        <v>-2024542158</v>
      </c>
      <c r="Y95">
        <v>0.01</v>
      </c>
      <c r="AA95">
        <v>0</v>
      </c>
      <c r="AB95">
        <v>1876.39</v>
      </c>
      <c r="AC95">
        <v>410.87</v>
      </c>
      <c r="AD95">
        <v>0</v>
      </c>
      <c r="AE95">
        <v>0</v>
      </c>
      <c r="AF95">
        <v>1876.39</v>
      </c>
      <c r="AG95">
        <v>410.87</v>
      </c>
      <c r="AH95">
        <v>0</v>
      </c>
      <c r="AI95">
        <v>1</v>
      </c>
      <c r="AJ95">
        <v>1</v>
      </c>
      <c r="AK95">
        <v>1</v>
      </c>
      <c r="AL95">
        <v>1</v>
      </c>
      <c r="AN95">
        <v>0</v>
      </c>
      <c r="AO95">
        <v>1</v>
      </c>
      <c r="AP95">
        <v>0</v>
      </c>
      <c r="AQ95">
        <v>0</v>
      </c>
      <c r="AR95">
        <v>0</v>
      </c>
      <c r="AS95" t="s">
        <v>3</v>
      </c>
      <c r="AT95">
        <v>0.01</v>
      </c>
      <c r="AU95" t="s">
        <v>3</v>
      </c>
      <c r="AV95">
        <v>0</v>
      </c>
      <c r="AW95">
        <v>2</v>
      </c>
      <c r="AX95">
        <v>47995588</v>
      </c>
      <c r="AY95">
        <v>1</v>
      </c>
      <c r="AZ95">
        <v>0</v>
      </c>
      <c r="BA95">
        <v>95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CX95">
        <f>Y95*Source!I119</f>
        <v>0</v>
      </c>
      <c r="CY95">
        <f>AB95</f>
        <v>1876.39</v>
      </c>
      <c r="CZ95">
        <f>AF95</f>
        <v>1876.39</v>
      </c>
      <c r="DA95">
        <f>AJ95</f>
        <v>1</v>
      </c>
      <c r="DB95">
        <f t="shared" si="10"/>
        <v>18.760000000000002</v>
      </c>
      <c r="DC95">
        <f t="shared" si="11"/>
        <v>4.1100000000000003</v>
      </c>
    </row>
    <row r="96" spans="1:107" x14ac:dyDescent="0.2">
      <c r="A96">
        <f>ROW(Source!A119)</f>
        <v>119</v>
      </c>
      <c r="B96">
        <v>47999145</v>
      </c>
      <c r="C96">
        <v>47995186</v>
      </c>
      <c r="D96">
        <v>47330580</v>
      </c>
      <c r="E96">
        <v>1</v>
      </c>
      <c r="F96">
        <v>1</v>
      </c>
      <c r="G96">
        <v>27</v>
      </c>
      <c r="H96">
        <v>3</v>
      </c>
      <c r="I96" t="s">
        <v>383</v>
      </c>
      <c r="J96" t="s">
        <v>384</v>
      </c>
      <c r="K96" t="s">
        <v>385</v>
      </c>
      <c r="L96">
        <v>1348</v>
      </c>
      <c r="N96">
        <v>1009</v>
      </c>
      <c r="O96" t="s">
        <v>201</v>
      </c>
      <c r="P96" t="s">
        <v>201</v>
      </c>
      <c r="Q96">
        <v>1000</v>
      </c>
      <c r="W96">
        <v>0</v>
      </c>
      <c r="X96">
        <v>-91620997</v>
      </c>
      <c r="Y96">
        <v>5.2999999999999998E-4</v>
      </c>
      <c r="AA96">
        <v>80763.19</v>
      </c>
      <c r="AB96">
        <v>0</v>
      </c>
      <c r="AC96">
        <v>0</v>
      </c>
      <c r="AD96">
        <v>0</v>
      </c>
      <c r="AE96">
        <v>80763.19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1</v>
      </c>
      <c r="AN96">
        <v>0</v>
      </c>
      <c r="AO96">
        <v>1</v>
      </c>
      <c r="AP96">
        <v>0</v>
      </c>
      <c r="AQ96">
        <v>0</v>
      </c>
      <c r="AR96">
        <v>0</v>
      </c>
      <c r="AS96" t="s">
        <v>3</v>
      </c>
      <c r="AT96">
        <v>5.2999999999999998E-4</v>
      </c>
      <c r="AU96" t="s">
        <v>3</v>
      </c>
      <c r="AV96">
        <v>0</v>
      </c>
      <c r="AW96">
        <v>2</v>
      </c>
      <c r="AX96">
        <v>47995589</v>
      </c>
      <c r="AY96">
        <v>1</v>
      </c>
      <c r="AZ96">
        <v>0</v>
      </c>
      <c r="BA96">
        <v>96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CX96">
        <f>Y96*Source!I119</f>
        <v>0</v>
      </c>
      <c r="CY96">
        <f>AA96</f>
        <v>80763.19</v>
      </c>
      <c r="CZ96">
        <f>AE96</f>
        <v>80763.19</v>
      </c>
      <c r="DA96">
        <f>AI96</f>
        <v>1</v>
      </c>
      <c r="DB96">
        <f t="shared" si="10"/>
        <v>42.8</v>
      </c>
      <c r="DC96">
        <f t="shared" si="11"/>
        <v>0</v>
      </c>
    </row>
    <row r="97" spans="1:107" x14ac:dyDescent="0.2">
      <c r="A97">
        <f>ROW(Source!A120)</f>
        <v>120</v>
      </c>
      <c r="B97">
        <v>47999145</v>
      </c>
      <c r="C97">
        <v>47995193</v>
      </c>
      <c r="D97">
        <v>47316917</v>
      </c>
      <c r="E97">
        <v>27</v>
      </c>
      <c r="F97">
        <v>1</v>
      </c>
      <c r="G97">
        <v>27</v>
      </c>
      <c r="H97">
        <v>1</v>
      </c>
      <c r="I97" t="s">
        <v>219</v>
      </c>
      <c r="J97" t="s">
        <v>3</v>
      </c>
      <c r="K97" t="s">
        <v>220</v>
      </c>
      <c r="L97">
        <v>1191</v>
      </c>
      <c r="N97">
        <v>1013</v>
      </c>
      <c r="O97" t="s">
        <v>221</v>
      </c>
      <c r="P97" t="s">
        <v>221</v>
      </c>
      <c r="Q97">
        <v>1</v>
      </c>
      <c r="W97">
        <v>0</v>
      </c>
      <c r="X97">
        <v>476480486</v>
      </c>
      <c r="Y97">
        <v>221.6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N97">
        <v>0</v>
      </c>
      <c r="AO97">
        <v>1</v>
      </c>
      <c r="AP97">
        <v>0</v>
      </c>
      <c r="AQ97">
        <v>0</v>
      </c>
      <c r="AR97">
        <v>0</v>
      </c>
      <c r="AS97" t="s">
        <v>3</v>
      </c>
      <c r="AT97">
        <v>221.6</v>
      </c>
      <c r="AU97" t="s">
        <v>3</v>
      </c>
      <c r="AV97">
        <v>1</v>
      </c>
      <c r="AW97">
        <v>2</v>
      </c>
      <c r="AX97">
        <v>47995590</v>
      </c>
      <c r="AY97">
        <v>1</v>
      </c>
      <c r="AZ97">
        <v>0</v>
      </c>
      <c r="BA97">
        <v>97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CX97">
        <f>Y97*Source!I120</f>
        <v>0</v>
      </c>
      <c r="CY97">
        <f>AD97</f>
        <v>0</v>
      </c>
      <c r="CZ97">
        <f>AH97</f>
        <v>0</v>
      </c>
      <c r="DA97">
        <f>AL97</f>
        <v>1</v>
      </c>
      <c r="DB97">
        <f t="shared" ref="DB97:DB128" si="12">ROUND(ROUND(AT97*CZ97,2),6)</f>
        <v>0</v>
      </c>
      <c r="DC97">
        <f t="shared" ref="DC97:DC128" si="13">ROUND(ROUND(AT97*AG97,2),6)</f>
        <v>0</v>
      </c>
    </row>
    <row r="98" spans="1:107" x14ac:dyDescent="0.2">
      <c r="A98">
        <f>ROW(Source!A121)</f>
        <v>121</v>
      </c>
      <c r="B98">
        <v>47999145</v>
      </c>
      <c r="C98">
        <v>47995196</v>
      </c>
      <c r="D98">
        <v>47316917</v>
      </c>
      <c r="E98">
        <v>27</v>
      </c>
      <c r="F98">
        <v>1</v>
      </c>
      <c r="G98">
        <v>27</v>
      </c>
      <c r="H98">
        <v>1</v>
      </c>
      <c r="I98" t="s">
        <v>219</v>
      </c>
      <c r="J98" t="s">
        <v>3</v>
      </c>
      <c r="K98" t="s">
        <v>220</v>
      </c>
      <c r="L98">
        <v>1191</v>
      </c>
      <c r="N98">
        <v>1013</v>
      </c>
      <c r="O98" t="s">
        <v>221</v>
      </c>
      <c r="P98" t="s">
        <v>221</v>
      </c>
      <c r="Q98">
        <v>1</v>
      </c>
      <c r="W98">
        <v>0</v>
      </c>
      <c r="X98">
        <v>476480486</v>
      </c>
      <c r="Y98">
        <v>72.959999999999994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1</v>
      </c>
      <c r="AK98">
        <v>1</v>
      </c>
      <c r="AL98">
        <v>1</v>
      </c>
      <c r="AN98">
        <v>0</v>
      </c>
      <c r="AO98">
        <v>1</v>
      </c>
      <c r="AP98">
        <v>0</v>
      </c>
      <c r="AQ98">
        <v>0</v>
      </c>
      <c r="AR98">
        <v>0</v>
      </c>
      <c r="AS98" t="s">
        <v>3</v>
      </c>
      <c r="AT98">
        <v>72.959999999999994</v>
      </c>
      <c r="AU98" t="s">
        <v>3</v>
      </c>
      <c r="AV98">
        <v>1</v>
      </c>
      <c r="AW98">
        <v>2</v>
      </c>
      <c r="AX98">
        <v>47995591</v>
      </c>
      <c r="AY98">
        <v>1</v>
      </c>
      <c r="AZ98">
        <v>0</v>
      </c>
      <c r="BA98">
        <v>98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CX98">
        <f>Y98*Source!I121</f>
        <v>0</v>
      </c>
      <c r="CY98">
        <f>AD98</f>
        <v>0</v>
      </c>
      <c r="CZ98">
        <f>AH98</f>
        <v>0</v>
      </c>
      <c r="DA98">
        <f>AL98</f>
        <v>1</v>
      </c>
      <c r="DB98">
        <f t="shared" si="12"/>
        <v>0</v>
      </c>
      <c r="DC98">
        <f t="shared" si="13"/>
        <v>0</v>
      </c>
    </row>
    <row r="99" spans="1:107" x14ac:dyDescent="0.2">
      <c r="A99">
        <f>ROW(Source!A121)</f>
        <v>121</v>
      </c>
      <c r="B99">
        <v>47999145</v>
      </c>
      <c r="C99">
        <v>47995196</v>
      </c>
      <c r="D99">
        <v>47329204</v>
      </c>
      <c r="E99">
        <v>1</v>
      </c>
      <c r="F99">
        <v>1</v>
      </c>
      <c r="G99">
        <v>27</v>
      </c>
      <c r="H99">
        <v>2</v>
      </c>
      <c r="I99" t="s">
        <v>298</v>
      </c>
      <c r="J99" t="s">
        <v>299</v>
      </c>
      <c r="K99" t="s">
        <v>300</v>
      </c>
      <c r="L99">
        <v>1368</v>
      </c>
      <c r="N99">
        <v>1011</v>
      </c>
      <c r="O99" t="s">
        <v>225</v>
      </c>
      <c r="P99" t="s">
        <v>225</v>
      </c>
      <c r="Q99">
        <v>1</v>
      </c>
      <c r="W99">
        <v>0</v>
      </c>
      <c r="X99">
        <v>-1323805330</v>
      </c>
      <c r="Y99">
        <v>0.28000000000000003</v>
      </c>
      <c r="AA99">
        <v>0</v>
      </c>
      <c r="AB99">
        <v>683.9</v>
      </c>
      <c r="AC99">
        <v>371.27</v>
      </c>
      <c r="AD99">
        <v>0</v>
      </c>
      <c r="AE99">
        <v>0</v>
      </c>
      <c r="AF99">
        <v>683.9</v>
      </c>
      <c r="AG99">
        <v>371.27</v>
      </c>
      <c r="AH99">
        <v>0</v>
      </c>
      <c r="AI99">
        <v>1</v>
      </c>
      <c r="AJ99">
        <v>1</v>
      </c>
      <c r="AK99">
        <v>1</v>
      </c>
      <c r="AL99">
        <v>1</v>
      </c>
      <c r="AN99">
        <v>0</v>
      </c>
      <c r="AO99">
        <v>1</v>
      </c>
      <c r="AP99">
        <v>0</v>
      </c>
      <c r="AQ99">
        <v>0</v>
      </c>
      <c r="AR99">
        <v>0</v>
      </c>
      <c r="AS99" t="s">
        <v>3</v>
      </c>
      <c r="AT99">
        <v>0.28000000000000003</v>
      </c>
      <c r="AU99" t="s">
        <v>3</v>
      </c>
      <c r="AV99">
        <v>0</v>
      </c>
      <c r="AW99">
        <v>2</v>
      </c>
      <c r="AX99">
        <v>47995592</v>
      </c>
      <c r="AY99">
        <v>1</v>
      </c>
      <c r="AZ99">
        <v>0</v>
      </c>
      <c r="BA99">
        <v>99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CX99">
        <f>Y99*Source!I121</f>
        <v>0</v>
      </c>
      <c r="CY99">
        <f>AB99</f>
        <v>683.9</v>
      </c>
      <c r="CZ99">
        <f>AF99</f>
        <v>683.9</v>
      </c>
      <c r="DA99">
        <f>AJ99</f>
        <v>1</v>
      </c>
      <c r="DB99">
        <f t="shared" si="12"/>
        <v>191.49</v>
      </c>
      <c r="DC99">
        <f t="shared" si="13"/>
        <v>103.96</v>
      </c>
    </row>
    <row r="100" spans="1:107" x14ac:dyDescent="0.2">
      <c r="A100">
        <f>ROW(Source!A121)</f>
        <v>121</v>
      </c>
      <c r="B100">
        <v>47999145</v>
      </c>
      <c r="C100">
        <v>47995196</v>
      </c>
      <c r="D100">
        <v>47332957</v>
      </c>
      <c r="E100">
        <v>1</v>
      </c>
      <c r="F100">
        <v>1</v>
      </c>
      <c r="G100">
        <v>27</v>
      </c>
      <c r="H100">
        <v>3</v>
      </c>
      <c r="I100" t="s">
        <v>331</v>
      </c>
      <c r="J100" t="s">
        <v>332</v>
      </c>
      <c r="K100" t="s">
        <v>333</v>
      </c>
      <c r="L100">
        <v>1339</v>
      </c>
      <c r="N100">
        <v>1007</v>
      </c>
      <c r="O100" t="s">
        <v>273</v>
      </c>
      <c r="P100" t="s">
        <v>273</v>
      </c>
      <c r="Q100">
        <v>1</v>
      </c>
      <c r="W100">
        <v>0</v>
      </c>
      <c r="X100">
        <v>426331755</v>
      </c>
      <c r="Y100">
        <v>4.8</v>
      </c>
      <c r="AA100">
        <v>3714.73</v>
      </c>
      <c r="AB100">
        <v>0</v>
      </c>
      <c r="AC100">
        <v>0</v>
      </c>
      <c r="AD100">
        <v>0</v>
      </c>
      <c r="AE100">
        <v>3714.73</v>
      </c>
      <c r="AF100">
        <v>0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1</v>
      </c>
      <c r="AN100">
        <v>0</v>
      </c>
      <c r="AO100">
        <v>1</v>
      </c>
      <c r="AP100">
        <v>0</v>
      </c>
      <c r="AQ100">
        <v>0</v>
      </c>
      <c r="AR100">
        <v>0</v>
      </c>
      <c r="AS100" t="s">
        <v>3</v>
      </c>
      <c r="AT100">
        <v>4.8</v>
      </c>
      <c r="AU100" t="s">
        <v>3</v>
      </c>
      <c r="AV100">
        <v>0</v>
      </c>
      <c r="AW100">
        <v>2</v>
      </c>
      <c r="AX100">
        <v>47995593</v>
      </c>
      <c r="AY100">
        <v>1</v>
      </c>
      <c r="AZ100">
        <v>0</v>
      </c>
      <c r="BA100">
        <v>100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CX100">
        <f>Y100*Source!I121</f>
        <v>0</v>
      </c>
      <c r="CY100">
        <f>AA100</f>
        <v>3714.73</v>
      </c>
      <c r="CZ100">
        <f>AE100</f>
        <v>3714.73</v>
      </c>
      <c r="DA100">
        <f>AI100</f>
        <v>1</v>
      </c>
      <c r="DB100">
        <f t="shared" si="12"/>
        <v>17830.7</v>
      </c>
      <c r="DC100">
        <f t="shared" si="13"/>
        <v>0</v>
      </c>
    </row>
    <row r="101" spans="1:107" x14ac:dyDescent="0.2">
      <c r="A101">
        <f>ROW(Source!A121)</f>
        <v>121</v>
      </c>
      <c r="B101">
        <v>47999145</v>
      </c>
      <c r="C101">
        <v>47995196</v>
      </c>
      <c r="D101">
        <v>47333033</v>
      </c>
      <c r="E101">
        <v>1</v>
      </c>
      <c r="F101">
        <v>1</v>
      </c>
      <c r="G101">
        <v>27</v>
      </c>
      <c r="H101">
        <v>3</v>
      </c>
      <c r="I101" t="s">
        <v>334</v>
      </c>
      <c r="J101" t="s">
        <v>335</v>
      </c>
      <c r="K101" t="s">
        <v>336</v>
      </c>
      <c r="L101">
        <v>1339</v>
      </c>
      <c r="N101">
        <v>1007</v>
      </c>
      <c r="O101" t="s">
        <v>273</v>
      </c>
      <c r="P101" t="s">
        <v>273</v>
      </c>
      <c r="Q101">
        <v>1</v>
      </c>
      <c r="W101">
        <v>0</v>
      </c>
      <c r="X101">
        <v>853860812</v>
      </c>
      <c r="Y101">
        <v>0.02</v>
      </c>
      <c r="AA101">
        <v>3392.59</v>
      </c>
      <c r="AB101">
        <v>0</v>
      </c>
      <c r="AC101">
        <v>0</v>
      </c>
      <c r="AD101">
        <v>0</v>
      </c>
      <c r="AE101">
        <v>3392.59</v>
      </c>
      <c r="AF101">
        <v>0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1</v>
      </c>
      <c r="AN101">
        <v>0</v>
      </c>
      <c r="AO101">
        <v>1</v>
      </c>
      <c r="AP101">
        <v>0</v>
      </c>
      <c r="AQ101">
        <v>0</v>
      </c>
      <c r="AR101">
        <v>0</v>
      </c>
      <c r="AS101" t="s">
        <v>3</v>
      </c>
      <c r="AT101">
        <v>0.02</v>
      </c>
      <c r="AU101" t="s">
        <v>3</v>
      </c>
      <c r="AV101">
        <v>0</v>
      </c>
      <c r="AW101">
        <v>2</v>
      </c>
      <c r="AX101">
        <v>47995594</v>
      </c>
      <c r="AY101">
        <v>1</v>
      </c>
      <c r="AZ101">
        <v>0</v>
      </c>
      <c r="BA101">
        <v>101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CX101">
        <f>Y101*Source!I121</f>
        <v>0</v>
      </c>
      <c r="CY101">
        <f>AA101</f>
        <v>3392.59</v>
      </c>
      <c r="CZ101">
        <f>AE101</f>
        <v>3392.59</v>
      </c>
      <c r="DA101">
        <f>AI101</f>
        <v>1</v>
      </c>
      <c r="DB101">
        <f t="shared" si="12"/>
        <v>67.849999999999994</v>
      </c>
      <c r="DC101">
        <f t="shared" si="13"/>
        <v>0</v>
      </c>
    </row>
    <row r="102" spans="1:107" x14ac:dyDescent="0.2">
      <c r="A102">
        <f>ROW(Source!A121)</f>
        <v>121</v>
      </c>
      <c r="B102">
        <v>47999145</v>
      </c>
      <c r="C102">
        <v>47995196</v>
      </c>
      <c r="D102">
        <v>47333767</v>
      </c>
      <c r="E102">
        <v>1</v>
      </c>
      <c r="F102">
        <v>1</v>
      </c>
      <c r="G102">
        <v>27</v>
      </c>
      <c r="H102">
        <v>3</v>
      </c>
      <c r="I102" t="s">
        <v>386</v>
      </c>
      <c r="J102" t="s">
        <v>387</v>
      </c>
      <c r="K102" t="s">
        <v>388</v>
      </c>
      <c r="L102">
        <v>1339</v>
      </c>
      <c r="N102">
        <v>1007</v>
      </c>
      <c r="O102" t="s">
        <v>273</v>
      </c>
      <c r="P102" t="s">
        <v>273</v>
      </c>
      <c r="Q102">
        <v>1</v>
      </c>
      <c r="W102">
        <v>0</v>
      </c>
      <c r="X102">
        <v>892889602</v>
      </c>
      <c r="Y102">
        <v>1.6</v>
      </c>
      <c r="AA102">
        <v>11566.57</v>
      </c>
      <c r="AB102">
        <v>0</v>
      </c>
      <c r="AC102">
        <v>0</v>
      </c>
      <c r="AD102">
        <v>0</v>
      </c>
      <c r="AE102">
        <v>11566.57</v>
      </c>
      <c r="AF102">
        <v>0</v>
      </c>
      <c r="AG102">
        <v>0</v>
      </c>
      <c r="AH102">
        <v>0</v>
      </c>
      <c r="AI102">
        <v>1</v>
      </c>
      <c r="AJ102">
        <v>1</v>
      </c>
      <c r="AK102">
        <v>1</v>
      </c>
      <c r="AL102">
        <v>1</v>
      </c>
      <c r="AN102">
        <v>0</v>
      </c>
      <c r="AO102">
        <v>1</v>
      </c>
      <c r="AP102">
        <v>0</v>
      </c>
      <c r="AQ102">
        <v>0</v>
      </c>
      <c r="AR102">
        <v>0</v>
      </c>
      <c r="AS102" t="s">
        <v>3</v>
      </c>
      <c r="AT102">
        <v>1.6</v>
      </c>
      <c r="AU102" t="s">
        <v>3</v>
      </c>
      <c r="AV102">
        <v>0</v>
      </c>
      <c r="AW102">
        <v>2</v>
      </c>
      <c r="AX102">
        <v>47995595</v>
      </c>
      <c r="AY102">
        <v>1</v>
      </c>
      <c r="AZ102">
        <v>0</v>
      </c>
      <c r="BA102">
        <v>102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CX102">
        <f>Y102*Source!I121</f>
        <v>0</v>
      </c>
      <c r="CY102">
        <f>AA102</f>
        <v>11566.57</v>
      </c>
      <c r="CZ102">
        <f>AE102</f>
        <v>11566.57</v>
      </c>
      <c r="DA102">
        <f>AI102</f>
        <v>1</v>
      </c>
      <c r="DB102">
        <f t="shared" si="12"/>
        <v>18506.509999999998</v>
      </c>
      <c r="DC102">
        <f t="shared" si="13"/>
        <v>0</v>
      </c>
    </row>
    <row r="103" spans="1:107" x14ac:dyDescent="0.2">
      <c r="A103">
        <f>ROW(Source!A122)</f>
        <v>122</v>
      </c>
      <c r="B103">
        <v>47999145</v>
      </c>
      <c r="C103">
        <v>47995207</v>
      </c>
      <c r="D103">
        <v>47316917</v>
      </c>
      <c r="E103">
        <v>27</v>
      </c>
      <c r="F103">
        <v>1</v>
      </c>
      <c r="G103">
        <v>27</v>
      </c>
      <c r="H103">
        <v>1</v>
      </c>
      <c r="I103" t="s">
        <v>219</v>
      </c>
      <c r="J103" t="s">
        <v>3</v>
      </c>
      <c r="K103" t="s">
        <v>220</v>
      </c>
      <c r="L103">
        <v>1191</v>
      </c>
      <c r="N103">
        <v>1013</v>
      </c>
      <c r="O103" t="s">
        <v>221</v>
      </c>
      <c r="P103" t="s">
        <v>221</v>
      </c>
      <c r="Q103">
        <v>1</v>
      </c>
      <c r="W103">
        <v>0</v>
      </c>
      <c r="X103">
        <v>476480486</v>
      </c>
      <c r="Y103">
        <v>31.86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1</v>
      </c>
      <c r="AK103">
        <v>1</v>
      </c>
      <c r="AL103">
        <v>1</v>
      </c>
      <c r="AN103">
        <v>0</v>
      </c>
      <c r="AO103">
        <v>1</v>
      </c>
      <c r="AP103">
        <v>0</v>
      </c>
      <c r="AQ103">
        <v>0</v>
      </c>
      <c r="AR103">
        <v>0</v>
      </c>
      <c r="AS103" t="s">
        <v>3</v>
      </c>
      <c r="AT103">
        <v>31.86</v>
      </c>
      <c r="AU103" t="s">
        <v>3</v>
      </c>
      <c r="AV103">
        <v>1</v>
      </c>
      <c r="AW103">
        <v>2</v>
      </c>
      <c r="AX103">
        <v>47995596</v>
      </c>
      <c r="AY103">
        <v>1</v>
      </c>
      <c r="AZ103">
        <v>0</v>
      </c>
      <c r="BA103">
        <v>103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CX103">
        <f>Y103*Source!I122</f>
        <v>0</v>
      </c>
      <c r="CY103">
        <f>AD103</f>
        <v>0</v>
      </c>
      <c r="CZ103">
        <f>AH103</f>
        <v>0</v>
      </c>
      <c r="DA103">
        <f>AL103</f>
        <v>1</v>
      </c>
      <c r="DB103">
        <f t="shared" si="12"/>
        <v>0</v>
      </c>
      <c r="DC103">
        <f t="shared" si="13"/>
        <v>0</v>
      </c>
    </row>
    <row r="104" spans="1:107" x14ac:dyDescent="0.2">
      <c r="A104">
        <f>ROW(Source!A122)</f>
        <v>122</v>
      </c>
      <c r="B104">
        <v>47999145</v>
      </c>
      <c r="C104">
        <v>47995207</v>
      </c>
      <c r="D104">
        <v>47329110</v>
      </c>
      <c r="E104">
        <v>1</v>
      </c>
      <c r="F104">
        <v>1</v>
      </c>
      <c r="G104">
        <v>27</v>
      </c>
      <c r="H104">
        <v>2</v>
      </c>
      <c r="I104" t="s">
        <v>315</v>
      </c>
      <c r="J104" t="s">
        <v>316</v>
      </c>
      <c r="K104" t="s">
        <v>317</v>
      </c>
      <c r="L104">
        <v>1368</v>
      </c>
      <c r="N104">
        <v>1011</v>
      </c>
      <c r="O104" t="s">
        <v>225</v>
      </c>
      <c r="P104" t="s">
        <v>225</v>
      </c>
      <c r="Q104">
        <v>1</v>
      </c>
      <c r="W104">
        <v>0</v>
      </c>
      <c r="X104">
        <v>1492604562</v>
      </c>
      <c r="Y104">
        <v>3.15</v>
      </c>
      <c r="AA104">
        <v>0</v>
      </c>
      <c r="AB104">
        <v>1072.23</v>
      </c>
      <c r="AC104">
        <v>488.73</v>
      </c>
      <c r="AD104">
        <v>0</v>
      </c>
      <c r="AE104">
        <v>0</v>
      </c>
      <c r="AF104">
        <v>1072.23</v>
      </c>
      <c r="AG104">
        <v>488.73</v>
      </c>
      <c r="AH104">
        <v>0</v>
      </c>
      <c r="AI104">
        <v>1</v>
      </c>
      <c r="AJ104">
        <v>1</v>
      </c>
      <c r="AK104">
        <v>1</v>
      </c>
      <c r="AL104">
        <v>1</v>
      </c>
      <c r="AN104">
        <v>0</v>
      </c>
      <c r="AO104">
        <v>1</v>
      </c>
      <c r="AP104">
        <v>0</v>
      </c>
      <c r="AQ104">
        <v>0</v>
      </c>
      <c r="AR104">
        <v>0</v>
      </c>
      <c r="AS104" t="s">
        <v>3</v>
      </c>
      <c r="AT104">
        <v>3.15</v>
      </c>
      <c r="AU104" t="s">
        <v>3</v>
      </c>
      <c r="AV104">
        <v>0</v>
      </c>
      <c r="AW104">
        <v>2</v>
      </c>
      <c r="AX104">
        <v>47995597</v>
      </c>
      <c r="AY104">
        <v>1</v>
      </c>
      <c r="AZ104">
        <v>0</v>
      </c>
      <c r="BA104">
        <v>104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CX104">
        <f>Y104*Source!I122</f>
        <v>0</v>
      </c>
      <c r="CY104">
        <f>AB104</f>
        <v>1072.23</v>
      </c>
      <c r="CZ104">
        <f>AF104</f>
        <v>1072.23</v>
      </c>
      <c r="DA104">
        <f>AJ104</f>
        <v>1</v>
      </c>
      <c r="DB104">
        <f t="shared" si="12"/>
        <v>3377.52</v>
      </c>
      <c r="DC104">
        <f t="shared" si="13"/>
        <v>1539.5</v>
      </c>
    </row>
    <row r="105" spans="1:107" x14ac:dyDescent="0.2">
      <c r="A105">
        <f>ROW(Source!A122)</f>
        <v>122</v>
      </c>
      <c r="B105">
        <v>47999145</v>
      </c>
      <c r="C105">
        <v>47995207</v>
      </c>
      <c r="D105">
        <v>47329280</v>
      </c>
      <c r="E105">
        <v>1</v>
      </c>
      <c r="F105">
        <v>1</v>
      </c>
      <c r="G105">
        <v>27</v>
      </c>
      <c r="H105">
        <v>2</v>
      </c>
      <c r="I105" t="s">
        <v>267</v>
      </c>
      <c r="J105" t="s">
        <v>268</v>
      </c>
      <c r="K105" t="s">
        <v>269</v>
      </c>
      <c r="L105">
        <v>1368</v>
      </c>
      <c r="N105">
        <v>1011</v>
      </c>
      <c r="O105" t="s">
        <v>225</v>
      </c>
      <c r="P105" t="s">
        <v>225</v>
      </c>
      <c r="Q105">
        <v>1</v>
      </c>
      <c r="W105">
        <v>0</v>
      </c>
      <c r="X105">
        <v>2142121434</v>
      </c>
      <c r="Y105">
        <v>1.28</v>
      </c>
      <c r="AA105">
        <v>0</v>
      </c>
      <c r="AB105">
        <v>1213.3399999999999</v>
      </c>
      <c r="AC105">
        <v>461.6</v>
      </c>
      <c r="AD105">
        <v>0</v>
      </c>
      <c r="AE105">
        <v>0</v>
      </c>
      <c r="AF105">
        <v>1213.3399999999999</v>
      </c>
      <c r="AG105">
        <v>461.6</v>
      </c>
      <c r="AH105">
        <v>0</v>
      </c>
      <c r="AI105">
        <v>1</v>
      </c>
      <c r="AJ105">
        <v>1</v>
      </c>
      <c r="AK105">
        <v>1</v>
      </c>
      <c r="AL105">
        <v>1</v>
      </c>
      <c r="AN105">
        <v>0</v>
      </c>
      <c r="AO105">
        <v>1</v>
      </c>
      <c r="AP105">
        <v>0</v>
      </c>
      <c r="AQ105">
        <v>0</v>
      </c>
      <c r="AR105">
        <v>0</v>
      </c>
      <c r="AS105" t="s">
        <v>3</v>
      </c>
      <c r="AT105">
        <v>1.28</v>
      </c>
      <c r="AU105" t="s">
        <v>3</v>
      </c>
      <c r="AV105">
        <v>0</v>
      </c>
      <c r="AW105">
        <v>2</v>
      </c>
      <c r="AX105">
        <v>47995598</v>
      </c>
      <c r="AY105">
        <v>1</v>
      </c>
      <c r="AZ105">
        <v>0</v>
      </c>
      <c r="BA105">
        <v>105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CX105">
        <f>Y105*Source!I122</f>
        <v>0</v>
      </c>
      <c r="CY105">
        <f>AB105</f>
        <v>1213.3399999999999</v>
      </c>
      <c r="CZ105">
        <f>AF105</f>
        <v>1213.3399999999999</v>
      </c>
      <c r="DA105">
        <f>AJ105</f>
        <v>1</v>
      </c>
      <c r="DB105">
        <f t="shared" si="12"/>
        <v>1553.08</v>
      </c>
      <c r="DC105">
        <f t="shared" si="13"/>
        <v>590.85</v>
      </c>
    </row>
    <row r="106" spans="1:107" x14ac:dyDescent="0.2">
      <c r="A106">
        <f>ROW(Source!A122)</f>
        <v>122</v>
      </c>
      <c r="B106">
        <v>47999145</v>
      </c>
      <c r="C106">
        <v>47995207</v>
      </c>
      <c r="D106">
        <v>47331101</v>
      </c>
      <c r="E106">
        <v>1</v>
      </c>
      <c r="F106">
        <v>1</v>
      </c>
      <c r="G106">
        <v>27</v>
      </c>
      <c r="H106">
        <v>3</v>
      </c>
      <c r="I106" t="s">
        <v>318</v>
      </c>
      <c r="J106" t="s">
        <v>319</v>
      </c>
      <c r="K106" t="s">
        <v>320</v>
      </c>
      <c r="L106">
        <v>1348</v>
      </c>
      <c r="N106">
        <v>1009</v>
      </c>
      <c r="O106" t="s">
        <v>201</v>
      </c>
      <c r="P106" t="s">
        <v>201</v>
      </c>
      <c r="Q106">
        <v>1000</v>
      </c>
      <c r="W106">
        <v>0</v>
      </c>
      <c r="X106">
        <v>-519831861</v>
      </c>
      <c r="Y106">
        <v>1.2999999999999999E-4</v>
      </c>
      <c r="AA106">
        <v>44670.03</v>
      </c>
      <c r="AB106">
        <v>0</v>
      </c>
      <c r="AC106">
        <v>0</v>
      </c>
      <c r="AD106">
        <v>0</v>
      </c>
      <c r="AE106">
        <v>44670.03</v>
      </c>
      <c r="AF106">
        <v>0</v>
      </c>
      <c r="AG106">
        <v>0</v>
      </c>
      <c r="AH106">
        <v>0</v>
      </c>
      <c r="AI106">
        <v>1</v>
      </c>
      <c r="AJ106">
        <v>1</v>
      </c>
      <c r="AK106">
        <v>1</v>
      </c>
      <c r="AL106">
        <v>1</v>
      </c>
      <c r="AN106">
        <v>0</v>
      </c>
      <c r="AO106">
        <v>1</v>
      </c>
      <c r="AP106">
        <v>0</v>
      </c>
      <c r="AQ106">
        <v>0</v>
      </c>
      <c r="AR106">
        <v>0</v>
      </c>
      <c r="AS106" t="s">
        <v>3</v>
      </c>
      <c r="AT106">
        <v>1.2999999999999999E-4</v>
      </c>
      <c r="AU106" t="s">
        <v>3</v>
      </c>
      <c r="AV106">
        <v>0</v>
      </c>
      <c r="AW106">
        <v>2</v>
      </c>
      <c r="AX106">
        <v>47995599</v>
      </c>
      <c r="AY106">
        <v>1</v>
      </c>
      <c r="AZ106">
        <v>0</v>
      </c>
      <c r="BA106">
        <v>106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CX106">
        <f>Y106*Source!I122</f>
        <v>0</v>
      </c>
      <c r="CY106">
        <f>AA106</f>
        <v>44670.03</v>
      </c>
      <c r="CZ106">
        <f>AE106</f>
        <v>44670.03</v>
      </c>
      <c r="DA106">
        <f>AI106</f>
        <v>1</v>
      </c>
      <c r="DB106">
        <f t="shared" si="12"/>
        <v>5.81</v>
      </c>
      <c r="DC106">
        <f t="shared" si="13"/>
        <v>0</v>
      </c>
    </row>
    <row r="107" spans="1:107" x14ac:dyDescent="0.2">
      <c r="A107">
        <f>ROW(Source!A122)</f>
        <v>122</v>
      </c>
      <c r="B107">
        <v>47999145</v>
      </c>
      <c r="C107">
        <v>47995207</v>
      </c>
      <c r="D107">
        <v>44554231</v>
      </c>
      <c r="E107">
        <v>1</v>
      </c>
      <c r="F107">
        <v>1</v>
      </c>
      <c r="G107">
        <v>27</v>
      </c>
      <c r="H107">
        <v>3</v>
      </c>
      <c r="I107" t="s">
        <v>70</v>
      </c>
      <c r="J107" t="s">
        <v>321</v>
      </c>
      <c r="K107" t="s">
        <v>71</v>
      </c>
      <c r="L107">
        <v>1327</v>
      </c>
      <c r="N107">
        <v>1005</v>
      </c>
      <c r="O107" t="s">
        <v>16</v>
      </c>
      <c r="P107" t="s">
        <v>16</v>
      </c>
      <c r="Q107">
        <v>1</v>
      </c>
      <c r="W107">
        <v>0</v>
      </c>
      <c r="X107">
        <v>1552149431</v>
      </c>
      <c r="Y107">
        <v>1000</v>
      </c>
      <c r="AA107">
        <v>32.15</v>
      </c>
      <c r="AB107">
        <v>0</v>
      </c>
      <c r="AC107">
        <v>0</v>
      </c>
      <c r="AD107">
        <v>0</v>
      </c>
      <c r="AE107">
        <v>32.15</v>
      </c>
      <c r="AF107">
        <v>0</v>
      </c>
      <c r="AG107">
        <v>0</v>
      </c>
      <c r="AH107">
        <v>0</v>
      </c>
      <c r="AI107">
        <v>1</v>
      </c>
      <c r="AJ107">
        <v>1</v>
      </c>
      <c r="AK107">
        <v>1</v>
      </c>
      <c r="AL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 t="s">
        <v>3</v>
      </c>
      <c r="AT107">
        <v>1000</v>
      </c>
      <c r="AU107" t="s">
        <v>3</v>
      </c>
      <c r="AV107">
        <v>0</v>
      </c>
      <c r="AW107">
        <v>1</v>
      </c>
      <c r="AX107">
        <v>-1</v>
      </c>
      <c r="AY107">
        <v>0</v>
      </c>
      <c r="AZ107">
        <v>0</v>
      </c>
      <c r="BA107" t="s">
        <v>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CX107">
        <f>Y107*Source!I122</f>
        <v>0</v>
      </c>
      <c r="CY107">
        <f>AA107</f>
        <v>32.15</v>
      </c>
      <c r="CZ107">
        <f>AE107</f>
        <v>32.15</v>
      </c>
      <c r="DA107">
        <f>AI107</f>
        <v>1</v>
      </c>
      <c r="DB107">
        <f t="shared" si="12"/>
        <v>32150</v>
      </c>
      <c r="DC107">
        <f t="shared" si="13"/>
        <v>0</v>
      </c>
    </row>
    <row r="108" spans="1:107" x14ac:dyDescent="0.2">
      <c r="A108">
        <f>ROW(Source!A124)</f>
        <v>124</v>
      </c>
      <c r="B108">
        <v>47999145</v>
      </c>
      <c r="C108">
        <v>47995221</v>
      </c>
      <c r="D108">
        <v>47316917</v>
      </c>
      <c r="E108">
        <v>27</v>
      </c>
      <c r="F108">
        <v>1</v>
      </c>
      <c r="G108">
        <v>27</v>
      </c>
      <c r="H108">
        <v>1</v>
      </c>
      <c r="I108" t="s">
        <v>219</v>
      </c>
      <c r="J108" t="s">
        <v>3</v>
      </c>
      <c r="K108" t="s">
        <v>220</v>
      </c>
      <c r="L108">
        <v>1191</v>
      </c>
      <c r="N108">
        <v>1013</v>
      </c>
      <c r="O108" t="s">
        <v>221</v>
      </c>
      <c r="P108" t="s">
        <v>221</v>
      </c>
      <c r="Q108">
        <v>1</v>
      </c>
      <c r="W108">
        <v>0</v>
      </c>
      <c r="X108">
        <v>476480486</v>
      </c>
      <c r="Y108">
        <v>16.559999999999999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1</v>
      </c>
      <c r="AK108">
        <v>1</v>
      </c>
      <c r="AL108">
        <v>1</v>
      </c>
      <c r="AN108">
        <v>0</v>
      </c>
      <c r="AO108">
        <v>1</v>
      </c>
      <c r="AP108">
        <v>0</v>
      </c>
      <c r="AQ108">
        <v>0</v>
      </c>
      <c r="AR108">
        <v>0</v>
      </c>
      <c r="AS108" t="s">
        <v>3</v>
      </c>
      <c r="AT108">
        <v>16.559999999999999</v>
      </c>
      <c r="AU108" t="s">
        <v>3</v>
      </c>
      <c r="AV108">
        <v>1</v>
      </c>
      <c r="AW108">
        <v>2</v>
      </c>
      <c r="AX108">
        <v>47995601</v>
      </c>
      <c r="AY108">
        <v>1</v>
      </c>
      <c r="AZ108">
        <v>0</v>
      </c>
      <c r="BA108">
        <v>108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CX108">
        <f>Y108*Source!I124</f>
        <v>0</v>
      </c>
      <c r="CY108">
        <f>AD108</f>
        <v>0</v>
      </c>
      <c r="CZ108">
        <f>AH108</f>
        <v>0</v>
      </c>
      <c r="DA108">
        <f>AL108</f>
        <v>1</v>
      </c>
      <c r="DB108">
        <f t="shared" si="12"/>
        <v>0</v>
      </c>
      <c r="DC108">
        <f t="shared" si="13"/>
        <v>0</v>
      </c>
    </row>
    <row r="109" spans="1:107" x14ac:dyDescent="0.2">
      <c r="A109">
        <f>ROW(Source!A124)</f>
        <v>124</v>
      </c>
      <c r="B109">
        <v>47999145</v>
      </c>
      <c r="C109">
        <v>47995221</v>
      </c>
      <c r="D109">
        <v>47329132</v>
      </c>
      <c r="E109">
        <v>1</v>
      </c>
      <c r="F109">
        <v>1</v>
      </c>
      <c r="G109">
        <v>27</v>
      </c>
      <c r="H109">
        <v>2</v>
      </c>
      <c r="I109" t="s">
        <v>322</v>
      </c>
      <c r="J109" t="s">
        <v>323</v>
      </c>
      <c r="K109" t="s">
        <v>324</v>
      </c>
      <c r="L109">
        <v>1368</v>
      </c>
      <c r="N109">
        <v>1011</v>
      </c>
      <c r="O109" t="s">
        <v>225</v>
      </c>
      <c r="P109" t="s">
        <v>225</v>
      </c>
      <c r="Q109">
        <v>1</v>
      </c>
      <c r="W109">
        <v>0</v>
      </c>
      <c r="X109">
        <v>2108619810</v>
      </c>
      <c r="Y109">
        <v>2.08</v>
      </c>
      <c r="AA109">
        <v>0</v>
      </c>
      <c r="AB109">
        <v>740.94</v>
      </c>
      <c r="AC109">
        <v>413.22</v>
      </c>
      <c r="AD109">
        <v>0</v>
      </c>
      <c r="AE109">
        <v>0</v>
      </c>
      <c r="AF109">
        <v>740.94</v>
      </c>
      <c r="AG109">
        <v>413.22</v>
      </c>
      <c r="AH109">
        <v>0</v>
      </c>
      <c r="AI109">
        <v>1</v>
      </c>
      <c r="AJ109">
        <v>1</v>
      </c>
      <c r="AK109">
        <v>1</v>
      </c>
      <c r="AL109">
        <v>1</v>
      </c>
      <c r="AN109">
        <v>0</v>
      </c>
      <c r="AO109">
        <v>1</v>
      </c>
      <c r="AP109">
        <v>0</v>
      </c>
      <c r="AQ109">
        <v>0</v>
      </c>
      <c r="AR109">
        <v>0</v>
      </c>
      <c r="AS109" t="s">
        <v>3</v>
      </c>
      <c r="AT109">
        <v>2.08</v>
      </c>
      <c r="AU109" t="s">
        <v>3</v>
      </c>
      <c r="AV109">
        <v>0</v>
      </c>
      <c r="AW109">
        <v>2</v>
      </c>
      <c r="AX109">
        <v>47995602</v>
      </c>
      <c r="AY109">
        <v>1</v>
      </c>
      <c r="AZ109">
        <v>0</v>
      </c>
      <c r="BA109">
        <v>109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CX109">
        <f>Y109*Source!I124</f>
        <v>0</v>
      </c>
      <c r="CY109">
        <f>AB109</f>
        <v>740.94</v>
      </c>
      <c r="CZ109">
        <f>AF109</f>
        <v>740.94</v>
      </c>
      <c r="DA109">
        <f>AJ109</f>
        <v>1</v>
      </c>
      <c r="DB109">
        <f t="shared" si="12"/>
        <v>1541.16</v>
      </c>
      <c r="DC109">
        <f t="shared" si="13"/>
        <v>859.5</v>
      </c>
    </row>
    <row r="110" spans="1:107" x14ac:dyDescent="0.2">
      <c r="A110">
        <f>ROW(Source!A124)</f>
        <v>124</v>
      </c>
      <c r="B110">
        <v>47999145</v>
      </c>
      <c r="C110">
        <v>47995221</v>
      </c>
      <c r="D110">
        <v>47329287</v>
      </c>
      <c r="E110">
        <v>1</v>
      </c>
      <c r="F110">
        <v>1</v>
      </c>
      <c r="G110">
        <v>27</v>
      </c>
      <c r="H110">
        <v>2</v>
      </c>
      <c r="I110" t="s">
        <v>325</v>
      </c>
      <c r="J110" t="s">
        <v>326</v>
      </c>
      <c r="K110" t="s">
        <v>327</v>
      </c>
      <c r="L110">
        <v>1368</v>
      </c>
      <c r="N110">
        <v>1011</v>
      </c>
      <c r="O110" t="s">
        <v>225</v>
      </c>
      <c r="P110" t="s">
        <v>225</v>
      </c>
      <c r="Q110">
        <v>1</v>
      </c>
      <c r="W110">
        <v>0</v>
      </c>
      <c r="X110">
        <v>-1512295274</v>
      </c>
      <c r="Y110">
        <v>2.08</v>
      </c>
      <c r="AA110">
        <v>0</v>
      </c>
      <c r="AB110">
        <v>430.32</v>
      </c>
      <c r="AC110">
        <v>215.31</v>
      </c>
      <c r="AD110">
        <v>0</v>
      </c>
      <c r="AE110">
        <v>0</v>
      </c>
      <c r="AF110">
        <v>430.32</v>
      </c>
      <c r="AG110">
        <v>215.31</v>
      </c>
      <c r="AH110">
        <v>0</v>
      </c>
      <c r="AI110">
        <v>1</v>
      </c>
      <c r="AJ110">
        <v>1</v>
      </c>
      <c r="AK110">
        <v>1</v>
      </c>
      <c r="AL110">
        <v>1</v>
      </c>
      <c r="AN110">
        <v>0</v>
      </c>
      <c r="AO110">
        <v>1</v>
      </c>
      <c r="AP110">
        <v>0</v>
      </c>
      <c r="AQ110">
        <v>0</v>
      </c>
      <c r="AR110">
        <v>0</v>
      </c>
      <c r="AS110" t="s">
        <v>3</v>
      </c>
      <c r="AT110">
        <v>2.08</v>
      </c>
      <c r="AU110" t="s">
        <v>3</v>
      </c>
      <c r="AV110">
        <v>0</v>
      </c>
      <c r="AW110">
        <v>2</v>
      </c>
      <c r="AX110">
        <v>47995603</v>
      </c>
      <c r="AY110">
        <v>1</v>
      </c>
      <c r="AZ110">
        <v>0</v>
      </c>
      <c r="BA110">
        <v>110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CX110">
        <f>Y110*Source!I124</f>
        <v>0</v>
      </c>
      <c r="CY110">
        <f>AB110</f>
        <v>430.32</v>
      </c>
      <c r="CZ110">
        <f>AF110</f>
        <v>430.32</v>
      </c>
      <c r="DA110">
        <f>AJ110</f>
        <v>1</v>
      </c>
      <c r="DB110">
        <f t="shared" si="12"/>
        <v>895.07</v>
      </c>
      <c r="DC110">
        <f t="shared" si="13"/>
        <v>447.84</v>
      </c>
    </row>
    <row r="111" spans="1:107" x14ac:dyDescent="0.2">
      <c r="A111">
        <f>ROW(Source!A124)</f>
        <v>124</v>
      </c>
      <c r="B111">
        <v>47999145</v>
      </c>
      <c r="C111">
        <v>47995221</v>
      </c>
      <c r="D111">
        <v>47329290</v>
      </c>
      <c r="E111">
        <v>1</v>
      </c>
      <c r="F111">
        <v>1</v>
      </c>
      <c r="G111">
        <v>27</v>
      </c>
      <c r="H111">
        <v>2</v>
      </c>
      <c r="I111" t="s">
        <v>258</v>
      </c>
      <c r="J111" t="s">
        <v>259</v>
      </c>
      <c r="K111" t="s">
        <v>260</v>
      </c>
      <c r="L111">
        <v>1368</v>
      </c>
      <c r="N111">
        <v>1011</v>
      </c>
      <c r="O111" t="s">
        <v>225</v>
      </c>
      <c r="P111" t="s">
        <v>225</v>
      </c>
      <c r="Q111">
        <v>1</v>
      </c>
      <c r="W111">
        <v>0</v>
      </c>
      <c r="X111">
        <v>2042885981</v>
      </c>
      <c r="Y111">
        <v>0.81</v>
      </c>
      <c r="AA111">
        <v>0</v>
      </c>
      <c r="AB111">
        <v>2020.59</v>
      </c>
      <c r="AC111">
        <v>458.56</v>
      </c>
      <c r="AD111">
        <v>0</v>
      </c>
      <c r="AE111">
        <v>0</v>
      </c>
      <c r="AF111">
        <v>2020.59</v>
      </c>
      <c r="AG111">
        <v>458.56</v>
      </c>
      <c r="AH111">
        <v>0</v>
      </c>
      <c r="AI111">
        <v>1</v>
      </c>
      <c r="AJ111">
        <v>1</v>
      </c>
      <c r="AK111">
        <v>1</v>
      </c>
      <c r="AL111">
        <v>1</v>
      </c>
      <c r="AN111">
        <v>0</v>
      </c>
      <c r="AO111">
        <v>1</v>
      </c>
      <c r="AP111">
        <v>0</v>
      </c>
      <c r="AQ111">
        <v>0</v>
      </c>
      <c r="AR111">
        <v>0</v>
      </c>
      <c r="AS111" t="s">
        <v>3</v>
      </c>
      <c r="AT111">
        <v>0.81</v>
      </c>
      <c r="AU111" t="s">
        <v>3</v>
      </c>
      <c r="AV111">
        <v>0</v>
      </c>
      <c r="AW111">
        <v>2</v>
      </c>
      <c r="AX111">
        <v>47995604</v>
      </c>
      <c r="AY111">
        <v>1</v>
      </c>
      <c r="AZ111">
        <v>0</v>
      </c>
      <c r="BA111">
        <v>111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CX111">
        <f>Y111*Source!I124</f>
        <v>0</v>
      </c>
      <c r="CY111">
        <f>AB111</f>
        <v>2020.59</v>
      </c>
      <c r="CZ111">
        <f>AF111</f>
        <v>2020.59</v>
      </c>
      <c r="DA111">
        <f>AJ111</f>
        <v>1</v>
      </c>
      <c r="DB111">
        <f t="shared" si="12"/>
        <v>1636.68</v>
      </c>
      <c r="DC111">
        <f t="shared" si="13"/>
        <v>371.43</v>
      </c>
    </row>
    <row r="112" spans="1:107" x14ac:dyDescent="0.2">
      <c r="A112">
        <f>ROW(Source!A124)</f>
        <v>124</v>
      </c>
      <c r="B112">
        <v>47999145</v>
      </c>
      <c r="C112">
        <v>47995221</v>
      </c>
      <c r="D112">
        <v>47329314</v>
      </c>
      <c r="E112">
        <v>1</v>
      </c>
      <c r="F112">
        <v>1</v>
      </c>
      <c r="G112">
        <v>27</v>
      </c>
      <c r="H112">
        <v>2</v>
      </c>
      <c r="I112" t="s">
        <v>264</v>
      </c>
      <c r="J112" t="s">
        <v>265</v>
      </c>
      <c r="K112" t="s">
        <v>266</v>
      </c>
      <c r="L112">
        <v>1368</v>
      </c>
      <c r="N112">
        <v>1011</v>
      </c>
      <c r="O112" t="s">
        <v>225</v>
      </c>
      <c r="P112" t="s">
        <v>225</v>
      </c>
      <c r="Q112">
        <v>1</v>
      </c>
      <c r="W112">
        <v>0</v>
      </c>
      <c r="X112">
        <v>1116182101</v>
      </c>
      <c r="Y112">
        <v>1.94</v>
      </c>
      <c r="AA112">
        <v>0</v>
      </c>
      <c r="AB112">
        <v>1412.71</v>
      </c>
      <c r="AC112">
        <v>641.32000000000005</v>
      </c>
      <c r="AD112">
        <v>0</v>
      </c>
      <c r="AE112">
        <v>0</v>
      </c>
      <c r="AF112">
        <v>1412.71</v>
      </c>
      <c r="AG112">
        <v>641.32000000000005</v>
      </c>
      <c r="AH112">
        <v>0</v>
      </c>
      <c r="AI112">
        <v>1</v>
      </c>
      <c r="AJ112">
        <v>1</v>
      </c>
      <c r="AK112">
        <v>1</v>
      </c>
      <c r="AL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 t="s">
        <v>3</v>
      </c>
      <c r="AT112">
        <v>1.94</v>
      </c>
      <c r="AU112" t="s">
        <v>3</v>
      </c>
      <c r="AV112">
        <v>0</v>
      </c>
      <c r="AW112">
        <v>2</v>
      </c>
      <c r="AX112">
        <v>47995605</v>
      </c>
      <c r="AY112">
        <v>1</v>
      </c>
      <c r="AZ112">
        <v>0</v>
      </c>
      <c r="BA112">
        <v>112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CX112">
        <f>Y112*Source!I124</f>
        <v>0</v>
      </c>
      <c r="CY112">
        <f>AB112</f>
        <v>1412.71</v>
      </c>
      <c r="CZ112">
        <f>AF112</f>
        <v>1412.71</v>
      </c>
      <c r="DA112">
        <f>AJ112</f>
        <v>1</v>
      </c>
      <c r="DB112">
        <f t="shared" si="12"/>
        <v>2740.66</v>
      </c>
      <c r="DC112">
        <f t="shared" si="13"/>
        <v>1244.1600000000001</v>
      </c>
    </row>
    <row r="113" spans="1:107" x14ac:dyDescent="0.2">
      <c r="A113">
        <f>ROW(Source!A124)</f>
        <v>124</v>
      </c>
      <c r="B113">
        <v>47999145</v>
      </c>
      <c r="C113">
        <v>47995221</v>
      </c>
      <c r="D113">
        <v>47329280</v>
      </c>
      <c r="E113">
        <v>1</v>
      </c>
      <c r="F113">
        <v>1</v>
      </c>
      <c r="G113">
        <v>27</v>
      </c>
      <c r="H113">
        <v>2</v>
      </c>
      <c r="I113" t="s">
        <v>267</v>
      </c>
      <c r="J113" t="s">
        <v>268</v>
      </c>
      <c r="K113" t="s">
        <v>269</v>
      </c>
      <c r="L113">
        <v>1368</v>
      </c>
      <c r="N113">
        <v>1011</v>
      </c>
      <c r="O113" t="s">
        <v>225</v>
      </c>
      <c r="P113" t="s">
        <v>225</v>
      </c>
      <c r="Q113">
        <v>1</v>
      </c>
      <c r="W113">
        <v>0</v>
      </c>
      <c r="X113">
        <v>2142121434</v>
      </c>
      <c r="Y113">
        <v>0.65</v>
      </c>
      <c r="AA113">
        <v>0</v>
      </c>
      <c r="AB113">
        <v>1213.3399999999999</v>
      </c>
      <c r="AC113">
        <v>461.6</v>
      </c>
      <c r="AD113">
        <v>0</v>
      </c>
      <c r="AE113">
        <v>0</v>
      </c>
      <c r="AF113">
        <v>1213.3399999999999</v>
      </c>
      <c r="AG113">
        <v>461.6</v>
      </c>
      <c r="AH113">
        <v>0</v>
      </c>
      <c r="AI113">
        <v>1</v>
      </c>
      <c r="AJ113">
        <v>1</v>
      </c>
      <c r="AK113">
        <v>1</v>
      </c>
      <c r="AL113">
        <v>1</v>
      </c>
      <c r="AN113">
        <v>0</v>
      </c>
      <c r="AO113">
        <v>1</v>
      </c>
      <c r="AP113">
        <v>0</v>
      </c>
      <c r="AQ113">
        <v>0</v>
      </c>
      <c r="AR113">
        <v>0</v>
      </c>
      <c r="AS113" t="s">
        <v>3</v>
      </c>
      <c r="AT113">
        <v>0.65</v>
      </c>
      <c r="AU113" t="s">
        <v>3</v>
      </c>
      <c r="AV113">
        <v>0</v>
      </c>
      <c r="AW113">
        <v>2</v>
      </c>
      <c r="AX113">
        <v>47995606</v>
      </c>
      <c r="AY113">
        <v>1</v>
      </c>
      <c r="AZ113">
        <v>0</v>
      </c>
      <c r="BA113">
        <v>113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CX113">
        <f>Y113*Source!I124</f>
        <v>0</v>
      </c>
      <c r="CY113">
        <f>AB113</f>
        <v>1213.3399999999999</v>
      </c>
      <c r="CZ113">
        <f>AF113</f>
        <v>1213.3399999999999</v>
      </c>
      <c r="DA113">
        <f>AJ113</f>
        <v>1</v>
      </c>
      <c r="DB113">
        <f t="shared" si="12"/>
        <v>788.67</v>
      </c>
      <c r="DC113">
        <f t="shared" si="13"/>
        <v>300.04000000000002</v>
      </c>
    </row>
    <row r="114" spans="1:107" x14ac:dyDescent="0.2">
      <c r="A114">
        <f>ROW(Source!A124)</f>
        <v>124</v>
      </c>
      <c r="B114">
        <v>47999145</v>
      </c>
      <c r="C114">
        <v>47995221</v>
      </c>
      <c r="D114">
        <v>47331242</v>
      </c>
      <c r="E114">
        <v>1</v>
      </c>
      <c r="F114">
        <v>1</v>
      </c>
      <c r="G114">
        <v>27</v>
      </c>
      <c r="H114">
        <v>3</v>
      </c>
      <c r="I114" t="s">
        <v>328</v>
      </c>
      <c r="J114" t="s">
        <v>329</v>
      </c>
      <c r="K114" t="s">
        <v>330</v>
      </c>
      <c r="L114">
        <v>1339</v>
      </c>
      <c r="N114">
        <v>1007</v>
      </c>
      <c r="O114" t="s">
        <v>273</v>
      </c>
      <c r="P114" t="s">
        <v>273</v>
      </c>
      <c r="Q114">
        <v>1</v>
      </c>
      <c r="W114">
        <v>0</v>
      </c>
      <c r="X114">
        <v>1152750853</v>
      </c>
      <c r="Y114">
        <v>110</v>
      </c>
      <c r="AA114">
        <v>590.78</v>
      </c>
      <c r="AB114">
        <v>0</v>
      </c>
      <c r="AC114">
        <v>0</v>
      </c>
      <c r="AD114">
        <v>0</v>
      </c>
      <c r="AE114">
        <v>590.78</v>
      </c>
      <c r="AF114">
        <v>0</v>
      </c>
      <c r="AG114">
        <v>0</v>
      </c>
      <c r="AH114">
        <v>0</v>
      </c>
      <c r="AI114">
        <v>1</v>
      </c>
      <c r="AJ114">
        <v>1</v>
      </c>
      <c r="AK114">
        <v>1</v>
      </c>
      <c r="AL114">
        <v>1</v>
      </c>
      <c r="AN114">
        <v>0</v>
      </c>
      <c r="AO114">
        <v>1</v>
      </c>
      <c r="AP114">
        <v>0</v>
      </c>
      <c r="AQ114">
        <v>0</v>
      </c>
      <c r="AR114">
        <v>0</v>
      </c>
      <c r="AS114" t="s">
        <v>3</v>
      </c>
      <c r="AT114">
        <v>110</v>
      </c>
      <c r="AU114" t="s">
        <v>3</v>
      </c>
      <c r="AV114">
        <v>0</v>
      </c>
      <c r="AW114">
        <v>2</v>
      </c>
      <c r="AX114">
        <v>47995607</v>
      </c>
      <c r="AY114">
        <v>1</v>
      </c>
      <c r="AZ114">
        <v>0</v>
      </c>
      <c r="BA114">
        <v>114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CX114">
        <f>Y114*Source!I124</f>
        <v>0</v>
      </c>
      <c r="CY114">
        <f>AA114</f>
        <v>590.78</v>
      </c>
      <c r="CZ114">
        <f>AE114</f>
        <v>590.78</v>
      </c>
      <c r="DA114">
        <f>AI114</f>
        <v>1</v>
      </c>
      <c r="DB114">
        <f t="shared" si="12"/>
        <v>64985.8</v>
      </c>
      <c r="DC114">
        <f t="shared" si="13"/>
        <v>0</v>
      </c>
    </row>
    <row r="115" spans="1:107" x14ac:dyDescent="0.2">
      <c r="A115">
        <f>ROW(Source!A124)</f>
        <v>124</v>
      </c>
      <c r="B115">
        <v>47999145</v>
      </c>
      <c r="C115">
        <v>47995221</v>
      </c>
      <c r="D115">
        <v>47331988</v>
      </c>
      <c r="E115">
        <v>1</v>
      </c>
      <c r="F115">
        <v>1</v>
      </c>
      <c r="G115">
        <v>27</v>
      </c>
      <c r="H115">
        <v>3</v>
      </c>
      <c r="I115" t="s">
        <v>274</v>
      </c>
      <c r="J115" t="s">
        <v>275</v>
      </c>
      <c r="K115" t="s">
        <v>276</v>
      </c>
      <c r="L115">
        <v>1339</v>
      </c>
      <c r="N115">
        <v>1007</v>
      </c>
      <c r="O115" t="s">
        <v>273</v>
      </c>
      <c r="P115" t="s">
        <v>273</v>
      </c>
      <c r="Q115">
        <v>1</v>
      </c>
      <c r="W115">
        <v>0</v>
      </c>
      <c r="X115">
        <v>1927597627</v>
      </c>
      <c r="Y115">
        <v>5</v>
      </c>
      <c r="AA115">
        <v>35.25</v>
      </c>
      <c r="AB115">
        <v>0</v>
      </c>
      <c r="AC115">
        <v>0</v>
      </c>
      <c r="AD115">
        <v>0</v>
      </c>
      <c r="AE115">
        <v>35.25</v>
      </c>
      <c r="AF115">
        <v>0</v>
      </c>
      <c r="AG115">
        <v>0</v>
      </c>
      <c r="AH115">
        <v>0</v>
      </c>
      <c r="AI115">
        <v>1</v>
      </c>
      <c r="AJ115">
        <v>1</v>
      </c>
      <c r="AK115">
        <v>1</v>
      </c>
      <c r="AL115">
        <v>1</v>
      </c>
      <c r="AN115">
        <v>0</v>
      </c>
      <c r="AO115">
        <v>1</v>
      </c>
      <c r="AP115">
        <v>0</v>
      </c>
      <c r="AQ115">
        <v>0</v>
      </c>
      <c r="AR115">
        <v>0</v>
      </c>
      <c r="AS115" t="s">
        <v>3</v>
      </c>
      <c r="AT115">
        <v>5</v>
      </c>
      <c r="AU115" t="s">
        <v>3</v>
      </c>
      <c r="AV115">
        <v>0</v>
      </c>
      <c r="AW115">
        <v>2</v>
      </c>
      <c r="AX115">
        <v>47995608</v>
      </c>
      <c r="AY115">
        <v>1</v>
      </c>
      <c r="AZ115">
        <v>0</v>
      </c>
      <c r="BA115">
        <v>115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CX115">
        <f>Y115*Source!I124</f>
        <v>0</v>
      </c>
      <c r="CY115">
        <f>AA115</f>
        <v>35.25</v>
      </c>
      <c r="CZ115">
        <f>AE115</f>
        <v>35.25</v>
      </c>
      <c r="DA115">
        <f>AI115</f>
        <v>1</v>
      </c>
      <c r="DB115">
        <f t="shared" si="12"/>
        <v>176.25</v>
      </c>
      <c r="DC115">
        <f t="shared" si="13"/>
        <v>0</v>
      </c>
    </row>
    <row r="116" spans="1:107" x14ac:dyDescent="0.2">
      <c r="A116">
        <f>ROW(Source!A125)</f>
        <v>125</v>
      </c>
      <c r="B116">
        <v>47999145</v>
      </c>
      <c r="C116">
        <v>47995238</v>
      </c>
      <c r="D116">
        <v>47316917</v>
      </c>
      <c r="E116">
        <v>27</v>
      </c>
      <c r="F116">
        <v>1</v>
      </c>
      <c r="G116">
        <v>27</v>
      </c>
      <c r="H116">
        <v>1</v>
      </c>
      <c r="I116" t="s">
        <v>219</v>
      </c>
      <c r="J116" t="s">
        <v>3</v>
      </c>
      <c r="K116" t="s">
        <v>220</v>
      </c>
      <c r="L116">
        <v>1191</v>
      </c>
      <c r="N116">
        <v>1013</v>
      </c>
      <c r="O116" t="s">
        <v>221</v>
      </c>
      <c r="P116" t="s">
        <v>221</v>
      </c>
      <c r="Q116">
        <v>1</v>
      </c>
      <c r="W116">
        <v>0</v>
      </c>
      <c r="X116">
        <v>476480486</v>
      </c>
      <c r="Y116">
        <v>24.84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1</v>
      </c>
      <c r="AK116">
        <v>1</v>
      </c>
      <c r="AL116">
        <v>1</v>
      </c>
      <c r="AN116">
        <v>0</v>
      </c>
      <c r="AO116">
        <v>1</v>
      </c>
      <c r="AP116">
        <v>0</v>
      </c>
      <c r="AQ116">
        <v>0</v>
      </c>
      <c r="AR116">
        <v>0</v>
      </c>
      <c r="AS116" t="s">
        <v>3</v>
      </c>
      <c r="AT116">
        <v>24.84</v>
      </c>
      <c r="AU116" t="s">
        <v>3</v>
      </c>
      <c r="AV116">
        <v>1</v>
      </c>
      <c r="AW116">
        <v>2</v>
      </c>
      <c r="AX116">
        <v>47995609</v>
      </c>
      <c r="AY116">
        <v>1</v>
      </c>
      <c r="AZ116">
        <v>0</v>
      </c>
      <c r="BA116">
        <v>116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CX116">
        <f>Y116*Source!I125</f>
        <v>0</v>
      </c>
      <c r="CY116">
        <f>AD116</f>
        <v>0</v>
      </c>
      <c r="CZ116">
        <f>AH116</f>
        <v>0</v>
      </c>
      <c r="DA116">
        <f>AL116</f>
        <v>1</v>
      </c>
      <c r="DB116">
        <f t="shared" si="12"/>
        <v>0</v>
      </c>
      <c r="DC116">
        <f t="shared" si="13"/>
        <v>0</v>
      </c>
    </row>
    <row r="117" spans="1:107" x14ac:dyDescent="0.2">
      <c r="A117">
        <f>ROW(Source!A125)</f>
        <v>125</v>
      </c>
      <c r="B117">
        <v>47999145</v>
      </c>
      <c r="C117">
        <v>47995238</v>
      </c>
      <c r="D117">
        <v>47329109</v>
      </c>
      <c r="E117">
        <v>1</v>
      </c>
      <c r="F117">
        <v>1</v>
      </c>
      <c r="G117">
        <v>27</v>
      </c>
      <c r="H117">
        <v>2</v>
      </c>
      <c r="I117" t="s">
        <v>255</v>
      </c>
      <c r="J117" t="s">
        <v>256</v>
      </c>
      <c r="K117" t="s">
        <v>257</v>
      </c>
      <c r="L117">
        <v>1368</v>
      </c>
      <c r="N117">
        <v>1011</v>
      </c>
      <c r="O117" t="s">
        <v>225</v>
      </c>
      <c r="P117" t="s">
        <v>225</v>
      </c>
      <c r="Q117">
        <v>1</v>
      </c>
      <c r="W117">
        <v>0</v>
      </c>
      <c r="X117">
        <v>760588622</v>
      </c>
      <c r="Y117">
        <v>2.94</v>
      </c>
      <c r="AA117">
        <v>0</v>
      </c>
      <c r="AB117">
        <v>956.79</v>
      </c>
      <c r="AC117">
        <v>359.44</v>
      </c>
      <c r="AD117">
        <v>0</v>
      </c>
      <c r="AE117">
        <v>0</v>
      </c>
      <c r="AF117">
        <v>956.79</v>
      </c>
      <c r="AG117">
        <v>359.44</v>
      </c>
      <c r="AH117">
        <v>0</v>
      </c>
      <c r="AI117">
        <v>1</v>
      </c>
      <c r="AJ117">
        <v>1</v>
      </c>
      <c r="AK117">
        <v>1</v>
      </c>
      <c r="AL117">
        <v>1</v>
      </c>
      <c r="AN117">
        <v>0</v>
      </c>
      <c r="AO117">
        <v>1</v>
      </c>
      <c r="AP117">
        <v>0</v>
      </c>
      <c r="AQ117">
        <v>0</v>
      </c>
      <c r="AR117">
        <v>0</v>
      </c>
      <c r="AS117" t="s">
        <v>3</v>
      </c>
      <c r="AT117">
        <v>2.94</v>
      </c>
      <c r="AU117" t="s">
        <v>3</v>
      </c>
      <c r="AV117">
        <v>0</v>
      </c>
      <c r="AW117">
        <v>2</v>
      </c>
      <c r="AX117">
        <v>47995610</v>
      </c>
      <c r="AY117">
        <v>1</v>
      </c>
      <c r="AZ117">
        <v>0</v>
      </c>
      <c r="BA117">
        <v>117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CX117">
        <f>Y117*Source!I125</f>
        <v>0</v>
      </c>
      <c r="CY117">
        <f t="shared" ref="CY117:CY122" si="14">AB117</f>
        <v>956.79</v>
      </c>
      <c r="CZ117">
        <f t="shared" ref="CZ117:CZ122" si="15">AF117</f>
        <v>956.79</v>
      </c>
      <c r="DA117">
        <f t="shared" ref="DA117:DA122" si="16">AJ117</f>
        <v>1</v>
      </c>
      <c r="DB117">
        <f t="shared" si="12"/>
        <v>2812.96</v>
      </c>
      <c r="DC117">
        <f t="shared" si="13"/>
        <v>1056.75</v>
      </c>
    </row>
    <row r="118" spans="1:107" x14ac:dyDescent="0.2">
      <c r="A118">
        <f>ROW(Source!A125)</f>
        <v>125</v>
      </c>
      <c r="B118">
        <v>47999145</v>
      </c>
      <c r="C118">
        <v>47995238</v>
      </c>
      <c r="D118">
        <v>47329290</v>
      </c>
      <c r="E118">
        <v>1</v>
      </c>
      <c r="F118">
        <v>1</v>
      </c>
      <c r="G118">
        <v>27</v>
      </c>
      <c r="H118">
        <v>2</v>
      </c>
      <c r="I118" t="s">
        <v>258</v>
      </c>
      <c r="J118" t="s">
        <v>259</v>
      </c>
      <c r="K118" t="s">
        <v>260</v>
      </c>
      <c r="L118">
        <v>1368</v>
      </c>
      <c r="N118">
        <v>1011</v>
      </c>
      <c r="O118" t="s">
        <v>225</v>
      </c>
      <c r="P118" t="s">
        <v>225</v>
      </c>
      <c r="Q118">
        <v>1</v>
      </c>
      <c r="W118">
        <v>0</v>
      </c>
      <c r="X118">
        <v>2042885981</v>
      </c>
      <c r="Y118">
        <v>1.1399999999999999</v>
      </c>
      <c r="AA118">
        <v>0</v>
      </c>
      <c r="AB118">
        <v>2020.59</v>
      </c>
      <c r="AC118">
        <v>458.56</v>
      </c>
      <c r="AD118">
        <v>0</v>
      </c>
      <c r="AE118">
        <v>0</v>
      </c>
      <c r="AF118">
        <v>2020.59</v>
      </c>
      <c r="AG118">
        <v>458.56</v>
      </c>
      <c r="AH118">
        <v>0</v>
      </c>
      <c r="AI118">
        <v>1</v>
      </c>
      <c r="AJ118">
        <v>1</v>
      </c>
      <c r="AK118">
        <v>1</v>
      </c>
      <c r="AL118">
        <v>1</v>
      </c>
      <c r="AN118">
        <v>0</v>
      </c>
      <c r="AO118">
        <v>1</v>
      </c>
      <c r="AP118">
        <v>0</v>
      </c>
      <c r="AQ118">
        <v>0</v>
      </c>
      <c r="AR118">
        <v>0</v>
      </c>
      <c r="AS118" t="s">
        <v>3</v>
      </c>
      <c r="AT118">
        <v>1.1399999999999999</v>
      </c>
      <c r="AU118" t="s">
        <v>3</v>
      </c>
      <c r="AV118">
        <v>0</v>
      </c>
      <c r="AW118">
        <v>2</v>
      </c>
      <c r="AX118">
        <v>47995611</v>
      </c>
      <c r="AY118">
        <v>1</v>
      </c>
      <c r="AZ118">
        <v>0</v>
      </c>
      <c r="BA118">
        <v>118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CX118">
        <f>Y118*Source!I125</f>
        <v>0</v>
      </c>
      <c r="CY118">
        <f t="shared" si="14"/>
        <v>2020.59</v>
      </c>
      <c r="CZ118">
        <f t="shared" si="15"/>
        <v>2020.59</v>
      </c>
      <c r="DA118">
        <f t="shared" si="16"/>
        <v>1</v>
      </c>
      <c r="DB118">
        <f t="shared" si="12"/>
        <v>2303.4699999999998</v>
      </c>
      <c r="DC118">
        <f t="shared" si="13"/>
        <v>522.76</v>
      </c>
    </row>
    <row r="119" spans="1:107" x14ac:dyDescent="0.2">
      <c r="A119">
        <f>ROW(Source!A125)</f>
        <v>125</v>
      </c>
      <c r="B119">
        <v>47999145</v>
      </c>
      <c r="C119">
        <v>47995238</v>
      </c>
      <c r="D119">
        <v>47329275</v>
      </c>
      <c r="E119">
        <v>1</v>
      </c>
      <c r="F119">
        <v>1</v>
      </c>
      <c r="G119">
        <v>27</v>
      </c>
      <c r="H119">
        <v>2</v>
      </c>
      <c r="I119" t="s">
        <v>261</v>
      </c>
      <c r="J119" t="s">
        <v>262</v>
      </c>
      <c r="K119" t="s">
        <v>263</v>
      </c>
      <c r="L119">
        <v>1368</v>
      </c>
      <c r="N119">
        <v>1011</v>
      </c>
      <c r="O119" t="s">
        <v>225</v>
      </c>
      <c r="P119" t="s">
        <v>225</v>
      </c>
      <c r="Q119">
        <v>1</v>
      </c>
      <c r="W119">
        <v>0</v>
      </c>
      <c r="X119">
        <v>-1043398787</v>
      </c>
      <c r="Y119">
        <v>8.9600000000000009</v>
      </c>
      <c r="AA119">
        <v>0</v>
      </c>
      <c r="AB119">
        <v>1261.8699999999999</v>
      </c>
      <c r="AC119">
        <v>530.02</v>
      </c>
      <c r="AD119">
        <v>0</v>
      </c>
      <c r="AE119">
        <v>0</v>
      </c>
      <c r="AF119">
        <v>1261.8699999999999</v>
      </c>
      <c r="AG119">
        <v>530.02</v>
      </c>
      <c r="AH119">
        <v>0</v>
      </c>
      <c r="AI119">
        <v>1</v>
      </c>
      <c r="AJ119">
        <v>1</v>
      </c>
      <c r="AK119">
        <v>1</v>
      </c>
      <c r="AL119">
        <v>1</v>
      </c>
      <c r="AN119">
        <v>0</v>
      </c>
      <c r="AO119">
        <v>1</v>
      </c>
      <c r="AP119">
        <v>0</v>
      </c>
      <c r="AQ119">
        <v>0</v>
      </c>
      <c r="AR119">
        <v>0</v>
      </c>
      <c r="AS119" t="s">
        <v>3</v>
      </c>
      <c r="AT119">
        <v>8.9600000000000009</v>
      </c>
      <c r="AU119" t="s">
        <v>3</v>
      </c>
      <c r="AV119">
        <v>0</v>
      </c>
      <c r="AW119">
        <v>2</v>
      </c>
      <c r="AX119">
        <v>47995612</v>
      </c>
      <c r="AY119">
        <v>1</v>
      </c>
      <c r="AZ119">
        <v>0</v>
      </c>
      <c r="BA119">
        <v>119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CX119">
        <f>Y119*Source!I125</f>
        <v>0</v>
      </c>
      <c r="CY119">
        <f t="shared" si="14"/>
        <v>1261.8699999999999</v>
      </c>
      <c r="CZ119">
        <f t="shared" si="15"/>
        <v>1261.8699999999999</v>
      </c>
      <c r="DA119">
        <f t="shared" si="16"/>
        <v>1</v>
      </c>
      <c r="DB119">
        <f t="shared" si="12"/>
        <v>11306.36</v>
      </c>
      <c r="DC119">
        <f t="shared" si="13"/>
        <v>4748.9799999999996</v>
      </c>
    </row>
    <row r="120" spans="1:107" x14ac:dyDescent="0.2">
      <c r="A120">
        <f>ROW(Source!A125)</f>
        <v>125</v>
      </c>
      <c r="B120">
        <v>47999145</v>
      </c>
      <c r="C120">
        <v>47995238</v>
      </c>
      <c r="D120">
        <v>47329276</v>
      </c>
      <c r="E120">
        <v>1</v>
      </c>
      <c r="F120">
        <v>1</v>
      </c>
      <c r="G120">
        <v>27</v>
      </c>
      <c r="H120">
        <v>2</v>
      </c>
      <c r="I120" t="s">
        <v>249</v>
      </c>
      <c r="J120" t="s">
        <v>250</v>
      </c>
      <c r="K120" t="s">
        <v>251</v>
      </c>
      <c r="L120">
        <v>1368</v>
      </c>
      <c r="N120">
        <v>1011</v>
      </c>
      <c r="O120" t="s">
        <v>225</v>
      </c>
      <c r="P120" t="s">
        <v>225</v>
      </c>
      <c r="Q120">
        <v>1</v>
      </c>
      <c r="W120">
        <v>0</v>
      </c>
      <c r="X120">
        <v>189429854</v>
      </c>
      <c r="Y120">
        <v>18.25</v>
      </c>
      <c r="AA120">
        <v>0</v>
      </c>
      <c r="AB120">
        <v>1827.95</v>
      </c>
      <c r="AC120">
        <v>720.55</v>
      </c>
      <c r="AD120">
        <v>0</v>
      </c>
      <c r="AE120">
        <v>0</v>
      </c>
      <c r="AF120">
        <v>1827.95</v>
      </c>
      <c r="AG120">
        <v>720.55</v>
      </c>
      <c r="AH120">
        <v>0</v>
      </c>
      <c r="AI120">
        <v>1</v>
      </c>
      <c r="AJ120">
        <v>1</v>
      </c>
      <c r="AK120">
        <v>1</v>
      </c>
      <c r="AL120">
        <v>1</v>
      </c>
      <c r="AN120">
        <v>0</v>
      </c>
      <c r="AO120">
        <v>1</v>
      </c>
      <c r="AP120">
        <v>0</v>
      </c>
      <c r="AQ120">
        <v>0</v>
      </c>
      <c r="AR120">
        <v>0</v>
      </c>
      <c r="AS120" t="s">
        <v>3</v>
      </c>
      <c r="AT120">
        <v>18.25</v>
      </c>
      <c r="AU120" t="s">
        <v>3</v>
      </c>
      <c r="AV120">
        <v>0</v>
      </c>
      <c r="AW120">
        <v>2</v>
      </c>
      <c r="AX120">
        <v>47995613</v>
      </c>
      <c r="AY120">
        <v>1</v>
      </c>
      <c r="AZ120">
        <v>0</v>
      </c>
      <c r="BA120">
        <v>120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CX120">
        <f>Y120*Source!I125</f>
        <v>0</v>
      </c>
      <c r="CY120">
        <f t="shared" si="14"/>
        <v>1827.95</v>
      </c>
      <c r="CZ120">
        <f t="shared" si="15"/>
        <v>1827.95</v>
      </c>
      <c r="DA120">
        <f t="shared" si="16"/>
        <v>1</v>
      </c>
      <c r="DB120">
        <f t="shared" si="12"/>
        <v>33360.089999999997</v>
      </c>
      <c r="DC120">
        <f t="shared" si="13"/>
        <v>13150.04</v>
      </c>
    </row>
    <row r="121" spans="1:107" x14ac:dyDescent="0.2">
      <c r="A121">
        <f>ROW(Source!A125)</f>
        <v>125</v>
      </c>
      <c r="B121">
        <v>47999145</v>
      </c>
      <c r="C121">
        <v>47995238</v>
      </c>
      <c r="D121">
        <v>47329314</v>
      </c>
      <c r="E121">
        <v>1</v>
      </c>
      <c r="F121">
        <v>1</v>
      </c>
      <c r="G121">
        <v>27</v>
      </c>
      <c r="H121">
        <v>2</v>
      </c>
      <c r="I121" t="s">
        <v>264</v>
      </c>
      <c r="J121" t="s">
        <v>265</v>
      </c>
      <c r="K121" t="s">
        <v>266</v>
      </c>
      <c r="L121">
        <v>1368</v>
      </c>
      <c r="N121">
        <v>1011</v>
      </c>
      <c r="O121" t="s">
        <v>225</v>
      </c>
      <c r="P121" t="s">
        <v>225</v>
      </c>
      <c r="Q121">
        <v>1</v>
      </c>
      <c r="W121">
        <v>0</v>
      </c>
      <c r="X121">
        <v>1116182101</v>
      </c>
      <c r="Y121">
        <v>2.2400000000000002</v>
      </c>
      <c r="AA121">
        <v>0</v>
      </c>
      <c r="AB121">
        <v>1412.71</v>
      </c>
      <c r="AC121">
        <v>641.32000000000005</v>
      </c>
      <c r="AD121">
        <v>0</v>
      </c>
      <c r="AE121">
        <v>0</v>
      </c>
      <c r="AF121">
        <v>1412.71</v>
      </c>
      <c r="AG121">
        <v>641.32000000000005</v>
      </c>
      <c r="AH121">
        <v>0</v>
      </c>
      <c r="AI121">
        <v>1</v>
      </c>
      <c r="AJ121">
        <v>1</v>
      </c>
      <c r="AK121">
        <v>1</v>
      </c>
      <c r="AL121">
        <v>1</v>
      </c>
      <c r="AN121">
        <v>0</v>
      </c>
      <c r="AO121">
        <v>1</v>
      </c>
      <c r="AP121">
        <v>0</v>
      </c>
      <c r="AQ121">
        <v>0</v>
      </c>
      <c r="AR121">
        <v>0</v>
      </c>
      <c r="AS121" t="s">
        <v>3</v>
      </c>
      <c r="AT121">
        <v>2.2400000000000002</v>
      </c>
      <c r="AU121" t="s">
        <v>3</v>
      </c>
      <c r="AV121">
        <v>0</v>
      </c>
      <c r="AW121">
        <v>2</v>
      </c>
      <c r="AX121">
        <v>47995614</v>
      </c>
      <c r="AY121">
        <v>1</v>
      </c>
      <c r="AZ121">
        <v>0</v>
      </c>
      <c r="BA121">
        <v>121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CX121">
        <f>Y121*Source!I125</f>
        <v>0</v>
      </c>
      <c r="CY121">
        <f t="shared" si="14"/>
        <v>1412.71</v>
      </c>
      <c r="CZ121">
        <f t="shared" si="15"/>
        <v>1412.71</v>
      </c>
      <c r="DA121">
        <f t="shared" si="16"/>
        <v>1</v>
      </c>
      <c r="DB121">
        <f t="shared" si="12"/>
        <v>3164.47</v>
      </c>
      <c r="DC121">
        <f t="shared" si="13"/>
        <v>1436.56</v>
      </c>
    </row>
    <row r="122" spans="1:107" x14ac:dyDescent="0.2">
      <c r="A122">
        <f>ROW(Source!A125)</f>
        <v>125</v>
      </c>
      <c r="B122">
        <v>47999145</v>
      </c>
      <c r="C122">
        <v>47995238</v>
      </c>
      <c r="D122">
        <v>47329280</v>
      </c>
      <c r="E122">
        <v>1</v>
      </c>
      <c r="F122">
        <v>1</v>
      </c>
      <c r="G122">
        <v>27</v>
      </c>
      <c r="H122">
        <v>2</v>
      </c>
      <c r="I122" t="s">
        <v>267</v>
      </c>
      <c r="J122" t="s">
        <v>268</v>
      </c>
      <c r="K122" t="s">
        <v>269</v>
      </c>
      <c r="L122">
        <v>1368</v>
      </c>
      <c r="N122">
        <v>1011</v>
      </c>
      <c r="O122" t="s">
        <v>225</v>
      </c>
      <c r="P122" t="s">
        <v>225</v>
      </c>
      <c r="Q122">
        <v>1</v>
      </c>
      <c r="W122">
        <v>0</v>
      </c>
      <c r="X122">
        <v>2142121434</v>
      </c>
      <c r="Y122">
        <v>0.65</v>
      </c>
      <c r="AA122">
        <v>0</v>
      </c>
      <c r="AB122">
        <v>1213.3399999999999</v>
      </c>
      <c r="AC122">
        <v>461.6</v>
      </c>
      <c r="AD122">
        <v>0</v>
      </c>
      <c r="AE122">
        <v>0</v>
      </c>
      <c r="AF122">
        <v>1213.3399999999999</v>
      </c>
      <c r="AG122">
        <v>461.6</v>
      </c>
      <c r="AH122">
        <v>0</v>
      </c>
      <c r="AI122">
        <v>1</v>
      </c>
      <c r="AJ122">
        <v>1</v>
      </c>
      <c r="AK122">
        <v>1</v>
      </c>
      <c r="AL122">
        <v>1</v>
      </c>
      <c r="AN122">
        <v>0</v>
      </c>
      <c r="AO122">
        <v>1</v>
      </c>
      <c r="AP122">
        <v>0</v>
      </c>
      <c r="AQ122">
        <v>0</v>
      </c>
      <c r="AR122">
        <v>0</v>
      </c>
      <c r="AS122" t="s">
        <v>3</v>
      </c>
      <c r="AT122">
        <v>0.65</v>
      </c>
      <c r="AU122" t="s">
        <v>3</v>
      </c>
      <c r="AV122">
        <v>0</v>
      </c>
      <c r="AW122">
        <v>2</v>
      </c>
      <c r="AX122">
        <v>47995615</v>
      </c>
      <c r="AY122">
        <v>1</v>
      </c>
      <c r="AZ122">
        <v>0</v>
      </c>
      <c r="BA122">
        <v>122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CX122">
        <f>Y122*Source!I125</f>
        <v>0</v>
      </c>
      <c r="CY122">
        <f t="shared" si="14"/>
        <v>1213.3399999999999</v>
      </c>
      <c r="CZ122">
        <f t="shared" si="15"/>
        <v>1213.3399999999999</v>
      </c>
      <c r="DA122">
        <f t="shared" si="16"/>
        <v>1</v>
      </c>
      <c r="DB122">
        <f t="shared" si="12"/>
        <v>788.67</v>
      </c>
      <c r="DC122">
        <f t="shared" si="13"/>
        <v>300.04000000000002</v>
      </c>
    </row>
    <row r="123" spans="1:107" x14ac:dyDescent="0.2">
      <c r="A123">
        <f>ROW(Source!A125)</f>
        <v>125</v>
      </c>
      <c r="B123">
        <v>47999145</v>
      </c>
      <c r="C123">
        <v>47995238</v>
      </c>
      <c r="D123">
        <v>47331268</v>
      </c>
      <c r="E123">
        <v>1</v>
      </c>
      <c r="F123">
        <v>1</v>
      </c>
      <c r="G123">
        <v>27</v>
      </c>
      <c r="H123">
        <v>3</v>
      </c>
      <c r="I123" t="s">
        <v>270</v>
      </c>
      <c r="J123" t="s">
        <v>271</v>
      </c>
      <c r="K123" t="s">
        <v>272</v>
      </c>
      <c r="L123">
        <v>1339</v>
      </c>
      <c r="N123">
        <v>1007</v>
      </c>
      <c r="O123" t="s">
        <v>273</v>
      </c>
      <c r="P123" t="s">
        <v>273</v>
      </c>
      <c r="Q123">
        <v>1</v>
      </c>
      <c r="W123">
        <v>0</v>
      </c>
      <c r="X123">
        <v>-886425656</v>
      </c>
      <c r="Y123">
        <v>126</v>
      </c>
      <c r="AA123">
        <v>1763.75</v>
      </c>
      <c r="AB123">
        <v>0</v>
      </c>
      <c r="AC123">
        <v>0</v>
      </c>
      <c r="AD123">
        <v>0</v>
      </c>
      <c r="AE123">
        <v>1763.75</v>
      </c>
      <c r="AF123">
        <v>0</v>
      </c>
      <c r="AG123">
        <v>0</v>
      </c>
      <c r="AH123">
        <v>0</v>
      </c>
      <c r="AI123">
        <v>1</v>
      </c>
      <c r="AJ123">
        <v>1</v>
      </c>
      <c r="AK123">
        <v>1</v>
      </c>
      <c r="AL123">
        <v>1</v>
      </c>
      <c r="AN123">
        <v>0</v>
      </c>
      <c r="AO123">
        <v>1</v>
      </c>
      <c r="AP123">
        <v>0</v>
      </c>
      <c r="AQ123">
        <v>0</v>
      </c>
      <c r="AR123">
        <v>0</v>
      </c>
      <c r="AS123" t="s">
        <v>3</v>
      </c>
      <c r="AT123">
        <v>126</v>
      </c>
      <c r="AU123" t="s">
        <v>3</v>
      </c>
      <c r="AV123">
        <v>0</v>
      </c>
      <c r="AW123">
        <v>2</v>
      </c>
      <c r="AX123">
        <v>47995616</v>
      </c>
      <c r="AY123">
        <v>1</v>
      </c>
      <c r="AZ123">
        <v>0</v>
      </c>
      <c r="BA123">
        <v>123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CX123">
        <f>Y123*Source!I125</f>
        <v>0</v>
      </c>
      <c r="CY123">
        <f>AA123</f>
        <v>1763.75</v>
      </c>
      <c r="CZ123">
        <f>AE123</f>
        <v>1763.75</v>
      </c>
      <c r="DA123">
        <f>AI123</f>
        <v>1</v>
      </c>
      <c r="DB123">
        <f t="shared" si="12"/>
        <v>222232.5</v>
      </c>
      <c r="DC123">
        <f t="shared" si="13"/>
        <v>0</v>
      </c>
    </row>
    <row r="124" spans="1:107" x14ac:dyDescent="0.2">
      <c r="A124">
        <f>ROW(Source!A125)</f>
        <v>125</v>
      </c>
      <c r="B124">
        <v>47999145</v>
      </c>
      <c r="C124">
        <v>47995238</v>
      </c>
      <c r="D124">
        <v>47331988</v>
      </c>
      <c r="E124">
        <v>1</v>
      </c>
      <c r="F124">
        <v>1</v>
      </c>
      <c r="G124">
        <v>27</v>
      </c>
      <c r="H124">
        <v>3</v>
      </c>
      <c r="I124" t="s">
        <v>274</v>
      </c>
      <c r="J124" t="s">
        <v>275</v>
      </c>
      <c r="K124" t="s">
        <v>276</v>
      </c>
      <c r="L124">
        <v>1339</v>
      </c>
      <c r="N124">
        <v>1007</v>
      </c>
      <c r="O124" t="s">
        <v>273</v>
      </c>
      <c r="P124" t="s">
        <v>273</v>
      </c>
      <c r="Q124">
        <v>1</v>
      </c>
      <c r="W124">
        <v>0</v>
      </c>
      <c r="X124">
        <v>1927597627</v>
      </c>
      <c r="Y124">
        <v>7</v>
      </c>
      <c r="AA124">
        <v>35.25</v>
      </c>
      <c r="AB124">
        <v>0</v>
      </c>
      <c r="AC124">
        <v>0</v>
      </c>
      <c r="AD124">
        <v>0</v>
      </c>
      <c r="AE124">
        <v>35.25</v>
      </c>
      <c r="AF124">
        <v>0</v>
      </c>
      <c r="AG124">
        <v>0</v>
      </c>
      <c r="AH124">
        <v>0</v>
      </c>
      <c r="AI124">
        <v>1</v>
      </c>
      <c r="AJ124">
        <v>1</v>
      </c>
      <c r="AK124">
        <v>1</v>
      </c>
      <c r="AL124">
        <v>1</v>
      </c>
      <c r="AN124">
        <v>0</v>
      </c>
      <c r="AO124">
        <v>1</v>
      </c>
      <c r="AP124">
        <v>0</v>
      </c>
      <c r="AQ124">
        <v>0</v>
      </c>
      <c r="AR124">
        <v>0</v>
      </c>
      <c r="AS124" t="s">
        <v>3</v>
      </c>
      <c r="AT124">
        <v>7</v>
      </c>
      <c r="AU124" t="s">
        <v>3</v>
      </c>
      <c r="AV124">
        <v>0</v>
      </c>
      <c r="AW124">
        <v>2</v>
      </c>
      <c r="AX124">
        <v>47995617</v>
      </c>
      <c r="AY124">
        <v>1</v>
      </c>
      <c r="AZ124">
        <v>0</v>
      </c>
      <c r="BA124">
        <v>124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CX124">
        <f>Y124*Source!I125</f>
        <v>0</v>
      </c>
      <c r="CY124">
        <f>AA124</f>
        <v>35.25</v>
      </c>
      <c r="CZ124">
        <f>AE124</f>
        <v>35.25</v>
      </c>
      <c r="DA124">
        <f>AI124</f>
        <v>1</v>
      </c>
      <c r="DB124">
        <f t="shared" si="12"/>
        <v>246.75</v>
      </c>
      <c r="DC124">
        <f t="shared" si="13"/>
        <v>0</v>
      </c>
    </row>
    <row r="125" spans="1:107" x14ac:dyDescent="0.2">
      <c r="A125">
        <f>ROW(Source!A126)</f>
        <v>126</v>
      </c>
      <c r="B125">
        <v>47999145</v>
      </c>
      <c r="C125">
        <v>47995257</v>
      </c>
      <c r="D125">
        <v>47316917</v>
      </c>
      <c r="E125">
        <v>27</v>
      </c>
      <c r="F125">
        <v>1</v>
      </c>
      <c r="G125">
        <v>27</v>
      </c>
      <c r="H125">
        <v>1</v>
      </c>
      <c r="I125" t="s">
        <v>219</v>
      </c>
      <c r="J125" t="s">
        <v>3</v>
      </c>
      <c r="K125" t="s">
        <v>220</v>
      </c>
      <c r="L125">
        <v>1191</v>
      </c>
      <c r="N125">
        <v>1013</v>
      </c>
      <c r="O125" t="s">
        <v>221</v>
      </c>
      <c r="P125" t="s">
        <v>221</v>
      </c>
      <c r="Q125">
        <v>1</v>
      </c>
      <c r="W125">
        <v>0</v>
      </c>
      <c r="X125">
        <v>476480486</v>
      </c>
      <c r="Y125">
        <v>13.57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1</v>
      </c>
      <c r="AL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 t="s">
        <v>3</v>
      </c>
      <c r="AT125">
        <v>13.57</v>
      </c>
      <c r="AU125" t="s">
        <v>3</v>
      </c>
      <c r="AV125">
        <v>1</v>
      </c>
      <c r="AW125">
        <v>2</v>
      </c>
      <c r="AX125">
        <v>47995618</v>
      </c>
      <c r="AY125">
        <v>1</v>
      </c>
      <c r="AZ125">
        <v>0</v>
      </c>
      <c r="BA125">
        <v>125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CX125">
        <f>Y125*Source!I126</f>
        <v>0</v>
      </c>
      <c r="CY125">
        <f>AD125</f>
        <v>0</v>
      </c>
      <c r="CZ125">
        <f>AH125</f>
        <v>0</v>
      </c>
      <c r="DA125">
        <f>AL125</f>
        <v>1</v>
      </c>
      <c r="DB125">
        <f t="shared" si="12"/>
        <v>0</v>
      </c>
      <c r="DC125">
        <f t="shared" si="13"/>
        <v>0</v>
      </c>
    </row>
    <row r="126" spans="1:107" x14ac:dyDescent="0.2">
      <c r="A126">
        <f>ROW(Source!A126)</f>
        <v>126</v>
      </c>
      <c r="B126">
        <v>47999145</v>
      </c>
      <c r="C126">
        <v>47995257</v>
      </c>
      <c r="D126">
        <v>47329277</v>
      </c>
      <c r="E126">
        <v>1</v>
      </c>
      <c r="F126">
        <v>1</v>
      </c>
      <c r="G126">
        <v>27</v>
      </c>
      <c r="H126">
        <v>2</v>
      </c>
      <c r="I126" t="s">
        <v>232</v>
      </c>
      <c r="J126" t="s">
        <v>233</v>
      </c>
      <c r="K126" t="s">
        <v>234</v>
      </c>
      <c r="L126">
        <v>1368</v>
      </c>
      <c r="N126">
        <v>1011</v>
      </c>
      <c r="O126" t="s">
        <v>225</v>
      </c>
      <c r="P126" t="s">
        <v>225</v>
      </c>
      <c r="Q126">
        <v>1</v>
      </c>
      <c r="W126">
        <v>0</v>
      </c>
      <c r="X126">
        <v>-1240034423</v>
      </c>
      <c r="Y126">
        <v>0.46</v>
      </c>
      <c r="AA126">
        <v>0</v>
      </c>
      <c r="AB126">
        <v>888.61</v>
      </c>
      <c r="AC126">
        <v>396.74</v>
      </c>
      <c r="AD126">
        <v>0</v>
      </c>
      <c r="AE126">
        <v>0</v>
      </c>
      <c r="AF126">
        <v>888.61</v>
      </c>
      <c r="AG126">
        <v>396.74</v>
      </c>
      <c r="AH126">
        <v>0</v>
      </c>
      <c r="AI126">
        <v>1</v>
      </c>
      <c r="AJ126">
        <v>1</v>
      </c>
      <c r="AK126">
        <v>1</v>
      </c>
      <c r="AL126">
        <v>1</v>
      </c>
      <c r="AN126">
        <v>0</v>
      </c>
      <c r="AO126">
        <v>1</v>
      </c>
      <c r="AP126">
        <v>0</v>
      </c>
      <c r="AQ126">
        <v>0</v>
      </c>
      <c r="AR126">
        <v>0</v>
      </c>
      <c r="AS126" t="s">
        <v>3</v>
      </c>
      <c r="AT126">
        <v>0.46</v>
      </c>
      <c r="AU126" t="s">
        <v>3</v>
      </c>
      <c r="AV126">
        <v>0</v>
      </c>
      <c r="AW126">
        <v>2</v>
      </c>
      <c r="AX126">
        <v>47995619</v>
      </c>
      <c r="AY126">
        <v>1</v>
      </c>
      <c r="AZ126">
        <v>0</v>
      </c>
      <c r="BA126">
        <v>126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CX126">
        <f>Y126*Source!I126</f>
        <v>0</v>
      </c>
      <c r="CY126">
        <f>AB126</f>
        <v>888.61</v>
      </c>
      <c r="CZ126">
        <f>AF126</f>
        <v>888.61</v>
      </c>
      <c r="DA126">
        <f>AJ126</f>
        <v>1</v>
      </c>
      <c r="DB126">
        <f t="shared" si="12"/>
        <v>408.76</v>
      </c>
      <c r="DC126">
        <f t="shared" si="13"/>
        <v>182.5</v>
      </c>
    </row>
    <row r="127" spans="1:107" x14ac:dyDescent="0.2">
      <c r="A127">
        <f>ROW(Source!A126)</f>
        <v>126</v>
      </c>
      <c r="B127">
        <v>47999145</v>
      </c>
      <c r="C127">
        <v>47995257</v>
      </c>
      <c r="D127">
        <v>47329278</v>
      </c>
      <c r="E127">
        <v>1</v>
      </c>
      <c r="F127">
        <v>1</v>
      </c>
      <c r="G127">
        <v>27</v>
      </c>
      <c r="H127">
        <v>2</v>
      </c>
      <c r="I127" t="s">
        <v>389</v>
      </c>
      <c r="J127" t="s">
        <v>390</v>
      </c>
      <c r="K127" t="s">
        <v>391</v>
      </c>
      <c r="L127">
        <v>1368</v>
      </c>
      <c r="N127">
        <v>1011</v>
      </c>
      <c r="O127" t="s">
        <v>225</v>
      </c>
      <c r="P127" t="s">
        <v>225</v>
      </c>
      <c r="Q127">
        <v>1</v>
      </c>
      <c r="W127">
        <v>0</v>
      </c>
      <c r="X127">
        <v>-2018326900</v>
      </c>
      <c r="Y127">
        <v>1.39</v>
      </c>
      <c r="AA127">
        <v>0</v>
      </c>
      <c r="AB127">
        <v>880.59</v>
      </c>
      <c r="AC127">
        <v>534.02</v>
      </c>
      <c r="AD127">
        <v>0</v>
      </c>
      <c r="AE127">
        <v>0</v>
      </c>
      <c r="AF127">
        <v>880.59</v>
      </c>
      <c r="AG127">
        <v>534.02</v>
      </c>
      <c r="AH127">
        <v>0</v>
      </c>
      <c r="AI127">
        <v>1</v>
      </c>
      <c r="AJ127">
        <v>1</v>
      </c>
      <c r="AK127">
        <v>1</v>
      </c>
      <c r="AL127">
        <v>1</v>
      </c>
      <c r="AN127">
        <v>0</v>
      </c>
      <c r="AO127">
        <v>1</v>
      </c>
      <c r="AP127">
        <v>0</v>
      </c>
      <c r="AQ127">
        <v>0</v>
      </c>
      <c r="AR127">
        <v>0</v>
      </c>
      <c r="AS127" t="s">
        <v>3</v>
      </c>
      <c r="AT127">
        <v>1.39</v>
      </c>
      <c r="AU127" t="s">
        <v>3</v>
      </c>
      <c r="AV127">
        <v>0</v>
      </c>
      <c r="AW127">
        <v>2</v>
      </c>
      <c r="AX127">
        <v>47995620</v>
      </c>
      <c r="AY127">
        <v>1</v>
      </c>
      <c r="AZ127">
        <v>0</v>
      </c>
      <c r="BA127">
        <v>127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CX127">
        <f>Y127*Source!I126</f>
        <v>0</v>
      </c>
      <c r="CY127">
        <f>AB127</f>
        <v>880.59</v>
      </c>
      <c r="CZ127">
        <f>AF127</f>
        <v>880.59</v>
      </c>
      <c r="DA127">
        <f>AJ127</f>
        <v>1</v>
      </c>
      <c r="DB127">
        <f t="shared" si="12"/>
        <v>1224.02</v>
      </c>
      <c r="DC127">
        <f t="shared" si="13"/>
        <v>742.29</v>
      </c>
    </row>
    <row r="128" spans="1:107" x14ac:dyDescent="0.2">
      <c r="A128">
        <f>ROW(Source!A126)</f>
        <v>126</v>
      </c>
      <c r="B128">
        <v>47999145</v>
      </c>
      <c r="C128">
        <v>47995257</v>
      </c>
      <c r="D128">
        <v>47333170</v>
      </c>
      <c r="E128">
        <v>1</v>
      </c>
      <c r="F128">
        <v>1</v>
      </c>
      <c r="G128">
        <v>27</v>
      </c>
      <c r="H128">
        <v>3</v>
      </c>
      <c r="I128" t="s">
        <v>392</v>
      </c>
      <c r="J128" t="s">
        <v>393</v>
      </c>
      <c r="K128" t="s">
        <v>394</v>
      </c>
      <c r="L128">
        <v>1348</v>
      </c>
      <c r="N128">
        <v>1009</v>
      </c>
      <c r="O128" t="s">
        <v>201</v>
      </c>
      <c r="P128" t="s">
        <v>201</v>
      </c>
      <c r="Q128">
        <v>1000</v>
      </c>
      <c r="W128">
        <v>0</v>
      </c>
      <c r="X128">
        <v>-1620018910</v>
      </c>
      <c r="Y128">
        <v>9.58</v>
      </c>
      <c r="AA128">
        <v>2690.29</v>
      </c>
      <c r="AB128">
        <v>0</v>
      </c>
      <c r="AC128">
        <v>0</v>
      </c>
      <c r="AD128">
        <v>0</v>
      </c>
      <c r="AE128">
        <v>2690.29</v>
      </c>
      <c r="AF128">
        <v>0</v>
      </c>
      <c r="AG128">
        <v>0</v>
      </c>
      <c r="AH128">
        <v>0</v>
      </c>
      <c r="AI128">
        <v>1</v>
      </c>
      <c r="AJ128">
        <v>1</v>
      </c>
      <c r="AK128">
        <v>1</v>
      </c>
      <c r="AL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 t="s">
        <v>3</v>
      </c>
      <c r="AT128">
        <v>9.58</v>
      </c>
      <c r="AU128" t="s">
        <v>3</v>
      </c>
      <c r="AV128">
        <v>0</v>
      </c>
      <c r="AW128">
        <v>2</v>
      </c>
      <c r="AX128">
        <v>47995621</v>
      </c>
      <c r="AY128">
        <v>1</v>
      </c>
      <c r="AZ128">
        <v>0</v>
      </c>
      <c r="BA128">
        <v>128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CX128">
        <f>Y128*Source!I126</f>
        <v>0</v>
      </c>
      <c r="CY128">
        <f>AA128</f>
        <v>2690.29</v>
      </c>
      <c r="CZ128">
        <f>AE128</f>
        <v>2690.29</v>
      </c>
      <c r="DA128">
        <f>AI128</f>
        <v>1</v>
      </c>
      <c r="DB128">
        <f t="shared" si="12"/>
        <v>25772.98</v>
      </c>
      <c r="DC128">
        <f t="shared" si="13"/>
        <v>0</v>
      </c>
    </row>
    <row r="129" spans="1:107" x14ac:dyDescent="0.2">
      <c r="A129">
        <f>ROW(Source!A127)</f>
        <v>127</v>
      </c>
      <c r="B129">
        <v>47999145</v>
      </c>
      <c r="C129">
        <v>47995266</v>
      </c>
      <c r="D129">
        <v>47316917</v>
      </c>
      <c r="E129">
        <v>27</v>
      </c>
      <c r="F129">
        <v>1</v>
      </c>
      <c r="G129">
        <v>27</v>
      </c>
      <c r="H129">
        <v>1</v>
      </c>
      <c r="I129" t="s">
        <v>219</v>
      </c>
      <c r="J129" t="s">
        <v>3</v>
      </c>
      <c r="K129" t="s">
        <v>220</v>
      </c>
      <c r="L129">
        <v>1191</v>
      </c>
      <c r="N129">
        <v>1013</v>
      </c>
      <c r="O129" t="s">
        <v>221</v>
      </c>
      <c r="P129" t="s">
        <v>221</v>
      </c>
      <c r="Q129">
        <v>1</v>
      </c>
      <c r="W129">
        <v>0</v>
      </c>
      <c r="X129">
        <v>476480486</v>
      </c>
      <c r="Y129">
        <v>0.22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1</v>
      </c>
      <c r="AK129">
        <v>1</v>
      </c>
      <c r="AL129">
        <v>1</v>
      </c>
      <c r="AN129">
        <v>0</v>
      </c>
      <c r="AO129">
        <v>1</v>
      </c>
      <c r="AP129">
        <v>0</v>
      </c>
      <c r="AQ129">
        <v>0</v>
      </c>
      <c r="AR129">
        <v>0</v>
      </c>
      <c r="AS129" t="s">
        <v>3</v>
      </c>
      <c r="AT129">
        <v>0.22</v>
      </c>
      <c r="AU129" t="s">
        <v>3</v>
      </c>
      <c r="AV129">
        <v>1</v>
      </c>
      <c r="AW129">
        <v>2</v>
      </c>
      <c r="AX129">
        <v>47995622</v>
      </c>
      <c r="AY129">
        <v>1</v>
      </c>
      <c r="AZ129">
        <v>0</v>
      </c>
      <c r="BA129">
        <v>129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CX129">
        <f>Y129*Source!I127</f>
        <v>0</v>
      </c>
      <c r="CY129">
        <f>AD129</f>
        <v>0</v>
      </c>
      <c r="CZ129">
        <f>AH129</f>
        <v>0</v>
      </c>
      <c r="DA129">
        <f>AL129</f>
        <v>1</v>
      </c>
      <c r="DB129">
        <f t="shared" ref="DB129:DB160" si="17">ROUND(ROUND(AT129*CZ129,2),6)</f>
        <v>0</v>
      </c>
      <c r="DC129">
        <f t="shared" ref="DC129:DC160" si="18">ROUND(ROUND(AT129*AG129,2),6)</f>
        <v>0</v>
      </c>
    </row>
    <row r="130" spans="1:107" x14ac:dyDescent="0.2">
      <c r="A130">
        <f>ROW(Source!A127)</f>
        <v>127</v>
      </c>
      <c r="B130">
        <v>47999145</v>
      </c>
      <c r="C130">
        <v>47995266</v>
      </c>
      <c r="D130">
        <v>47329443</v>
      </c>
      <c r="E130">
        <v>1</v>
      </c>
      <c r="F130">
        <v>1</v>
      </c>
      <c r="G130">
        <v>27</v>
      </c>
      <c r="H130">
        <v>2</v>
      </c>
      <c r="I130" t="s">
        <v>222</v>
      </c>
      <c r="J130" t="s">
        <v>223</v>
      </c>
      <c r="K130" t="s">
        <v>224</v>
      </c>
      <c r="L130">
        <v>1368</v>
      </c>
      <c r="N130">
        <v>1011</v>
      </c>
      <c r="O130" t="s">
        <v>225</v>
      </c>
      <c r="P130" t="s">
        <v>225</v>
      </c>
      <c r="Q130">
        <v>1</v>
      </c>
      <c r="W130">
        <v>0</v>
      </c>
      <c r="X130">
        <v>830483721</v>
      </c>
      <c r="Y130">
        <v>4.1000000000000002E-2</v>
      </c>
      <c r="AA130">
        <v>0</v>
      </c>
      <c r="AB130">
        <v>470.71</v>
      </c>
      <c r="AC130">
        <v>359.8</v>
      </c>
      <c r="AD130">
        <v>0</v>
      </c>
      <c r="AE130">
        <v>0</v>
      </c>
      <c r="AF130">
        <v>470.71</v>
      </c>
      <c r="AG130">
        <v>359.8</v>
      </c>
      <c r="AH130">
        <v>0</v>
      </c>
      <c r="AI130">
        <v>1</v>
      </c>
      <c r="AJ130">
        <v>1</v>
      </c>
      <c r="AK130">
        <v>1</v>
      </c>
      <c r="AL130">
        <v>1</v>
      </c>
      <c r="AN130">
        <v>0</v>
      </c>
      <c r="AO130">
        <v>1</v>
      </c>
      <c r="AP130">
        <v>0</v>
      </c>
      <c r="AQ130">
        <v>0</v>
      </c>
      <c r="AR130">
        <v>0</v>
      </c>
      <c r="AS130" t="s">
        <v>3</v>
      </c>
      <c r="AT130">
        <v>4.1000000000000002E-2</v>
      </c>
      <c r="AU130" t="s">
        <v>3</v>
      </c>
      <c r="AV130">
        <v>0</v>
      </c>
      <c r="AW130">
        <v>2</v>
      </c>
      <c r="AX130">
        <v>47995623</v>
      </c>
      <c r="AY130">
        <v>1</v>
      </c>
      <c r="AZ130">
        <v>0</v>
      </c>
      <c r="BA130">
        <v>130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CX130">
        <f>Y130*Source!I127</f>
        <v>0</v>
      </c>
      <c r="CY130">
        <f>AB130</f>
        <v>470.71</v>
      </c>
      <c r="CZ130">
        <f>AF130</f>
        <v>470.71</v>
      </c>
      <c r="DA130">
        <f>AJ130</f>
        <v>1</v>
      </c>
      <c r="DB130">
        <f t="shared" si="17"/>
        <v>19.3</v>
      </c>
      <c r="DC130">
        <f t="shared" si="18"/>
        <v>14.75</v>
      </c>
    </row>
    <row r="131" spans="1:107" x14ac:dyDescent="0.2">
      <c r="A131">
        <f>ROW(Source!A127)</f>
        <v>127</v>
      </c>
      <c r="B131">
        <v>47999145</v>
      </c>
      <c r="C131">
        <v>47995266</v>
      </c>
      <c r="D131">
        <v>47329897</v>
      </c>
      <c r="E131">
        <v>1</v>
      </c>
      <c r="F131">
        <v>1</v>
      </c>
      <c r="G131">
        <v>27</v>
      </c>
      <c r="H131">
        <v>2</v>
      </c>
      <c r="I131" t="s">
        <v>226</v>
      </c>
      <c r="J131" t="s">
        <v>227</v>
      </c>
      <c r="K131" t="s">
        <v>228</v>
      </c>
      <c r="L131">
        <v>1368</v>
      </c>
      <c r="N131">
        <v>1011</v>
      </c>
      <c r="O131" t="s">
        <v>225</v>
      </c>
      <c r="P131" t="s">
        <v>225</v>
      </c>
      <c r="Q131">
        <v>1</v>
      </c>
      <c r="W131">
        <v>0</v>
      </c>
      <c r="X131">
        <v>-1508142339</v>
      </c>
      <c r="Y131">
        <v>0.02</v>
      </c>
      <c r="AA131">
        <v>0</v>
      </c>
      <c r="AB131">
        <v>1090.94</v>
      </c>
      <c r="AC131">
        <v>389.28</v>
      </c>
      <c r="AD131">
        <v>0</v>
      </c>
      <c r="AE131">
        <v>0</v>
      </c>
      <c r="AF131">
        <v>1090.94</v>
      </c>
      <c r="AG131">
        <v>389.28</v>
      </c>
      <c r="AH131">
        <v>0</v>
      </c>
      <c r="AI131">
        <v>1</v>
      </c>
      <c r="AJ131">
        <v>1</v>
      </c>
      <c r="AK131">
        <v>1</v>
      </c>
      <c r="AL131">
        <v>1</v>
      </c>
      <c r="AN131">
        <v>0</v>
      </c>
      <c r="AO131">
        <v>1</v>
      </c>
      <c r="AP131">
        <v>0</v>
      </c>
      <c r="AQ131">
        <v>0</v>
      </c>
      <c r="AR131">
        <v>0</v>
      </c>
      <c r="AS131" t="s">
        <v>3</v>
      </c>
      <c r="AT131">
        <v>0.02</v>
      </c>
      <c r="AU131" t="s">
        <v>3</v>
      </c>
      <c r="AV131">
        <v>0</v>
      </c>
      <c r="AW131">
        <v>2</v>
      </c>
      <c r="AX131">
        <v>47995624</v>
      </c>
      <c r="AY131">
        <v>1</v>
      </c>
      <c r="AZ131">
        <v>0</v>
      </c>
      <c r="BA131">
        <v>131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CX131">
        <f>Y131*Source!I127</f>
        <v>0</v>
      </c>
      <c r="CY131">
        <f>AB131</f>
        <v>1090.94</v>
      </c>
      <c r="CZ131">
        <f>AF131</f>
        <v>1090.94</v>
      </c>
      <c r="DA131">
        <f>AJ131</f>
        <v>1</v>
      </c>
      <c r="DB131">
        <f t="shared" si="17"/>
        <v>21.82</v>
      </c>
      <c r="DC131">
        <f t="shared" si="18"/>
        <v>7.79</v>
      </c>
    </row>
    <row r="132" spans="1:107" x14ac:dyDescent="0.2">
      <c r="A132">
        <f>ROW(Source!A127)</f>
        <v>127</v>
      </c>
      <c r="B132">
        <v>47999145</v>
      </c>
      <c r="C132">
        <v>47995266</v>
      </c>
      <c r="D132">
        <v>47329959</v>
      </c>
      <c r="E132">
        <v>1</v>
      </c>
      <c r="F132">
        <v>1</v>
      </c>
      <c r="G132">
        <v>27</v>
      </c>
      <c r="H132">
        <v>2</v>
      </c>
      <c r="I132" t="s">
        <v>229</v>
      </c>
      <c r="J132" t="s">
        <v>230</v>
      </c>
      <c r="K132" t="s">
        <v>231</v>
      </c>
      <c r="L132">
        <v>1368</v>
      </c>
      <c r="N132">
        <v>1011</v>
      </c>
      <c r="O132" t="s">
        <v>225</v>
      </c>
      <c r="P132" t="s">
        <v>225</v>
      </c>
      <c r="Q132">
        <v>1</v>
      </c>
      <c r="W132">
        <v>0</v>
      </c>
      <c r="X132">
        <v>-352447613</v>
      </c>
      <c r="Y132">
        <v>0.04</v>
      </c>
      <c r="AA132">
        <v>0</v>
      </c>
      <c r="AB132">
        <v>6.02</v>
      </c>
      <c r="AC132">
        <v>0.02</v>
      </c>
      <c r="AD132">
        <v>0</v>
      </c>
      <c r="AE132">
        <v>0</v>
      </c>
      <c r="AF132">
        <v>6.02</v>
      </c>
      <c r="AG132">
        <v>0.02</v>
      </c>
      <c r="AH132">
        <v>0</v>
      </c>
      <c r="AI132">
        <v>1</v>
      </c>
      <c r="AJ132">
        <v>1</v>
      </c>
      <c r="AK132">
        <v>1</v>
      </c>
      <c r="AL132">
        <v>1</v>
      </c>
      <c r="AN132">
        <v>0</v>
      </c>
      <c r="AO132">
        <v>1</v>
      </c>
      <c r="AP132">
        <v>0</v>
      </c>
      <c r="AQ132">
        <v>0</v>
      </c>
      <c r="AR132">
        <v>0</v>
      </c>
      <c r="AS132" t="s">
        <v>3</v>
      </c>
      <c r="AT132">
        <v>0.04</v>
      </c>
      <c r="AU132" t="s">
        <v>3</v>
      </c>
      <c r="AV132">
        <v>0</v>
      </c>
      <c r="AW132">
        <v>2</v>
      </c>
      <c r="AX132">
        <v>47995625</v>
      </c>
      <c r="AY132">
        <v>1</v>
      </c>
      <c r="AZ132">
        <v>0</v>
      </c>
      <c r="BA132">
        <v>132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CX132">
        <f>Y132*Source!I127</f>
        <v>0</v>
      </c>
      <c r="CY132">
        <f>AB132</f>
        <v>6.02</v>
      </c>
      <c r="CZ132">
        <f>AF132</f>
        <v>6.02</v>
      </c>
      <c r="DA132">
        <f>AJ132</f>
        <v>1</v>
      </c>
      <c r="DB132">
        <f t="shared" si="17"/>
        <v>0.24</v>
      </c>
      <c r="DC132">
        <f t="shared" si="18"/>
        <v>0</v>
      </c>
    </row>
    <row r="133" spans="1:107" x14ac:dyDescent="0.2">
      <c r="A133">
        <f>ROW(Source!A127)</f>
        <v>127</v>
      </c>
      <c r="B133">
        <v>47999145</v>
      </c>
      <c r="C133">
        <v>47995266</v>
      </c>
      <c r="D133">
        <v>47329277</v>
      </c>
      <c r="E133">
        <v>1</v>
      </c>
      <c r="F133">
        <v>1</v>
      </c>
      <c r="G133">
        <v>27</v>
      </c>
      <c r="H133">
        <v>2</v>
      </c>
      <c r="I133" t="s">
        <v>232</v>
      </c>
      <c r="J133" t="s">
        <v>233</v>
      </c>
      <c r="K133" t="s">
        <v>234</v>
      </c>
      <c r="L133">
        <v>1368</v>
      </c>
      <c r="N133">
        <v>1011</v>
      </c>
      <c r="O133" t="s">
        <v>225</v>
      </c>
      <c r="P133" t="s">
        <v>225</v>
      </c>
      <c r="Q133">
        <v>1</v>
      </c>
      <c r="W133">
        <v>0</v>
      </c>
      <c r="X133">
        <v>-1240034423</v>
      </c>
      <c r="Y133">
        <v>0.05</v>
      </c>
      <c r="AA133">
        <v>0</v>
      </c>
      <c r="AB133">
        <v>888.61</v>
      </c>
      <c r="AC133">
        <v>396.74</v>
      </c>
      <c r="AD133">
        <v>0</v>
      </c>
      <c r="AE133">
        <v>0</v>
      </c>
      <c r="AF133">
        <v>888.61</v>
      </c>
      <c r="AG133">
        <v>396.74</v>
      </c>
      <c r="AH133">
        <v>0</v>
      </c>
      <c r="AI133">
        <v>1</v>
      </c>
      <c r="AJ133">
        <v>1</v>
      </c>
      <c r="AK133">
        <v>1</v>
      </c>
      <c r="AL133">
        <v>1</v>
      </c>
      <c r="AN133">
        <v>0</v>
      </c>
      <c r="AO133">
        <v>1</v>
      </c>
      <c r="AP133">
        <v>0</v>
      </c>
      <c r="AQ133">
        <v>0</v>
      </c>
      <c r="AR133">
        <v>0</v>
      </c>
      <c r="AS133" t="s">
        <v>3</v>
      </c>
      <c r="AT133">
        <v>0.05</v>
      </c>
      <c r="AU133" t="s">
        <v>3</v>
      </c>
      <c r="AV133">
        <v>0</v>
      </c>
      <c r="AW133">
        <v>2</v>
      </c>
      <c r="AX133">
        <v>47995626</v>
      </c>
      <c r="AY133">
        <v>1</v>
      </c>
      <c r="AZ133">
        <v>0</v>
      </c>
      <c r="BA133">
        <v>133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CX133">
        <f>Y133*Source!I127</f>
        <v>0</v>
      </c>
      <c r="CY133">
        <f>AB133</f>
        <v>888.61</v>
      </c>
      <c r="CZ133">
        <f>AF133</f>
        <v>888.61</v>
      </c>
      <c r="DA133">
        <f>AJ133</f>
        <v>1</v>
      </c>
      <c r="DB133">
        <f t="shared" si="17"/>
        <v>44.43</v>
      </c>
      <c r="DC133">
        <f t="shared" si="18"/>
        <v>19.84</v>
      </c>
    </row>
    <row r="134" spans="1:107" x14ac:dyDescent="0.2">
      <c r="A134">
        <f>ROW(Source!A127)</f>
        <v>127</v>
      </c>
      <c r="B134">
        <v>47999145</v>
      </c>
      <c r="C134">
        <v>47995266</v>
      </c>
      <c r="D134">
        <v>47330081</v>
      </c>
      <c r="E134">
        <v>1</v>
      </c>
      <c r="F134">
        <v>1</v>
      </c>
      <c r="G134">
        <v>27</v>
      </c>
      <c r="H134">
        <v>3</v>
      </c>
      <c r="I134" t="s">
        <v>235</v>
      </c>
      <c r="J134" t="s">
        <v>236</v>
      </c>
      <c r="K134" t="s">
        <v>237</v>
      </c>
      <c r="L134">
        <v>1348</v>
      </c>
      <c r="N134">
        <v>1009</v>
      </c>
      <c r="O134" t="s">
        <v>201</v>
      </c>
      <c r="P134" t="s">
        <v>201</v>
      </c>
      <c r="Q134">
        <v>1000</v>
      </c>
      <c r="W134">
        <v>0</v>
      </c>
      <c r="X134">
        <v>-68218516</v>
      </c>
      <c r="Y134">
        <v>8.0000000000000004E-4</v>
      </c>
      <c r="AA134">
        <v>25888.1</v>
      </c>
      <c r="AB134">
        <v>0</v>
      </c>
      <c r="AC134">
        <v>0</v>
      </c>
      <c r="AD134">
        <v>0</v>
      </c>
      <c r="AE134">
        <v>25888.1</v>
      </c>
      <c r="AF134">
        <v>0</v>
      </c>
      <c r="AG134">
        <v>0</v>
      </c>
      <c r="AH134">
        <v>0</v>
      </c>
      <c r="AI134">
        <v>1</v>
      </c>
      <c r="AJ134">
        <v>1</v>
      </c>
      <c r="AK134">
        <v>1</v>
      </c>
      <c r="AL134">
        <v>1</v>
      </c>
      <c r="AN134">
        <v>0</v>
      </c>
      <c r="AO134">
        <v>1</v>
      </c>
      <c r="AP134">
        <v>0</v>
      </c>
      <c r="AQ134">
        <v>0</v>
      </c>
      <c r="AR134">
        <v>0</v>
      </c>
      <c r="AS134" t="s">
        <v>3</v>
      </c>
      <c r="AT134">
        <v>8.0000000000000004E-4</v>
      </c>
      <c r="AU134" t="s">
        <v>3</v>
      </c>
      <c r="AV134">
        <v>0</v>
      </c>
      <c r="AW134">
        <v>2</v>
      </c>
      <c r="AX134">
        <v>47995627</v>
      </c>
      <c r="AY134">
        <v>1</v>
      </c>
      <c r="AZ134">
        <v>0</v>
      </c>
      <c r="BA134">
        <v>134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CX134">
        <f>Y134*Source!I127</f>
        <v>0</v>
      </c>
      <c r="CY134">
        <f>AA134</f>
        <v>25888.1</v>
      </c>
      <c r="CZ134">
        <f>AE134</f>
        <v>25888.1</v>
      </c>
      <c r="DA134">
        <f>AI134</f>
        <v>1</v>
      </c>
      <c r="DB134">
        <f t="shared" si="17"/>
        <v>20.71</v>
      </c>
      <c r="DC134">
        <f t="shared" si="18"/>
        <v>0</v>
      </c>
    </row>
    <row r="135" spans="1:107" x14ac:dyDescent="0.2">
      <c r="A135">
        <f>ROW(Source!A127)</f>
        <v>127</v>
      </c>
      <c r="B135">
        <v>47999145</v>
      </c>
      <c r="C135">
        <v>47995266</v>
      </c>
      <c r="D135">
        <v>47333169</v>
      </c>
      <c r="E135">
        <v>1</v>
      </c>
      <c r="F135">
        <v>1</v>
      </c>
      <c r="G135">
        <v>27</v>
      </c>
      <c r="H135">
        <v>3</v>
      </c>
      <c r="I135" t="s">
        <v>238</v>
      </c>
      <c r="J135" t="s">
        <v>239</v>
      </c>
      <c r="K135" t="s">
        <v>240</v>
      </c>
      <c r="L135">
        <v>1348</v>
      </c>
      <c r="N135">
        <v>1009</v>
      </c>
      <c r="O135" t="s">
        <v>201</v>
      </c>
      <c r="P135" t="s">
        <v>201</v>
      </c>
      <c r="Q135">
        <v>1000</v>
      </c>
      <c r="W135">
        <v>0</v>
      </c>
      <c r="X135">
        <v>-715725621</v>
      </c>
      <c r="Y135">
        <v>0.105</v>
      </c>
      <c r="AA135">
        <v>2690.29</v>
      </c>
      <c r="AB135">
        <v>0</v>
      </c>
      <c r="AC135">
        <v>0</v>
      </c>
      <c r="AD135">
        <v>0</v>
      </c>
      <c r="AE135">
        <v>2690.29</v>
      </c>
      <c r="AF135">
        <v>0</v>
      </c>
      <c r="AG135">
        <v>0</v>
      </c>
      <c r="AH135">
        <v>0</v>
      </c>
      <c r="AI135">
        <v>1</v>
      </c>
      <c r="AJ135">
        <v>1</v>
      </c>
      <c r="AK135">
        <v>1</v>
      </c>
      <c r="AL135">
        <v>1</v>
      </c>
      <c r="AN135">
        <v>0</v>
      </c>
      <c r="AO135">
        <v>1</v>
      </c>
      <c r="AP135">
        <v>0</v>
      </c>
      <c r="AQ135">
        <v>0</v>
      </c>
      <c r="AR135">
        <v>0</v>
      </c>
      <c r="AS135" t="s">
        <v>3</v>
      </c>
      <c r="AT135">
        <v>0.105</v>
      </c>
      <c r="AU135" t="s">
        <v>3</v>
      </c>
      <c r="AV135">
        <v>0</v>
      </c>
      <c r="AW135">
        <v>2</v>
      </c>
      <c r="AX135">
        <v>47995628</v>
      </c>
      <c r="AY135">
        <v>1</v>
      </c>
      <c r="AZ135">
        <v>0</v>
      </c>
      <c r="BA135">
        <v>135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CX135">
        <f>Y135*Source!I127</f>
        <v>0</v>
      </c>
      <c r="CY135">
        <f>AA135</f>
        <v>2690.29</v>
      </c>
      <c r="CZ135">
        <f>AE135</f>
        <v>2690.29</v>
      </c>
      <c r="DA135">
        <f>AI135</f>
        <v>1</v>
      </c>
      <c r="DB135">
        <f t="shared" si="17"/>
        <v>282.48</v>
      </c>
      <c r="DC135">
        <f t="shared" si="18"/>
        <v>0</v>
      </c>
    </row>
    <row r="136" spans="1:107" x14ac:dyDescent="0.2">
      <c r="A136">
        <f>ROW(Source!A127)</f>
        <v>127</v>
      </c>
      <c r="B136">
        <v>47999145</v>
      </c>
      <c r="C136">
        <v>47995266</v>
      </c>
      <c r="D136">
        <v>47318657</v>
      </c>
      <c r="E136">
        <v>27</v>
      </c>
      <c r="F136">
        <v>1</v>
      </c>
      <c r="G136">
        <v>27</v>
      </c>
      <c r="H136">
        <v>3</v>
      </c>
      <c r="I136" t="s">
        <v>241</v>
      </c>
      <c r="J136" t="s">
        <v>3</v>
      </c>
      <c r="K136" t="s">
        <v>242</v>
      </c>
      <c r="L136">
        <v>1348</v>
      </c>
      <c r="N136">
        <v>1009</v>
      </c>
      <c r="O136" t="s">
        <v>201</v>
      </c>
      <c r="P136" t="s">
        <v>201</v>
      </c>
      <c r="Q136">
        <v>1000</v>
      </c>
      <c r="W136">
        <v>0</v>
      </c>
      <c r="X136">
        <v>1489638031</v>
      </c>
      <c r="Y136">
        <v>0.12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1</v>
      </c>
      <c r="AK136">
        <v>1</v>
      </c>
      <c r="AL136">
        <v>1</v>
      </c>
      <c r="AN136">
        <v>0</v>
      </c>
      <c r="AO136">
        <v>1</v>
      </c>
      <c r="AP136">
        <v>0</v>
      </c>
      <c r="AQ136">
        <v>0</v>
      </c>
      <c r="AR136">
        <v>0</v>
      </c>
      <c r="AS136" t="s">
        <v>3</v>
      </c>
      <c r="AT136">
        <v>0.12</v>
      </c>
      <c r="AU136" t="s">
        <v>3</v>
      </c>
      <c r="AV136">
        <v>0</v>
      </c>
      <c r="AW136">
        <v>2</v>
      </c>
      <c r="AX136">
        <v>47995629</v>
      </c>
      <c r="AY136">
        <v>1</v>
      </c>
      <c r="AZ136">
        <v>0</v>
      </c>
      <c r="BA136">
        <v>136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CX136">
        <f>Y136*Source!I127</f>
        <v>0</v>
      </c>
      <c r="CY136">
        <f>AA136</f>
        <v>0</v>
      </c>
      <c r="CZ136">
        <f>AE136</f>
        <v>0</v>
      </c>
      <c r="DA136">
        <f>AI136</f>
        <v>1</v>
      </c>
      <c r="DB136">
        <f t="shared" si="17"/>
        <v>0</v>
      </c>
      <c r="DC136">
        <f t="shared" si="18"/>
        <v>0</v>
      </c>
    </row>
    <row r="137" spans="1:107" x14ac:dyDescent="0.2">
      <c r="A137">
        <f>ROW(Source!A128)</f>
        <v>128</v>
      </c>
      <c r="B137">
        <v>47999145</v>
      </c>
      <c r="C137">
        <v>47995283</v>
      </c>
      <c r="D137">
        <v>47316917</v>
      </c>
      <c r="E137">
        <v>27</v>
      </c>
      <c r="F137">
        <v>1</v>
      </c>
      <c r="G137">
        <v>27</v>
      </c>
      <c r="H137">
        <v>1</v>
      </c>
      <c r="I137" t="s">
        <v>219</v>
      </c>
      <c r="J137" t="s">
        <v>3</v>
      </c>
      <c r="K137" t="s">
        <v>220</v>
      </c>
      <c r="L137">
        <v>1191</v>
      </c>
      <c r="N137">
        <v>1013</v>
      </c>
      <c r="O137" t="s">
        <v>221</v>
      </c>
      <c r="P137" t="s">
        <v>221</v>
      </c>
      <c r="Q137">
        <v>1</v>
      </c>
      <c r="W137">
        <v>0</v>
      </c>
      <c r="X137">
        <v>476480486</v>
      </c>
      <c r="Y137">
        <v>5.35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1</v>
      </c>
      <c r="AK137">
        <v>1</v>
      </c>
      <c r="AL137">
        <v>1</v>
      </c>
      <c r="AN137">
        <v>0</v>
      </c>
      <c r="AO137">
        <v>1</v>
      </c>
      <c r="AP137">
        <v>0</v>
      </c>
      <c r="AQ137">
        <v>0</v>
      </c>
      <c r="AR137">
        <v>0</v>
      </c>
      <c r="AS137" t="s">
        <v>3</v>
      </c>
      <c r="AT137">
        <v>5.35</v>
      </c>
      <c r="AU137" t="s">
        <v>3</v>
      </c>
      <c r="AV137">
        <v>1</v>
      </c>
      <c r="AW137">
        <v>2</v>
      </c>
      <c r="AX137">
        <v>47995630</v>
      </c>
      <c r="AY137">
        <v>1</v>
      </c>
      <c r="AZ137">
        <v>0</v>
      </c>
      <c r="BA137">
        <v>137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CX137">
        <f>Y137*Source!I128</f>
        <v>0</v>
      </c>
      <c r="CY137">
        <f>AD137</f>
        <v>0</v>
      </c>
      <c r="CZ137">
        <f>AH137</f>
        <v>0</v>
      </c>
      <c r="DA137">
        <f>AL137</f>
        <v>1</v>
      </c>
      <c r="DB137">
        <f t="shared" si="17"/>
        <v>0</v>
      </c>
      <c r="DC137">
        <f t="shared" si="18"/>
        <v>0</v>
      </c>
    </row>
    <row r="138" spans="1:107" x14ac:dyDescent="0.2">
      <c r="A138">
        <f>ROW(Source!A128)</f>
        <v>128</v>
      </c>
      <c r="B138">
        <v>47999145</v>
      </c>
      <c r="C138">
        <v>47995283</v>
      </c>
      <c r="D138">
        <v>47329445</v>
      </c>
      <c r="E138">
        <v>1</v>
      </c>
      <c r="F138">
        <v>1</v>
      </c>
      <c r="G138">
        <v>27</v>
      </c>
      <c r="H138">
        <v>2</v>
      </c>
      <c r="I138" t="s">
        <v>243</v>
      </c>
      <c r="J138" t="s">
        <v>244</v>
      </c>
      <c r="K138" t="s">
        <v>245</v>
      </c>
      <c r="L138">
        <v>1368</v>
      </c>
      <c r="N138">
        <v>1011</v>
      </c>
      <c r="O138" t="s">
        <v>225</v>
      </c>
      <c r="P138" t="s">
        <v>225</v>
      </c>
      <c r="Q138">
        <v>1</v>
      </c>
      <c r="W138">
        <v>0</v>
      </c>
      <c r="X138">
        <v>1170735026</v>
      </c>
      <c r="Y138">
        <v>0.18</v>
      </c>
      <c r="AA138">
        <v>0</v>
      </c>
      <c r="AB138">
        <v>893.38</v>
      </c>
      <c r="AC138">
        <v>438.65</v>
      </c>
      <c r="AD138">
        <v>0</v>
      </c>
      <c r="AE138">
        <v>0</v>
      </c>
      <c r="AF138">
        <v>893.38</v>
      </c>
      <c r="AG138">
        <v>438.65</v>
      </c>
      <c r="AH138">
        <v>0</v>
      </c>
      <c r="AI138">
        <v>1</v>
      </c>
      <c r="AJ138">
        <v>1</v>
      </c>
      <c r="AK138">
        <v>1</v>
      </c>
      <c r="AL138">
        <v>1</v>
      </c>
      <c r="AN138">
        <v>0</v>
      </c>
      <c r="AO138">
        <v>1</v>
      </c>
      <c r="AP138">
        <v>0</v>
      </c>
      <c r="AQ138">
        <v>0</v>
      </c>
      <c r="AR138">
        <v>0</v>
      </c>
      <c r="AS138" t="s">
        <v>3</v>
      </c>
      <c r="AT138">
        <v>0.18</v>
      </c>
      <c r="AU138" t="s">
        <v>3</v>
      </c>
      <c r="AV138">
        <v>0</v>
      </c>
      <c r="AW138">
        <v>2</v>
      </c>
      <c r="AX138">
        <v>47995631</v>
      </c>
      <c r="AY138">
        <v>1</v>
      </c>
      <c r="AZ138">
        <v>0</v>
      </c>
      <c r="BA138">
        <v>138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CX138">
        <f>Y138*Source!I128</f>
        <v>0</v>
      </c>
      <c r="CY138">
        <f>AB138</f>
        <v>893.38</v>
      </c>
      <c r="CZ138">
        <f>AF138</f>
        <v>893.38</v>
      </c>
      <c r="DA138">
        <f>AJ138</f>
        <v>1</v>
      </c>
      <c r="DB138">
        <f t="shared" si="17"/>
        <v>160.81</v>
      </c>
      <c r="DC138">
        <f t="shared" si="18"/>
        <v>78.959999999999994</v>
      </c>
    </row>
    <row r="139" spans="1:107" x14ac:dyDescent="0.2">
      <c r="A139">
        <f>ROW(Source!A128)</f>
        <v>128</v>
      </c>
      <c r="B139">
        <v>47999145</v>
      </c>
      <c r="C139">
        <v>47995283</v>
      </c>
      <c r="D139">
        <v>47329323</v>
      </c>
      <c r="E139">
        <v>1</v>
      </c>
      <c r="F139">
        <v>1</v>
      </c>
      <c r="G139">
        <v>27</v>
      </c>
      <c r="H139">
        <v>2</v>
      </c>
      <c r="I139" t="s">
        <v>277</v>
      </c>
      <c r="J139" t="s">
        <v>278</v>
      </c>
      <c r="K139" t="s">
        <v>279</v>
      </c>
      <c r="L139">
        <v>1368</v>
      </c>
      <c r="N139">
        <v>1011</v>
      </c>
      <c r="O139" t="s">
        <v>225</v>
      </c>
      <c r="P139" t="s">
        <v>225</v>
      </c>
      <c r="Q139">
        <v>1</v>
      </c>
      <c r="W139">
        <v>0</v>
      </c>
      <c r="X139">
        <v>-403362111</v>
      </c>
      <c r="Y139">
        <v>0.35</v>
      </c>
      <c r="AA139">
        <v>0</v>
      </c>
      <c r="AB139">
        <v>66.95</v>
      </c>
      <c r="AC139">
        <v>1.28</v>
      </c>
      <c r="AD139">
        <v>0</v>
      </c>
      <c r="AE139">
        <v>0</v>
      </c>
      <c r="AF139">
        <v>66.95</v>
      </c>
      <c r="AG139">
        <v>1.28</v>
      </c>
      <c r="AH139">
        <v>0</v>
      </c>
      <c r="AI139">
        <v>1</v>
      </c>
      <c r="AJ139">
        <v>1</v>
      </c>
      <c r="AK139">
        <v>1</v>
      </c>
      <c r="AL139">
        <v>1</v>
      </c>
      <c r="AN139">
        <v>0</v>
      </c>
      <c r="AO139">
        <v>1</v>
      </c>
      <c r="AP139">
        <v>0</v>
      </c>
      <c r="AQ139">
        <v>0</v>
      </c>
      <c r="AR139">
        <v>0</v>
      </c>
      <c r="AS139" t="s">
        <v>3</v>
      </c>
      <c r="AT139">
        <v>0.35</v>
      </c>
      <c r="AU139" t="s">
        <v>3</v>
      </c>
      <c r="AV139">
        <v>0</v>
      </c>
      <c r="AW139">
        <v>2</v>
      </c>
      <c r="AX139">
        <v>47995632</v>
      </c>
      <c r="AY139">
        <v>1</v>
      </c>
      <c r="AZ139">
        <v>0</v>
      </c>
      <c r="BA139">
        <v>139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CX139">
        <f>Y139*Source!I128</f>
        <v>0</v>
      </c>
      <c r="CY139">
        <f>AB139</f>
        <v>66.95</v>
      </c>
      <c r="CZ139">
        <f>AF139</f>
        <v>66.95</v>
      </c>
      <c r="DA139">
        <f>AJ139</f>
        <v>1</v>
      </c>
      <c r="DB139">
        <f t="shared" si="17"/>
        <v>23.43</v>
      </c>
      <c r="DC139">
        <f t="shared" si="18"/>
        <v>0.45</v>
      </c>
    </row>
    <row r="140" spans="1:107" x14ac:dyDescent="0.2">
      <c r="A140">
        <f>ROW(Source!A128)</f>
        <v>128</v>
      </c>
      <c r="B140">
        <v>47999145</v>
      </c>
      <c r="C140">
        <v>47995283</v>
      </c>
      <c r="D140">
        <v>47329324</v>
      </c>
      <c r="E140">
        <v>1</v>
      </c>
      <c r="F140">
        <v>1</v>
      </c>
      <c r="G140">
        <v>27</v>
      </c>
      <c r="H140">
        <v>2</v>
      </c>
      <c r="I140" t="s">
        <v>280</v>
      </c>
      <c r="J140" t="s">
        <v>281</v>
      </c>
      <c r="K140" t="s">
        <v>282</v>
      </c>
      <c r="L140">
        <v>1368</v>
      </c>
      <c r="N140">
        <v>1011</v>
      </c>
      <c r="O140" t="s">
        <v>225</v>
      </c>
      <c r="P140" t="s">
        <v>225</v>
      </c>
      <c r="Q140">
        <v>1</v>
      </c>
      <c r="W140">
        <v>0</v>
      </c>
      <c r="X140">
        <v>1789959816</v>
      </c>
      <c r="Y140">
        <v>0.9</v>
      </c>
      <c r="AA140">
        <v>0</v>
      </c>
      <c r="AB140">
        <v>1476.25</v>
      </c>
      <c r="AC140">
        <v>372.41</v>
      </c>
      <c r="AD140">
        <v>0</v>
      </c>
      <c r="AE140">
        <v>0</v>
      </c>
      <c r="AF140">
        <v>1476.25</v>
      </c>
      <c r="AG140">
        <v>372.41</v>
      </c>
      <c r="AH140">
        <v>0</v>
      </c>
      <c r="AI140">
        <v>1</v>
      </c>
      <c r="AJ140">
        <v>1</v>
      </c>
      <c r="AK140">
        <v>1</v>
      </c>
      <c r="AL140">
        <v>1</v>
      </c>
      <c r="AN140">
        <v>0</v>
      </c>
      <c r="AO140">
        <v>1</v>
      </c>
      <c r="AP140">
        <v>0</v>
      </c>
      <c r="AQ140">
        <v>0</v>
      </c>
      <c r="AR140">
        <v>0</v>
      </c>
      <c r="AS140" t="s">
        <v>3</v>
      </c>
      <c r="AT140">
        <v>0.9</v>
      </c>
      <c r="AU140" t="s">
        <v>3</v>
      </c>
      <c r="AV140">
        <v>0</v>
      </c>
      <c r="AW140">
        <v>2</v>
      </c>
      <c r="AX140">
        <v>47995633</v>
      </c>
      <c r="AY140">
        <v>1</v>
      </c>
      <c r="AZ140">
        <v>0</v>
      </c>
      <c r="BA140">
        <v>140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CX140">
        <f>Y140*Source!I128</f>
        <v>0</v>
      </c>
      <c r="CY140">
        <f>AB140</f>
        <v>1476.25</v>
      </c>
      <c r="CZ140">
        <f>AF140</f>
        <v>1476.25</v>
      </c>
      <c r="DA140">
        <f>AJ140</f>
        <v>1</v>
      </c>
      <c r="DB140">
        <f t="shared" si="17"/>
        <v>1328.63</v>
      </c>
      <c r="DC140">
        <f t="shared" si="18"/>
        <v>335.17</v>
      </c>
    </row>
    <row r="141" spans="1:107" x14ac:dyDescent="0.2">
      <c r="A141">
        <f>ROW(Source!A128)</f>
        <v>128</v>
      </c>
      <c r="B141">
        <v>47999145</v>
      </c>
      <c r="C141">
        <v>47995283</v>
      </c>
      <c r="D141">
        <v>47329325</v>
      </c>
      <c r="E141">
        <v>1</v>
      </c>
      <c r="F141">
        <v>1</v>
      </c>
      <c r="G141">
        <v>27</v>
      </c>
      <c r="H141">
        <v>2</v>
      </c>
      <c r="I141" t="s">
        <v>283</v>
      </c>
      <c r="J141" t="s">
        <v>284</v>
      </c>
      <c r="K141" t="s">
        <v>285</v>
      </c>
      <c r="L141">
        <v>1368</v>
      </c>
      <c r="N141">
        <v>1011</v>
      </c>
      <c r="O141" t="s">
        <v>225</v>
      </c>
      <c r="P141" t="s">
        <v>225</v>
      </c>
      <c r="Q141">
        <v>1</v>
      </c>
      <c r="W141">
        <v>0</v>
      </c>
      <c r="X141">
        <v>-433907028</v>
      </c>
      <c r="Y141">
        <v>0.35</v>
      </c>
      <c r="AA141">
        <v>0</v>
      </c>
      <c r="AB141">
        <v>559.54</v>
      </c>
      <c r="AC141">
        <v>23.85</v>
      </c>
      <c r="AD141">
        <v>0</v>
      </c>
      <c r="AE141">
        <v>0</v>
      </c>
      <c r="AF141">
        <v>559.54</v>
      </c>
      <c r="AG141">
        <v>23.85</v>
      </c>
      <c r="AH141">
        <v>0</v>
      </c>
      <c r="AI141">
        <v>1</v>
      </c>
      <c r="AJ141">
        <v>1</v>
      </c>
      <c r="AK141">
        <v>1</v>
      </c>
      <c r="AL141">
        <v>1</v>
      </c>
      <c r="AN141">
        <v>0</v>
      </c>
      <c r="AO141">
        <v>1</v>
      </c>
      <c r="AP141">
        <v>0</v>
      </c>
      <c r="AQ141">
        <v>0</v>
      </c>
      <c r="AR141">
        <v>0</v>
      </c>
      <c r="AS141" t="s">
        <v>3</v>
      </c>
      <c r="AT141">
        <v>0.35</v>
      </c>
      <c r="AU141" t="s">
        <v>3</v>
      </c>
      <c r="AV141">
        <v>0</v>
      </c>
      <c r="AW141">
        <v>2</v>
      </c>
      <c r="AX141">
        <v>47995634</v>
      </c>
      <c r="AY141">
        <v>1</v>
      </c>
      <c r="AZ141">
        <v>0</v>
      </c>
      <c r="BA141">
        <v>141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CX141">
        <f>Y141*Source!I128</f>
        <v>0</v>
      </c>
      <c r="CY141">
        <f>AB141</f>
        <v>559.54</v>
      </c>
      <c r="CZ141">
        <f>AF141</f>
        <v>559.54</v>
      </c>
      <c r="DA141">
        <f>AJ141</f>
        <v>1</v>
      </c>
      <c r="DB141">
        <f t="shared" si="17"/>
        <v>195.84</v>
      </c>
      <c r="DC141">
        <f t="shared" si="18"/>
        <v>8.35</v>
      </c>
    </row>
    <row r="142" spans="1:107" x14ac:dyDescent="0.2">
      <c r="A142">
        <f>ROW(Source!A128)</f>
        <v>128</v>
      </c>
      <c r="B142">
        <v>47999145</v>
      </c>
      <c r="C142">
        <v>47995283</v>
      </c>
      <c r="D142">
        <v>47331244</v>
      </c>
      <c r="E142">
        <v>1</v>
      </c>
      <c r="F142">
        <v>1</v>
      </c>
      <c r="G142">
        <v>27</v>
      </c>
      <c r="H142">
        <v>3</v>
      </c>
      <c r="I142" t="s">
        <v>286</v>
      </c>
      <c r="J142" t="s">
        <v>287</v>
      </c>
      <c r="K142" t="s">
        <v>288</v>
      </c>
      <c r="L142">
        <v>1339</v>
      </c>
      <c r="N142">
        <v>1007</v>
      </c>
      <c r="O142" t="s">
        <v>273</v>
      </c>
      <c r="P142" t="s">
        <v>273</v>
      </c>
      <c r="Q142">
        <v>1</v>
      </c>
      <c r="W142">
        <v>0</v>
      </c>
      <c r="X142">
        <v>-968716155</v>
      </c>
      <c r="Y142">
        <v>2.5000000000000001E-2</v>
      </c>
      <c r="AA142">
        <v>1615</v>
      </c>
      <c r="AB142">
        <v>0</v>
      </c>
      <c r="AC142">
        <v>0</v>
      </c>
      <c r="AD142">
        <v>0</v>
      </c>
      <c r="AE142">
        <v>1615</v>
      </c>
      <c r="AF142">
        <v>0</v>
      </c>
      <c r="AG142">
        <v>0</v>
      </c>
      <c r="AH142">
        <v>0</v>
      </c>
      <c r="AI142">
        <v>1</v>
      </c>
      <c r="AJ142">
        <v>1</v>
      </c>
      <c r="AK142">
        <v>1</v>
      </c>
      <c r="AL142">
        <v>1</v>
      </c>
      <c r="AN142">
        <v>0</v>
      </c>
      <c r="AO142">
        <v>1</v>
      </c>
      <c r="AP142">
        <v>0</v>
      </c>
      <c r="AQ142">
        <v>0</v>
      </c>
      <c r="AR142">
        <v>0</v>
      </c>
      <c r="AS142" t="s">
        <v>3</v>
      </c>
      <c r="AT142">
        <v>2.5000000000000001E-2</v>
      </c>
      <c r="AU142" t="s">
        <v>3</v>
      </c>
      <c r="AV142">
        <v>0</v>
      </c>
      <c r="AW142">
        <v>2</v>
      </c>
      <c r="AX142">
        <v>47995636</v>
      </c>
      <c r="AY142">
        <v>1</v>
      </c>
      <c r="AZ142">
        <v>0</v>
      </c>
      <c r="BA142">
        <v>142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CX142">
        <f>Y142*Source!I128</f>
        <v>0</v>
      </c>
      <c r="CY142">
        <f>AA142</f>
        <v>1615</v>
      </c>
      <c r="CZ142">
        <f>AE142</f>
        <v>1615</v>
      </c>
      <c r="DA142">
        <f>AI142</f>
        <v>1</v>
      </c>
      <c r="DB142">
        <f t="shared" si="17"/>
        <v>40.380000000000003</v>
      </c>
      <c r="DC142">
        <f t="shared" si="18"/>
        <v>0</v>
      </c>
    </row>
    <row r="143" spans="1:107" x14ac:dyDescent="0.2">
      <c r="A143">
        <f>ROW(Source!A128)</f>
        <v>128</v>
      </c>
      <c r="B143">
        <v>47999145</v>
      </c>
      <c r="C143">
        <v>47995283</v>
      </c>
      <c r="D143">
        <v>47330122</v>
      </c>
      <c r="E143">
        <v>1</v>
      </c>
      <c r="F143">
        <v>1</v>
      </c>
      <c r="G143">
        <v>27</v>
      </c>
      <c r="H143">
        <v>3</v>
      </c>
      <c r="I143" t="s">
        <v>289</v>
      </c>
      <c r="J143" t="s">
        <v>290</v>
      </c>
      <c r="K143" t="s">
        <v>291</v>
      </c>
      <c r="L143">
        <v>1348</v>
      </c>
      <c r="N143">
        <v>1009</v>
      </c>
      <c r="O143" t="s">
        <v>201</v>
      </c>
      <c r="P143" t="s">
        <v>201</v>
      </c>
      <c r="Q143">
        <v>1000</v>
      </c>
      <c r="W143">
        <v>0</v>
      </c>
      <c r="X143">
        <v>-1120242942</v>
      </c>
      <c r="Y143">
        <v>0.108</v>
      </c>
      <c r="AA143">
        <v>38394.43</v>
      </c>
      <c r="AB143">
        <v>0</v>
      </c>
      <c r="AC143">
        <v>0</v>
      </c>
      <c r="AD143">
        <v>0</v>
      </c>
      <c r="AE143">
        <v>38394.43</v>
      </c>
      <c r="AF143">
        <v>0</v>
      </c>
      <c r="AG143">
        <v>0</v>
      </c>
      <c r="AH143">
        <v>0</v>
      </c>
      <c r="AI143">
        <v>1</v>
      </c>
      <c r="AJ143">
        <v>1</v>
      </c>
      <c r="AK143">
        <v>1</v>
      </c>
      <c r="AL143">
        <v>1</v>
      </c>
      <c r="AN143">
        <v>0</v>
      </c>
      <c r="AO143">
        <v>1</v>
      </c>
      <c r="AP143">
        <v>0</v>
      </c>
      <c r="AQ143">
        <v>0</v>
      </c>
      <c r="AR143">
        <v>0</v>
      </c>
      <c r="AS143" t="s">
        <v>3</v>
      </c>
      <c r="AT143">
        <v>0.108</v>
      </c>
      <c r="AU143" t="s">
        <v>3</v>
      </c>
      <c r="AV143">
        <v>0</v>
      </c>
      <c r="AW143">
        <v>2</v>
      </c>
      <c r="AX143">
        <v>47995635</v>
      </c>
      <c r="AY143">
        <v>1</v>
      </c>
      <c r="AZ143">
        <v>0</v>
      </c>
      <c r="BA143">
        <v>143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CX143">
        <f>Y143*Source!I128</f>
        <v>0</v>
      </c>
      <c r="CY143">
        <f>AA143</f>
        <v>38394.43</v>
      </c>
      <c r="CZ143">
        <f>AE143</f>
        <v>38394.43</v>
      </c>
      <c r="DA143">
        <f>AI143</f>
        <v>1</v>
      </c>
      <c r="DB143">
        <f t="shared" si="17"/>
        <v>4146.6000000000004</v>
      </c>
      <c r="DC143">
        <f t="shared" si="18"/>
        <v>0</v>
      </c>
    </row>
    <row r="144" spans="1:107" x14ac:dyDescent="0.2">
      <c r="A144">
        <f>ROW(Source!A129)</f>
        <v>129</v>
      </c>
      <c r="B144">
        <v>47999145</v>
      </c>
      <c r="C144">
        <v>47995298</v>
      </c>
      <c r="D144">
        <v>47316917</v>
      </c>
      <c r="E144">
        <v>27</v>
      </c>
      <c r="F144">
        <v>1</v>
      </c>
      <c r="G144">
        <v>27</v>
      </c>
      <c r="H144">
        <v>1</v>
      </c>
      <c r="I144" t="s">
        <v>219</v>
      </c>
      <c r="J144" t="s">
        <v>3</v>
      </c>
      <c r="K144" t="s">
        <v>220</v>
      </c>
      <c r="L144">
        <v>1191</v>
      </c>
      <c r="N144">
        <v>1013</v>
      </c>
      <c r="O144" t="s">
        <v>221</v>
      </c>
      <c r="P144" t="s">
        <v>221</v>
      </c>
      <c r="Q144">
        <v>1</v>
      </c>
      <c r="W144">
        <v>0</v>
      </c>
      <c r="X144">
        <v>476480486</v>
      </c>
      <c r="Y144">
        <v>9.61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1</v>
      </c>
      <c r="AK144">
        <v>1</v>
      </c>
      <c r="AL144">
        <v>1</v>
      </c>
      <c r="AN144">
        <v>0</v>
      </c>
      <c r="AO144">
        <v>1</v>
      </c>
      <c r="AP144">
        <v>0</v>
      </c>
      <c r="AQ144">
        <v>0</v>
      </c>
      <c r="AR144">
        <v>0</v>
      </c>
      <c r="AS144" t="s">
        <v>3</v>
      </c>
      <c r="AT144">
        <v>9.61</v>
      </c>
      <c r="AU144" t="s">
        <v>3</v>
      </c>
      <c r="AV144">
        <v>1</v>
      </c>
      <c r="AW144">
        <v>2</v>
      </c>
      <c r="AX144">
        <v>47995637</v>
      </c>
      <c r="AY144">
        <v>1</v>
      </c>
      <c r="AZ144">
        <v>0</v>
      </c>
      <c r="BA144">
        <v>144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CX144">
        <f>Y144*Source!I129</f>
        <v>0</v>
      </c>
      <c r="CY144">
        <f>AD144</f>
        <v>0</v>
      </c>
      <c r="CZ144">
        <f>AH144</f>
        <v>0</v>
      </c>
      <c r="DA144">
        <f>AL144</f>
        <v>1</v>
      </c>
      <c r="DB144">
        <f t="shared" si="17"/>
        <v>0</v>
      </c>
      <c r="DC144">
        <f t="shared" si="18"/>
        <v>0</v>
      </c>
    </row>
    <row r="145" spans="1:107" x14ac:dyDescent="0.2">
      <c r="A145">
        <f>ROW(Source!A129)</f>
        <v>129</v>
      </c>
      <c r="B145">
        <v>47999145</v>
      </c>
      <c r="C145">
        <v>47995298</v>
      </c>
      <c r="D145">
        <v>47329541</v>
      </c>
      <c r="E145">
        <v>1</v>
      </c>
      <c r="F145">
        <v>1</v>
      </c>
      <c r="G145">
        <v>27</v>
      </c>
      <c r="H145">
        <v>2</v>
      </c>
      <c r="I145" t="s">
        <v>395</v>
      </c>
      <c r="J145" t="s">
        <v>396</v>
      </c>
      <c r="K145" t="s">
        <v>397</v>
      </c>
      <c r="L145">
        <v>1368</v>
      </c>
      <c r="N145">
        <v>1011</v>
      </c>
      <c r="O145" t="s">
        <v>225</v>
      </c>
      <c r="P145" t="s">
        <v>225</v>
      </c>
      <c r="Q145">
        <v>1</v>
      </c>
      <c r="W145">
        <v>0</v>
      </c>
      <c r="X145">
        <v>-1757825014</v>
      </c>
      <c r="Y145">
        <v>0.78</v>
      </c>
      <c r="AA145">
        <v>0</v>
      </c>
      <c r="AB145">
        <v>27.21</v>
      </c>
      <c r="AC145">
        <v>0.13</v>
      </c>
      <c r="AD145">
        <v>0</v>
      </c>
      <c r="AE145">
        <v>0</v>
      </c>
      <c r="AF145">
        <v>27.21</v>
      </c>
      <c r="AG145">
        <v>0.13</v>
      </c>
      <c r="AH145">
        <v>0</v>
      </c>
      <c r="AI145">
        <v>1</v>
      </c>
      <c r="AJ145">
        <v>1</v>
      </c>
      <c r="AK145">
        <v>1</v>
      </c>
      <c r="AL145">
        <v>1</v>
      </c>
      <c r="AN145">
        <v>0</v>
      </c>
      <c r="AO145">
        <v>1</v>
      </c>
      <c r="AP145">
        <v>0</v>
      </c>
      <c r="AQ145">
        <v>0</v>
      </c>
      <c r="AR145">
        <v>0</v>
      </c>
      <c r="AS145" t="s">
        <v>3</v>
      </c>
      <c r="AT145">
        <v>0.78</v>
      </c>
      <c r="AU145" t="s">
        <v>3</v>
      </c>
      <c r="AV145">
        <v>0</v>
      </c>
      <c r="AW145">
        <v>2</v>
      </c>
      <c r="AX145">
        <v>47995638</v>
      </c>
      <c r="AY145">
        <v>1</v>
      </c>
      <c r="AZ145">
        <v>0</v>
      </c>
      <c r="BA145">
        <v>145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CX145">
        <f>Y145*Source!I129</f>
        <v>0</v>
      </c>
      <c r="CY145">
        <f>AB145</f>
        <v>27.21</v>
      </c>
      <c r="CZ145">
        <f>AF145</f>
        <v>27.21</v>
      </c>
      <c r="DA145">
        <f>AJ145</f>
        <v>1</v>
      </c>
      <c r="DB145">
        <f t="shared" si="17"/>
        <v>21.22</v>
      </c>
      <c r="DC145">
        <f t="shared" si="18"/>
        <v>0.1</v>
      </c>
    </row>
    <row r="146" spans="1:107" x14ac:dyDescent="0.2">
      <c r="A146">
        <f>ROW(Source!A129)</f>
        <v>129</v>
      </c>
      <c r="B146">
        <v>47999145</v>
      </c>
      <c r="C146">
        <v>47995298</v>
      </c>
      <c r="D146">
        <v>47331895</v>
      </c>
      <c r="E146">
        <v>1</v>
      </c>
      <c r="F146">
        <v>1</v>
      </c>
      <c r="G146">
        <v>27</v>
      </c>
      <c r="H146">
        <v>3</v>
      </c>
      <c r="I146" t="s">
        <v>398</v>
      </c>
      <c r="J146" t="s">
        <v>399</v>
      </c>
      <c r="K146" t="s">
        <v>400</v>
      </c>
      <c r="L146">
        <v>1348</v>
      </c>
      <c r="N146">
        <v>1009</v>
      </c>
      <c r="O146" t="s">
        <v>201</v>
      </c>
      <c r="P146" t="s">
        <v>201</v>
      </c>
      <c r="Q146">
        <v>1000</v>
      </c>
      <c r="W146">
        <v>0</v>
      </c>
      <c r="X146">
        <v>-672771621</v>
      </c>
      <c r="Y146">
        <v>2.9999999999999997E-4</v>
      </c>
      <c r="AA146">
        <v>110781.14</v>
      </c>
      <c r="AB146">
        <v>0</v>
      </c>
      <c r="AC146">
        <v>0</v>
      </c>
      <c r="AD146">
        <v>0</v>
      </c>
      <c r="AE146">
        <v>110781.14</v>
      </c>
      <c r="AF146">
        <v>0</v>
      </c>
      <c r="AG146">
        <v>0</v>
      </c>
      <c r="AH146">
        <v>0</v>
      </c>
      <c r="AI146">
        <v>1</v>
      </c>
      <c r="AJ146">
        <v>1</v>
      </c>
      <c r="AK146">
        <v>1</v>
      </c>
      <c r="AL146">
        <v>1</v>
      </c>
      <c r="AN146">
        <v>0</v>
      </c>
      <c r="AO146">
        <v>1</v>
      </c>
      <c r="AP146">
        <v>0</v>
      </c>
      <c r="AQ146">
        <v>0</v>
      </c>
      <c r="AR146">
        <v>0</v>
      </c>
      <c r="AS146" t="s">
        <v>3</v>
      </c>
      <c r="AT146">
        <v>2.9999999999999997E-4</v>
      </c>
      <c r="AU146" t="s">
        <v>3</v>
      </c>
      <c r="AV146">
        <v>0</v>
      </c>
      <c r="AW146">
        <v>2</v>
      </c>
      <c r="AX146">
        <v>47995639</v>
      </c>
      <c r="AY146">
        <v>1</v>
      </c>
      <c r="AZ146">
        <v>0</v>
      </c>
      <c r="BA146">
        <v>146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CX146">
        <f>Y146*Source!I129</f>
        <v>0</v>
      </c>
      <c r="CY146">
        <f>AA146</f>
        <v>110781.14</v>
      </c>
      <c r="CZ146">
        <f>AE146</f>
        <v>110781.14</v>
      </c>
      <c r="DA146">
        <f>AI146</f>
        <v>1</v>
      </c>
      <c r="DB146">
        <f t="shared" si="17"/>
        <v>33.229999999999997</v>
      </c>
      <c r="DC146">
        <f t="shared" si="18"/>
        <v>0</v>
      </c>
    </row>
    <row r="147" spans="1:107" x14ac:dyDescent="0.2">
      <c r="A147">
        <f>ROW(Source!A129)</f>
        <v>129</v>
      </c>
      <c r="B147">
        <v>47999145</v>
      </c>
      <c r="C147">
        <v>47995298</v>
      </c>
      <c r="D147">
        <v>47333980</v>
      </c>
      <c r="E147">
        <v>1</v>
      </c>
      <c r="F147">
        <v>1</v>
      </c>
      <c r="G147">
        <v>27</v>
      </c>
      <c r="H147">
        <v>3</v>
      </c>
      <c r="I147" t="s">
        <v>401</v>
      </c>
      <c r="J147" t="s">
        <v>402</v>
      </c>
      <c r="K147" t="s">
        <v>403</v>
      </c>
      <c r="L147">
        <v>1348</v>
      </c>
      <c r="N147">
        <v>1009</v>
      </c>
      <c r="O147" t="s">
        <v>201</v>
      </c>
      <c r="P147" t="s">
        <v>201</v>
      </c>
      <c r="Q147">
        <v>1000</v>
      </c>
      <c r="W147">
        <v>0</v>
      </c>
      <c r="X147">
        <v>920819069</v>
      </c>
      <c r="Y147">
        <v>0.05</v>
      </c>
      <c r="AA147">
        <v>75453.460000000006</v>
      </c>
      <c r="AB147">
        <v>0</v>
      </c>
      <c r="AC147">
        <v>0</v>
      </c>
      <c r="AD147">
        <v>0</v>
      </c>
      <c r="AE147">
        <v>75453.460000000006</v>
      </c>
      <c r="AF147">
        <v>0</v>
      </c>
      <c r="AG147">
        <v>0</v>
      </c>
      <c r="AH147">
        <v>0</v>
      </c>
      <c r="AI147">
        <v>1</v>
      </c>
      <c r="AJ147">
        <v>1</v>
      </c>
      <c r="AK147">
        <v>1</v>
      </c>
      <c r="AL147">
        <v>1</v>
      </c>
      <c r="AN147">
        <v>0</v>
      </c>
      <c r="AO147">
        <v>1</v>
      </c>
      <c r="AP147">
        <v>0</v>
      </c>
      <c r="AQ147">
        <v>0</v>
      </c>
      <c r="AR147">
        <v>0</v>
      </c>
      <c r="AS147" t="s">
        <v>3</v>
      </c>
      <c r="AT147">
        <v>0.05</v>
      </c>
      <c r="AU147" t="s">
        <v>3</v>
      </c>
      <c r="AV147">
        <v>0</v>
      </c>
      <c r="AW147">
        <v>2</v>
      </c>
      <c r="AX147">
        <v>47995640</v>
      </c>
      <c r="AY147">
        <v>1</v>
      </c>
      <c r="AZ147">
        <v>0</v>
      </c>
      <c r="BA147">
        <v>147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CX147">
        <f>Y147*Source!I129</f>
        <v>0</v>
      </c>
      <c r="CY147">
        <f>AA147</f>
        <v>75453.460000000006</v>
      </c>
      <c r="CZ147">
        <f>AE147</f>
        <v>75453.460000000006</v>
      </c>
      <c r="DA147">
        <f>AI147</f>
        <v>1</v>
      </c>
      <c r="DB147">
        <f t="shared" si="17"/>
        <v>3772.67</v>
      </c>
      <c r="DC147">
        <f t="shared" si="18"/>
        <v>0</v>
      </c>
    </row>
    <row r="148" spans="1:107" x14ac:dyDescent="0.2">
      <c r="A148">
        <f>ROW(Source!A130)</f>
        <v>130</v>
      </c>
      <c r="B148">
        <v>47999145</v>
      </c>
      <c r="C148">
        <v>47995307</v>
      </c>
      <c r="D148">
        <v>47316917</v>
      </c>
      <c r="E148">
        <v>27</v>
      </c>
      <c r="F148">
        <v>1</v>
      </c>
      <c r="G148">
        <v>27</v>
      </c>
      <c r="H148">
        <v>1</v>
      </c>
      <c r="I148" t="s">
        <v>219</v>
      </c>
      <c r="J148" t="s">
        <v>3</v>
      </c>
      <c r="K148" t="s">
        <v>220</v>
      </c>
      <c r="L148">
        <v>1191</v>
      </c>
      <c r="N148">
        <v>1013</v>
      </c>
      <c r="O148" t="s">
        <v>221</v>
      </c>
      <c r="P148" t="s">
        <v>221</v>
      </c>
      <c r="Q148">
        <v>1</v>
      </c>
      <c r="W148">
        <v>0</v>
      </c>
      <c r="X148">
        <v>476480486</v>
      </c>
      <c r="Y148">
        <v>2.38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1</v>
      </c>
      <c r="AK148">
        <v>1</v>
      </c>
      <c r="AL148">
        <v>1</v>
      </c>
      <c r="AN148">
        <v>0</v>
      </c>
      <c r="AO148">
        <v>1</v>
      </c>
      <c r="AP148">
        <v>0</v>
      </c>
      <c r="AQ148">
        <v>0</v>
      </c>
      <c r="AR148">
        <v>0</v>
      </c>
      <c r="AS148" t="s">
        <v>3</v>
      </c>
      <c r="AT148">
        <v>2.38</v>
      </c>
      <c r="AU148" t="s">
        <v>3</v>
      </c>
      <c r="AV148">
        <v>1</v>
      </c>
      <c r="AW148">
        <v>2</v>
      </c>
      <c r="AX148">
        <v>47995641</v>
      </c>
      <c r="AY148">
        <v>1</v>
      </c>
      <c r="AZ148">
        <v>0</v>
      </c>
      <c r="BA148">
        <v>148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CX148">
        <f>Y148*Source!I130</f>
        <v>0</v>
      </c>
      <c r="CY148">
        <f>AD148</f>
        <v>0</v>
      </c>
      <c r="CZ148">
        <f>AH148</f>
        <v>0</v>
      </c>
      <c r="DA148">
        <f>AL148</f>
        <v>1</v>
      </c>
      <c r="DB148">
        <f t="shared" si="17"/>
        <v>0</v>
      </c>
      <c r="DC148">
        <f t="shared" si="18"/>
        <v>0</v>
      </c>
    </row>
    <row r="149" spans="1:107" x14ac:dyDescent="0.2">
      <c r="A149">
        <f>ROW(Source!A130)</f>
        <v>130</v>
      </c>
      <c r="B149">
        <v>47999145</v>
      </c>
      <c r="C149">
        <v>47995307</v>
      </c>
      <c r="D149">
        <v>47329543</v>
      </c>
      <c r="E149">
        <v>1</v>
      </c>
      <c r="F149">
        <v>1</v>
      </c>
      <c r="G149">
        <v>27</v>
      </c>
      <c r="H149">
        <v>2</v>
      </c>
      <c r="I149" t="s">
        <v>404</v>
      </c>
      <c r="J149" t="s">
        <v>405</v>
      </c>
      <c r="K149" t="s">
        <v>406</v>
      </c>
      <c r="L149">
        <v>1368</v>
      </c>
      <c r="N149">
        <v>1011</v>
      </c>
      <c r="O149" t="s">
        <v>225</v>
      </c>
      <c r="P149" t="s">
        <v>225</v>
      </c>
      <c r="Q149">
        <v>1</v>
      </c>
      <c r="W149">
        <v>0</v>
      </c>
      <c r="X149">
        <v>-515499248</v>
      </c>
      <c r="Y149">
        <v>0.159</v>
      </c>
      <c r="AA149">
        <v>0</v>
      </c>
      <c r="AB149">
        <v>6.29</v>
      </c>
      <c r="AC149">
        <v>0.14000000000000001</v>
      </c>
      <c r="AD149">
        <v>0</v>
      </c>
      <c r="AE149">
        <v>0</v>
      </c>
      <c r="AF149">
        <v>6.29</v>
      </c>
      <c r="AG149">
        <v>0.14000000000000001</v>
      </c>
      <c r="AH149">
        <v>0</v>
      </c>
      <c r="AI149">
        <v>1</v>
      </c>
      <c r="AJ149">
        <v>1</v>
      </c>
      <c r="AK149">
        <v>1</v>
      </c>
      <c r="AL149">
        <v>1</v>
      </c>
      <c r="AN149">
        <v>0</v>
      </c>
      <c r="AO149">
        <v>1</v>
      </c>
      <c r="AP149">
        <v>0</v>
      </c>
      <c r="AQ149">
        <v>0</v>
      </c>
      <c r="AR149">
        <v>0</v>
      </c>
      <c r="AS149" t="s">
        <v>3</v>
      </c>
      <c r="AT149">
        <v>0.159</v>
      </c>
      <c r="AU149" t="s">
        <v>3</v>
      </c>
      <c r="AV149">
        <v>0</v>
      </c>
      <c r="AW149">
        <v>2</v>
      </c>
      <c r="AX149">
        <v>47995642</v>
      </c>
      <c r="AY149">
        <v>1</v>
      </c>
      <c r="AZ149">
        <v>0</v>
      </c>
      <c r="BA149">
        <v>149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CX149">
        <f>Y149*Source!I130</f>
        <v>0</v>
      </c>
      <c r="CY149">
        <f>AB149</f>
        <v>6.29</v>
      </c>
      <c r="CZ149">
        <f>AF149</f>
        <v>6.29</v>
      </c>
      <c r="DA149">
        <f>AJ149</f>
        <v>1</v>
      </c>
      <c r="DB149">
        <f t="shared" si="17"/>
        <v>1</v>
      </c>
      <c r="DC149">
        <f t="shared" si="18"/>
        <v>0.02</v>
      </c>
    </row>
    <row r="150" spans="1:107" x14ac:dyDescent="0.2">
      <c r="A150">
        <f>ROW(Source!A130)</f>
        <v>130</v>
      </c>
      <c r="B150">
        <v>47999145</v>
      </c>
      <c r="C150">
        <v>47995307</v>
      </c>
      <c r="D150">
        <v>47329927</v>
      </c>
      <c r="E150">
        <v>1</v>
      </c>
      <c r="F150">
        <v>1</v>
      </c>
      <c r="G150">
        <v>27</v>
      </c>
      <c r="H150">
        <v>2</v>
      </c>
      <c r="I150" t="s">
        <v>407</v>
      </c>
      <c r="J150" t="s">
        <v>408</v>
      </c>
      <c r="K150" t="s">
        <v>409</v>
      </c>
      <c r="L150">
        <v>1368</v>
      </c>
      <c r="N150">
        <v>1011</v>
      </c>
      <c r="O150" t="s">
        <v>225</v>
      </c>
      <c r="P150" t="s">
        <v>225</v>
      </c>
      <c r="Q150">
        <v>1</v>
      </c>
      <c r="W150">
        <v>0</v>
      </c>
      <c r="X150">
        <v>-764600179</v>
      </c>
      <c r="Y150">
        <v>8.0000000000000002E-3</v>
      </c>
      <c r="AA150">
        <v>0</v>
      </c>
      <c r="AB150">
        <v>5.94</v>
      </c>
      <c r="AC150">
        <v>0.02</v>
      </c>
      <c r="AD150">
        <v>0</v>
      </c>
      <c r="AE150">
        <v>0</v>
      </c>
      <c r="AF150">
        <v>5.94</v>
      </c>
      <c r="AG150">
        <v>0.02</v>
      </c>
      <c r="AH150">
        <v>0</v>
      </c>
      <c r="AI150">
        <v>1</v>
      </c>
      <c r="AJ150">
        <v>1</v>
      </c>
      <c r="AK150">
        <v>1</v>
      </c>
      <c r="AL150">
        <v>1</v>
      </c>
      <c r="AN150">
        <v>0</v>
      </c>
      <c r="AO150">
        <v>1</v>
      </c>
      <c r="AP150">
        <v>0</v>
      </c>
      <c r="AQ150">
        <v>0</v>
      </c>
      <c r="AR150">
        <v>0</v>
      </c>
      <c r="AS150" t="s">
        <v>3</v>
      </c>
      <c r="AT150">
        <v>8.0000000000000002E-3</v>
      </c>
      <c r="AU150" t="s">
        <v>3</v>
      </c>
      <c r="AV150">
        <v>0</v>
      </c>
      <c r="AW150">
        <v>2</v>
      </c>
      <c r="AX150">
        <v>47995643</v>
      </c>
      <c r="AY150">
        <v>1</v>
      </c>
      <c r="AZ150">
        <v>0</v>
      </c>
      <c r="BA150">
        <v>150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CX150">
        <f>Y150*Source!I130</f>
        <v>0</v>
      </c>
      <c r="CY150">
        <f>AB150</f>
        <v>5.94</v>
      </c>
      <c r="CZ150">
        <f>AF150</f>
        <v>5.94</v>
      </c>
      <c r="DA150">
        <f>AJ150</f>
        <v>1</v>
      </c>
      <c r="DB150">
        <f t="shared" si="17"/>
        <v>0.05</v>
      </c>
      <c r="DC150">
        <f t="shared" si="18"/>
        <v>0</v>
      </c>
    </row>
    <row r="151" spans="1:107" x14ac:dyDescent="0.2">
      <c r="A151">
        <f>ROW(Source!A130)</f>
        <v>130</v>
      </c>
      <c r="B151">
        <v>47999145</v>
      </c>
      <c r="C151">
        <v>47995307</v>
      </c>
      <c r="D151">
        <v>47329356</v>
      </c>
      <c r="E151">
        <v>1</v>
      </c>
      <c r="F151">
        <v>1</v>
      </c>
      <c r="G151">
        <v>27</v>
      </c>
      <c r="H151">
        <v>2</v>
      </c>
      <c r="I151" t="s">
        <v>410</v>
      </c>
      <c r="J151" t="s">
        <v>411</v>
      </c>
      <c r="K151" t="s">
        <v>412</v>
      </c>
      <c r="L151">
        <v>1368</v>
      </c>
      <c r="N151">
        <v>1011</v>
      </c>
      <c r="O151" t="s">
        <v>225</v>
      </c>
      <c r="P151" t="s">
        <v>225</v>
      </c>
      <c r="Q151">
        <v>1</v>
      </c>
      <c r="W151">
        <v>0</v>
      </c>
      <c r="X151">
        <v>1689159500</v>
      </c>
      <c r="Y151">
        <v>0.10199999999999999</v>
      </c>
      <c r="AA151">
        <v>0</v>
      </c>
      <c r="AB151">
        <v>436.08</v>
      </c>
      <c r="AC151">
        <v>389.24</v>
      </c>
      <c r="AD151">
        <v>0</v>
      </c>
      <c r="AE151">
        <v>0</v>
      </c>
      <c r="AF151">
        <v>436.08</v>
      </c>
      <c r="AG151">
        <v>389.24</v>
      </c>
      <c r="AH151">
        <v>0</v>
      </c>
      <c r="AI151">
        <v>1</v>
      </c>
      <c r="AJ151">
        <v>1</v>
      </c>
      <c r="AK151">
        <v>1</v>
      </c>
      <c r="AL151">
        <v>1</v>
      </c>
      <c r="AN151">
        <v>0</v>
      </c>
      <c r="AO151">
        <v>1</v>
      </c>
      <c r="AP151">
        <v>0</v>
      </c>
      <c r="AQ151">
        <v>0</v>
      </c>
      <c r="AR151">
        <v>0</v>
      </c>
      <c r="AS151" t="s">
        <v>3</v>
      </c>
      <c r="AT151">
        <v>0.10199999999999999</v>
      </c>
      <c r="AU151" t="s">
        <v>3</v>
      </c>
      <c r="AV151">
        <v>0</v>
      </c>
      <c r="AW151">
        <v>2</v>
      </c>
      <c r="AX151">
        <v>47995644</v>
      </c>
      <c r="AY151">
        <v>1</v>
      </c>
      <c r="AZ151">
        <v>0</v>
      </c>
      <c r="BA151">
        <v>151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CX151">
        <f>Y151*Source!I130</f>
        <v>0</v>
      </c>
      <c r="CY151">
        <f>AB151</f>
        <v>436.08</v>
      </c>
      <c r="CZ151">
        <f>AF151</f>
        <v>436.08</v>
      </c>
      <c r="DA151">
        <f>AJ151</f>
        <v>1</v>
      </c>
      <c r="DB151">
        <f t="shared" si="17"/>
        <v>44.48</v>
      </c>
      <c r="DC151">
        <f t="shared" si="18"/>
        <v>39.700000000000003</v>
      </c>
    </row>
    <row r="152" spans="1:107" x14ac:dyDescent="0.2">
      <c r="A152">
        <f>ROW(Source!A130)</f>
        <v>130</v>
      </c>
      <c r="B152">
        <v>47999145</v>
      </c>
      <c r="C152">
        <v>47995307</v>
      </c>
      <c r="D152">
        <v>47329374</v>
      </c>
      <c r="E152">
        <v>1</v>
      </c>
      <c r="F152">
        <v>1</v>
      </c>
      <c r="G152">
        <v>27</v>
      </c>
      <c r="H152">
        <v>2</v>
      </c>
      <c r="I152" t="s">
        <v>413</v>
      </c>
      <c r="J152" t="s">
        <v>414</v>
      </c>
      <c r="K152" t="s">
        <v>415</v>
      </c>
      <c r="L152">
        <v>1368</v>
      </c>
      <c r="N152">
        <v>1011</v>
      </c>
      <c r="O152" t="s">
        <v>225</v>
      </c>
      <c r="P152" t="s">
        <v>225</v>
      </c>
      <c r="Q152">
        <v>1</v>
      </c>
      <c r="W152">
        <v>0</v>
      </c>
      <c r="X152">
        <v>1349119844</v>
      </c>
      <c r="Y152">
        <v>0.16700000000000001</v>
      </c>
      <c r="AA152">
        <v>0</v>
      </c>
      <c r="AB152">
        <v>10.82</v>
      </c>
      <c r="AC152">
        <v>2.97</v>
      </c>
      <c r="AD152">
        <v>0</v>
      </c>
      <c r="AE152">
        <v>0</v>
      </c>
      <c r="AF152">
        <v>10.82</v>
      </c>
      <c r="AG152">
        <v>2.97</v>
      </c>
      <c r="AH152">
        <v>0</v>
      </c>
      <c r="AI152">
        <v>1</v>
      </c>
      <c r="AJ152">
        <v>1</v>
      </c>
      <c r="AK152">
        <v>1</v>
      </c>
      <c r="AL152">
        <v>1</v>
      </c>
      <c r="AN152">
        <v>0</v>
      </c>
      <c r="AO152">
        <v>1</v>
      </c>
      <c r="AP152">
        <v>0</v>
      </c>
      <c r="AQ152">
        <v>0</v>
      </c>
      <c r="AR152">
        <v>0</v>
      </c>
      <c r="AS152" t="s">
        <v>3</v>
      </c>
      <c r="AT152">
        <v>0.16700000000000001</v>
      </c>
      <c r="AU152" t="s">
        <v>3</v>
      </c>
      <c r="AV152">
        <v>0</v>
      </c>
      <c r="AW152">
        <v>2</v>
      </c>
      <c r="AX152">
        <v>47995645</v>
      </c>
      <c r="AY152">
        <v>1</v>
      </c>
      <c r="AZ152">
        <v>0</v>
      </c>
      <c r="BA152">
        <v>152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CX152">
        <f>Y152*Source!I130</f>
        <v>0</v>
      </c>
      <c r="CY152">
        <f>AB152</f>
        <v>10.82</v>
      </c>
      <c r="CZ152">
        <f>AF152</f>
        <v>10.82</v>
      </c>
      <c r="DA152">
        <f>AJ152</f>
        <v>1</v>
      </c>
      <c r="DB152">
        <f t="shared" si="17"/>
        <v>1.81</v>
      </c>
      <c r="DC152">
        <f t="shared" si="18"/>
        <v>0.5</v>
      </c>
    </row>
    <row r="153" spans="1:107" x14ac:dyDescent="0.2">
      <c r="A153">
        <f>ROW(Source!A130)</f>
        <v>130</v>
      </c>
      <c r="B153">
        <v>47999145</v>
      </c>
      <c r="C153">
        <v>47995307</v>
      </c>
      <c r="D153">
        <v>47329411</v>
      </c>
      <c r="E153">
        <v>1</v>
      </c>
      <c r="F153">
        <v>1</v>
      </c>
      <c r="G153">
        <v>27</v>
      </c>
      <c r="H153">
        <v>2</v>
      </c>
      <c r="I153" t="s">
        <v>416</v>
      </c>
      <c r="J153" t="s">
        <v>417</v>
      </c>
      <c r="K153" t="s">
        <v>418</v>
      </c>
      <c r="L153">
        <v>1368</v>
      </c>
      <c r="N153">
        <v>1011</v>
      </c>
      <c r="O153" t="s">
        <v>225</v>
      </c>
      <c r="P153" t="s">
        <v>225</v>
      </c>
      <c r="Q153">
        <v>1</v>
      </c>
      <c r="W153">
        <v>0</v>
      </c>
      <c r="X153">
        <v>-1664329512</v>
      </c>
      <c r="Y153">
        <v>0.16700000000000001</v>
      </c>
      <c r="AA153">
        <v>0</v>
      </c>
      <c r="AB153">
        <v>1289.26</v>
      </c>
      <c r="AC153">
        <v>637.17999999999995</v>
      </c>
      <c r="AD153">
        <v>0</v>
      </c>
      <c r="AE153">
        <v>0</v>
      </c>
      <c r="AF153">
        <v>1289.26</v>
      </c>
      <c r="AG153">
        <v>637.17999999999995</v>
      </c>
      <c r="AH153">
        <v>0</v>
      </c>
      <c r="AI153">
        <v>1</v>
      </c>
      <c r="AJ153">
        <v>1</v>
      </c>
      <c r="AK153">
        <v>1</v>
      </c>
      <c r="AL153">
        <v>1</v>
      </c>
      <c r="AN153">
        <v>0</v>
      </c>
      <c r="AO153">
        <v>1</v>
      </c>
      <c r="AP153">
        <v>0</v>
      </c>
      <c r="AQ153">
        <v>0</v>
      </c>
      <c r="AR153">
        <v>0</v>
      </c>
      <c r="AS153" t="s">
        <v>3</v>
      </c>
      <c r="AT153">
        <v>0.16700000000000001</v>
      </c>
      <c r="AU153" t="s">
        <v>3</v>
      </c>
      <c r="AV153">
        <v>0</v>
      </c>
      <c r="AW153">
        <v>2</v>
      </c>
      <c r="AX153">
        <v>47995646</v>
      </c>
      <c r="AY153">
        <v>1</v>
      </c>
      <c r="AZ153">
        <v>0</v>
      </c>
      <c r="BA153">
        <v>153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CX153">
        <f>Y153*Source!I130</f>
        <v>0</v>
      </c>
      <c r="CY153">
        <f>AB153</f>
        <v>1289.26</v>
      </c>
      <c r="CZ153">
        <f>AF153</f>
        <v>1289.26</v>
      </c>
      <c r="DA153">
        <f>AJ153</f>
        <v>1</v>
      </c>
      <c r="DB153">
        <f t="shared" si="17"/>
        <v>215.31</v>
      </c>
      <c r="DC153">
        <f t="shared" si="18"/>
        <v>106.41</v>
      </c>
    </row>
    <row r="154" spans="1:107" x14ac:dyDescent="0.2">
      <c r="A154">
        <f>ROW(Source!A130)</f>
        <v>130</v>
      </c>
      <c r="B154">
        <v>47999145</v>
      </c>
      <c r="C154">
        <v>47995307</v>
      </c>
      <c r="D154">
        <v>47330907</v>
      </c>
      <c r="E154">
        <v>1</v>
      </c>
      <c r="F154">
        <v>1</v>
      </c>
      <c r="G154">
        <v>27</v>
      </c>
      <c r="H154">
        <v>3</v>
      </c>
      <c r="I154" t="s">
        <v>419</v>
      </c>
      <c r="J154" t="s">
        <v>420</v>
      </c>
      <c r="K154" t="s">
        <v>421</v>
      </c>
      <c r="L154">
        <v>1348</v>
      </c>
      <c r="N154">
        <v>1009</v>
      </c>
      <c r="O154" t="s">
        <v>201</v>
      </c>
      <c r="P154" t="s">
        <v>201</v>
      </c>
      <c r="Q154">
        <v>1000</v>
      </c>
      <c r="W154">
        <v>0</v>
      </c>
      <c r="X154">
        <v>-1210277159</v>
      </c>
      <c r="Y154">
        <v>1.01E-3</v>
      </c>
      <c r="AA154">
        <v>38268.54</v>
      </c>
      <c r="AB154">
        <v>0</v>
      </c>
      <c r="AC154">
        <v>0</v>
      </c>
      <c r="AD154">
        <v>0</v>
      </c>
      <c r="AE154">
        <v>38268.54</v>
      </c>
      <c r="AF154">
        <v>0</v>
      </c>
      <c r="AG154">
        <v>0</v>
      </c>
      <c r="AH154">
        <v>0</v>
      </c>
      <c r="AI154">
        <v>1</v>
      </c>
      <c r="AJ154">
        <v>1</v>
      </c>
      <c r="AK154">
        <v>1</v>
      </c>
      <c r="AL154">
        <v>1</v>
      </c>
      <c r="AN154">
        <v>0</v>
      </c>
      <c r="AO154">
        <v>1</v>
      </c>
      <c r="AP154">
        <v>0</v>
      </c>
      <c r="AQ154">
        <v>0</v>
      </c>
      <c r="AR154">
        <v>0</v>
      </c>
      <c r="AS154" t="s">
        <v>3</v>
      </c>
      <c r="AT154">
        <v>1.01E-3</v>
      </c>
      <c r="AU154" t="s">
        <v>3</v>
      </c>
      <c r="AV154">
        <v>0</v>
      </c>
      <c r="AW154">
        <v>2</v>
      </c>
      <c r="AX154">
        <v>47995647</v>
      </c>
      <c r="AY154">
        <v>1</v>
      </c>
      <c r="AZ154">
        <v>0</v>
      </c>
      <c r="BA154">
        <v>154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CX154">
        <f>Y154*Source!I130</f>
        <v>0</v>
      </c>
      <c r="CY154">
        <f t="shared" ref="CY154:CY162" si="19">AA154</f>
        <v>38268.54</v>
      </c>
      <c r="CZ154">
        <f t="shared" ref="CZ154:CZ162" si="20">AE154</f>
        <v>38268.54</v>
      </c>
      <c r="DA154">
        <f t="shared" ref="DA154:DA162" si="21">AI154</f>
        <v>1</v>
      </c>
      <c r="DB154">
        <f t="shared" si="17"/>
        <v>38.65</v>
      </c>
      <c r="DC154">
        <f t="shared" si="18"/>
        <v>0</v>
      </c>
    </row>
    <row r="155" spans="1:107" x14ac:dyDescent="0.2">
      <c r="A155">
        <f>ROW(Source!A130)</f>
        <v>130</v>
      </c>
      <c r="B155">
        <v>47999145</v>
      </c>
      <c r="C155">
        <v>47995307</v>
      </c>
      <c r="D155">
        <v>47330924</v>
      </c>
      <c r="E155">
        <v>1</v>
      </c>
      <c r="F155">
        <v>1</v>
      </c>
      <c r="G155">
        <v>27</v>
      </c>
      <c r="H155">
        <v>3</v>
      </c>
      <c r="I155" t="s">
        <v>422</v>
      </c>
      <c r="J155" t="s">
        <v>423</v>
      </c>
      <c r="K155" t="s">
        <v>424</v>
      </c>
      <c r="L155">
        <v>1348</v>
      </c>
      <c r="N155">
        <v>1009</v>
      </c>
      <c r="O155" t="s">
        <v>201</v>
      </c>
      <c r="P155" t="s">
        <v>201</v>
      </c>
      <c r="Q155">
        <v>1000</v>
      </c>
      <c r="W155">
        <v>0</v>
      </c>
      <c r="X155">
        <v>-1847884066</v>
      </c>
      <c r="Y155">
        <v>2.3000000000000001E-4</v>
      </c>
      <c r="AA155">
        <v>37354.800000000003</v>
      </c>
      <c r="AB155">
        <v>0</v>
      </c>
      <c r="AC155">
        <v>0</v>
      </c>
      <c r="AD155">
        <v>0</v>
      </c>
      <c r="AE155">
        <v>37354.800000000003</v>
      </c>
      <c r="AF155">
        <v>0</v>
      </c>
      <c r="AG155">
        <v>0</v>
      </c>
      <c r="AH155">
        <v>0</v>
      </c>
      <c r="AI155">
        <v>1</v>
      </c>
      <c r="AJ155">
        <v>1</v>
      </c>
      <c r="AK155">
        <v>1</v>
      </c>
      <c r="AL155">
        <v>1</v>
      </c>
      <c r="AN155">
        <v>0</v>
      </c>
      <c r="AO155">
        <v>1</v>
      </c>
      <c r="AP155">
        <v>0</v>
      </c>
      <c r="AQ155">
        <v>0</v>
      </c>
      <c r="AR155">
        <v>0</v>
      </c>
      <c r="AS155" t="s">
        <v>3</v>
      </c>
      <c r="AT155">
        <v>2.3000000000000001E-4</v>
      </c>
      <c r="AU155" t="s">
        <v>3</v>
      </c>
      <c r="AV155">
        <v>0</v>
      </c>
      <c r="AW155">
        <v>2</v>
      </c>
      <c r="AX155">
        <v>47995648</v>
      </c>
      <c r="AY155">
        <v>1</v>
      </c>
      <c r="AZ155">
        <v>0</v>
      </c>
      <c r="BA155">
        <v>155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CX155">
        <f>Y155*Source!I130</f>
        <v>0</v>
      </c>
      <c r="CY155">
        <f t="shared" si="19"/>
        <v>37354.800000000003</v>
      </c>
      <c r="CZ155">
        <f t="shared" si="20"/>
        <v>37354.800000000003</v>
      </c>
      <c r="DA155">
        <f t="shared" si="21"/>
        <v>1</v>
      </c>
      <c r="DB155">
        <f t="shared" si="17"/>
        <v>8.59</v>
      </c>
      <c r="DC155">
        <f t="shared" si="18"/>
        <v>0</v>
      </c>
    </row>
    <row r="156" spans="1:107" x14ac:dyDescent="0.2">
      <c r="A156">
        <f>ROW(Source!A130)</f>
        <v>130</v>
      </c>
      <c r="B156">
        <v>47999145</v>
      </c>
      <c r="C156">
        <v>47995307</v>
      </c>
      <c r="D156">
        <v>47331243</v>
      </c>
      <c r="E156">
        <v>1</v>
      </c>
      <c r="F156">
        <v>1</v>
      </c>
      <c r="G156">
        <v>27</v>
      </c>
      <c r="H156">
        <v>3</v>
      </c>
      <c r="I156" t="s">
        <v>425</v>
      </c>
      <c r="J156" t="s">
        <v>426</v>
      </c>
      <c r="K156" t="s">
        <v>427</v>
      </c>
      <c r="L156">
        <v>1339</v>
      </c>
      <c r="N156">
        <v>1007</v>
      </c>
      <c r="O156" t="s">
        <v>273</v>
      </c>
      <c r="P156" t="s">
        <v>273</v>
      </c>
      <c r="Q156">
        <v>1</v>
      </c>
      <c r="W156">
        <v>0</v>
      </c>
      <c r="X156">
        <v>909340900</v>
      </c>
      <c r="Y156">
        <v>0.1</v>
      </c>
      <c r="AA156">
        <v>590.78</v>
      </c>
      <c r="AB156">
        <v>0</v>
      </c>
      <c r="AC156">
        <v>0</v>
      </c>
      <c r="AD156">
        <v>0</v>
      </c>
      <c r="AE156">
        <v>590.78</v>
      </c>
      <c r="AF156">
        <v>0</v>
      </c>
      <c r="AG156">
        <v>0</v>
      </c>
      <c r="AH156">
        <v>0</v>
      </c>
      <c r="AI156">
        <v>1</v>
      </c>
      <c r="AJ156">
        <v>1</v>
      </c>
      <c r="AK156">
        <v>1</v>
      </c>
      <c r="AL156">
        <v>1</v>
      </c>
      <c r="AN156">
        <v>0</v>
      </c>
      <c r="AO156">
        <v>1</v>
      </c>
      <c r="AP156">
        <v>0</v>
      </c>
      <c r="AQ156">
        <v>0</v>
      </c>
      <c r="AR156">
        <v>0</v>
      </c>
      <c r="AS156" t="s">
        <v>3</v>
      </c>
      <c r="AT156">
        <v>0.1</v>
      </c>
      <c r="AU156" t="s">
        <v>3</v>
      </c>
      <c r="AV156">
        <v>0</v>
      </c>
      <c r="AW156">
        <v>2</v>
      </c>
      <c r="AX156">
        <v>47995649</v>
      </c>
      <c r="AY156">
        <v>1</v>
      </c>
      <c r="AZ156">
        <v>0</v>
      </c>
      <c r="BA156">
        <v>156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CX156">
        <f>Y156*Source!I130</f>
        <v>0</v>
      </c>
      <c r="CY156">
        <f t="shared" si="19"/>
        <v>590.78</v>
      </c>
      <c r="CZ156">
        <f t="shared" si="20"/>
        <v>590.78</v>
      </c>
      <c r="DA156">
        <f t="shared" si="21"/>
        <v>1</v>
      </c>
      <c r="DB156">
        <f t="shared" si="17"/>
        <v>59.08</v>
      </c>
      <c r="DC156">
        <f t="shared" si="18"/>
        <v>0</v>
      </c>
    </row>
    <row r="157" spans="1:107" x14ac:dyDescent="0.2">
      <c r="A157">
        <f>ROW(Source!A130)</f>
        <v>130</v>
      </c>
      <c r="B157">
        <v>47999145</v>
      </c>
      <c r="C157">
        <v>47995307</v>
      </c>
      <c r="D157">
        <v>47331262</v>
      </c>
      <c r="E157">
        <v>1</v>
      </c>
      <c r="F157">
        <v>1</v>
      </c>
      <c r="G157">
        <v>27</v>
      </c>
      <c r="H157">
        <v>3</v>
      </c>
      <c r="I157" t="s">
        <v>428</v>
      </c>
      <c r="J157" t="s">
        <v>429</v>
      </c>
      <c r="K157" t="s">
        <v>430</v>
      </c>
      <c r="L157">
        <v>1339</v>
      </c>
      <c r="N157">
        <v>1007</v>
      </c>
      <c r="O157" t="s">
        <v>273</v>
      </c>
      <c r="P157" t="s">
        <v>273</v>
      </c>
      <c r="Q157">
        <v>1</v>
      </c>
      <c r="W157">
        <v>0</v>
      </c>
      <c r="X157">
        <v>973521790</v>
      </c>
      <c r="Y157">
        <v>0.112</v>
      </c>
      <c r="AA157">
        <v>1436.5</v>
      </c>
      <c r="AB157">
        <v>0</v>
      </c>
      <c r="AC157">
        <v>0</v>
      </c>
      <c r="AD157">
        <v>0</v>
      </c>
      <c r="AE157">
        <v>1436.5</v>
      </c>
      <c r="AF157">
        <v>0</v>
      </c>
      <c r="AG157">
        <v>0</v>
      </c>
      <c r="AH157">
        <v>0</v>
      </c>
      <c r="AI157">
        <v>1</v>
      </c>
      <c r="AJ157">
        <v>1</v>
      </c>
      <c r="AK157">
        <v>1</v>
      </c>
      <c r="AL157">
        <v>1</v>
      </c>
      <c r="AN157">
        <v>0</v>
      </c>
      <c r="AO157">
        <v>1</v>
      </c>
      <c r="AP157">
        <v>0</v>
      </c>
      <c r="AQ157">
        <v>0</v>
      </c>
      <c r="AR157">
        <v>0</v>
      </c>
      <c r="AS157" t="s">
        <v>3</v>
      </c>
      <c r="AT157">
        <v>0.112</v>
      </c>
      <c r="AU157" t="s">
        <v>3</v>
      </c>
      <c r="AV157">
        <v>0</v>
      </c>
      <c r="AW157">
        <v>2</v>
      </c>
      <c r="AX157">
        <v>47995650</v>
      </c>
      <c r="AY157">
        <v>1</v>
      </c>
      <c r="AZ157">
        <v>0</v>
      </c>
      <c r="BA157">
        <v>157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CX157">
        <f>Y157*Source!I130</f>
        <v>0</v>
      </c>
      <c r="CY157">
        <f t="shared" si="19"/>
        <v>1436.5</v>
      </c>
      <c r="CZ157">
        <f t="shared" si="20"/>
        <v>1436.5</v>
      </c>
      <c r="DA157">
        <f t="shared" si="21"/>
        <v>1</v>
      </c>
      <c r="DB157">
        <f t="shared" si="17"/>
        <v>160.88999999999999</v>
      </c>
      <c r="DC157">
        <f t="shared" si="18"/>
        <v>0</v>
      </c>
    </row>
    <row r="158" spans="1:107" x14ac:dyDescent="0.2">
      <c r="A158">
        <f>ROW(Source!A130)</f>
        <v>130</v>
      </c>
      <c r="B158">
        <v>47999145</v>
      </c>
      <c r="C158">
        <v>47995307</v>
      </c>
      <c r="D158">
        <v>47330191</v>
      </c>
      <c r="E158">
        <v>1</v>
      </c>
      <c r="F158">
        <v>1</v>
      </c>
      <c r="G158">
        <v>27</v>
      </c>
      <c r="H158">
        <v>3</v>
      </c>
      <c r="I158" t="s">
        <v>431</v>
      </c>
      <c r="J158" t="s">
        <v>432</v>
      </c>
      <c r="K158" t="s">
        <v>433</v>
      </c>
      <c r="L158">
        <v>1348</v>
      </c>
      <c r="N158">
        <v>1009</v>
      </c>
      <c r="O158" t="s">
        <v>201</v>
      </c>
      <c r="P158" t="s">
        <v>201</v>
      </c>
      <c r="Q158">
        <v>1000</v>
      </c>
      <c r="W158">
        <v>0</v>
      </c>
      <c r="X158">
        <v>1285591100</v>
      </c>
      <c r="Y158">
        <v>4.0039999999999999E-2</v>
      </c>
      <c r="AA158">
        <v>4207.5</v>
      </c>
      <c r="AB158">
        <v>0</v>
      </c>
      <c r="AC158">
        <v>0</v>
      </c>
      <c r="AD158">
        <v>0</v>
      </c>
      <c r="AE158">
        <v>4207.5</v>
      </c>
      <c r="AF158">
        <v>0</v>
      </c>
      <c r="AG158">
        <v>0</v>
      </c>
      <c r="AH158">
        <v>0</v>
      </c>
      <c r="AI158">
        <v>1</v>
      </c>
      <c r="AJ158">
        <v>1</v>
      </c>
      <c r="AK158">
        <v>1</v>
      </c>
      <c r="AL158">
        <v>1</v>
      </c>
      <c r="AN158">
        <v>0</v>
      </c>
      <c r="AO158">
        <v>1</v>
      </c>
      <c r="AP158">
        <v>0</v>
      </c>
      <c r="AQ158">
        <v>0</v>
      </c>
      <c r="AR158">
        <v>0</v>
      </c>
      <c r="AS158" t="s">
        <v>3</v>
      </c>
      <c r="AT158">
        <v>4.0039999999999999E-2</v>
      </c>
      <c r="AU158" t="s">
        <v>3</v>
      </c>
      <c r="AV158">
        <v>0</v>
      </c>
      <c r="AW158">
        <v>2</v>
      </c>
      <c r="AX158">
        <v>47995651</v>
      </c>
      <c r="AY158">
        <v>1</v>
      </c>
      <c r="AZ158">
        <v>0</v>
      </c>
      <c r="BA158">
        <v>158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CX158">
        <f>Y158*Source!I130</f>
        <v>0</v>
      </c>
      <c r="CY158">
        <f t="shared" si="19"/>
        <v>4207.5</v>
      </c>
      <c r="CZ158">
        <f t="shared" si="20"/>
        <v>4207.5</v>
      </c>
      <c r="DA158">
        <f t="shared" si="21"/>
        <v>1</v>
      </c>
      <c r="DB158">
        <f t="shared" si="17"/>
        <v>168.47</v>
      </c>
      <c r="DC158">
        <f t="shared" si="18"/>
        <v>0</v>
      </c>
    </row>
    <row r="159" spans="1:107" x14ac:dyDescent="0.2">
      <c r="A159">
        <f>ROW(Source!A130)</f>
        <v>130</v>
      </c>
      <c r="B159">
        <v>47999145</v>
      </c>
      <c r="C159">
        <v>47995307</v>
      </c>
      <c r="D159">
        <v>47331988</v>
      </c>
      <c r="E159">
        <v>1</v>
      </c>
      <c r="F159">
        <v>1</v>
      </c>
      <c r="G159">
        <v>27</v>
      </c>
      <c r="H159">
        <v>3</v>
      </c>
      <c r="I159" t="s">
        <v>274</v>
      </c>
      <c r="J159" t="s">
        <v>275</v>
      </c>
      <c r="K159" t="s">
        <v>276</v>
      </c>
      <c r="L159">
        <v>1339</v>
      </c>
      <c r="N159">
        <v>1007</v>
      </c>
      <c r="O159" t="s">
        <v>273</v>
      </c>
      <c r="P159" t="s">
        <v>273</v>
      </c>
      <c r="Q159">
        <v>1</v>
      </c>
      <c r="W159">
        <v>0</v>
      </c>
      <c r="X159">
        <v>1927597627</v>
      </c>
      <c r="Y159">
        <v>2.9399999999999999E-2</v>
      </c>
      <c r="AA159">
        <v>35.25</v>
      </c>
      <c r="AB159">
        <v>0</v>
      </c>
      <c r="AC159">
        <v>0</v>
      </c>
      <c r="AD159">
        <v>0</v>
      </c>
      <c r="AE159">
        <v>35.25</v>
      </c>
      <c r="AF159">
        <v>0</v>
      </c>
      <c r="AG159">
        <v>0</v>
      </c>
      <c r="AH159">
        <v>0</v>
      </c>
      <c r="AI159">
        <v>1</v>
      </c>
      <c r="AJ159">
        <v>1</v>
      </c>
      <c r="AK159">
        <v>1</v>
      </c>
      <c r="AL159">
        <v>1</v>
      </c>
      <c r="AN159">
        <v>0</v>
      </c>
      <c r="AO159">
        <v>1</v>
      </c>
      <c r="AP159">
        <v>0</v>
      </c>
      <c r="AQ159">
        <v>0</v>
      </c>
      <c r="AR159">
        <v>0</v>
      </c>
      <c r="AS159" t="s">
        <v>3</v>
      </c>
      <c r="AT159">
        <v>2.9399999999999999E-2</v>
      </c>
      <c r="AU159" t="s">
        <v>3</v>
      </c>
      <c r="AV159">
        <v>0</v>
      </c>
      <c r="AW159">
        <v>2</v>
      </c>
      <c r="AX159">
        <v>47995652</v>
      </c>
      <c r="AY159">
        <v>1</v>
      </c>
      <c r="AZ159">
        <v>0</v>
      </c>
      <c r="BA159">
        <v>159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CX159">
        <f>Y159*Source!I130</f>
        <v>0</v>
      </c>
      <c r="CY159">
        <f t="shared" si="19"/>
        <v>35.25</v>
      </c>
      <c r="CZ159">
        <f t="shared" si="20"/>
        <v>35.25</v>
      </c>
      <c r="DA159">
        <f t="shared" si="21"/>
        <v>1</v>
      </c>
      <c r="DB159">
        <f t="shared" si="17"/>
        <v>1.04</v>
      </c>
      <c r="DC159">
        <f t="shared" si="18"/>
        <v>0</v>
      </c>
    </row>
    <row r="160" spans="1:107" x14ac:dyDescent="0.2">
      <c r="A160">
        <f>ROW(Source!A130)</f>
        <v>130</v>
      </c>
      <c r="B160">
        <v>47999145</v>
      </c>
      <c r="C160">
        <v>47995307</v>
      </c>
      <c r="D160">
        <v>47336292</v>
      </c>
      <c r="E160">
        <v>1</v>
      </c>
      <c r="F160">
        <v>1</v>
      </c>
      <c r="G160">
        <v>27</v>
      </c>
      <c r="H160">
        <v>3</v>
      </c>
      <c r="I160" t="s">
        <v>434</v>
      </c>
      <c r="J160" t="s">
        <v>435</v>
      </c>
      <c r="K160" t="s">
        <v>436</v>
      </c>
      <c r="L160">
        <v>1301</v>
      </c>
      <c r="N160">
        <v>1003</v>
      </c>
      <c r="O160" t="s">
        <v>437</v>
      </c>
      <c r="P160" t="s">
        <v>437</v>
      </c>
      <c r="Q160">
        <v>1</v>
      </c>
      <c r="W160">
        <v>0</v>
      </c>
      <c r="X160">
        <v>481938807</v>
      </c>
      <c r="Y160">
        <v>2.5</v>
      </c>
      <c r="AA160">
        <v>1312.08</v>
      </c>
      <c r="AB160">
        <v>0</v>
      </c>
      <c r="AC160">
        <v>0</v>
      </c>
      <c r="AD160">
        <v>0</v>
      </c>
      <c r="AE160">
        <v>1312.08</v>
      </c>
      <c r="AF160">
        <v>0</v>
      </c>
      <c r="AG160">
        <v>0</v>
      </c>
      <c r="AH160">
        <v>0</v>
      </c>
      <c r="AI160">
        <v>1</v>
      </c>
      <c r="AJ160">
        <v>1</v>
      </c>
      <c r="AK160">
        <v>1</v>
      </c>
      <c r="AL160">
        <v>1</v>
      </c>
      <c r="AN160">
        <v>0</v>
      </c>
      <c r="AO160">
        <v>1</v>
      </c>
      <c r="AP160">
        <v>0</v>
      </c>
      <c r="AQ160">
        <v>0</v>
      </c>
      <c r="AR160">
        <v>0</v>
      </c>
      <c r="AS160" t="s">
        <v>3</v>
      </c>
      <c r="AT160">
        <v>2.5</v>
      </c>
      <c r="AU160" t="s">
        <v>3</v>
      </c>
      <c r="AV160">
        <v>0</v>
      </c>
      <c r="AW160">
        <v>2</v>
      </c>
      <c r="AX160">
        <v>47995655</v>
      </c>
      <c r="AY160">
        <v>1</v>
      </c>
      <c r="AZ160">
        <v>0</v>
      </c>
      <c r="BA160">
        <v>160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CX160">
        <f>Y160*Source!I130</f>
        <v>0</v>
      </c>
      <c r="CY160">
        <f t="shared" si="19"/>
        <v>1312.08</v>
      </c>
      <c r="CZ160">
        <f t="shared" si="20"/>
        <v>1312.08</v>
      </c>
      <c r="DA160">
        <f t="shared" si="21"/>
        <v>1</v>
      </c>
      <c r="DB160">
        <f t="shared" si="17"/>
        <v>3280.2</v>
      </c>
      <c r="DC160">
        <f t="shared" si="18"/>
        <v>0</v>
      </c>
    </row>
    <row r="161" spans="1:107" x14ac:dyDescent="0.2">
      <c r="A161">
        <f>ROW(Source!A130)</f>
        <v>130</v>
      </c>
      <c r="B161">
        <v>47999145</v>
      </c>
      <c r="C161">
        <v>47995307</v>
      </c>
      <c r="D161">
        <v>47330278</v>
      </c>
      <c r="E161">
        <v>1</v>
      </c>
      <c r="F161">
        <v>1</v>
      </c>
      <c r="G161">
        <v>27</v>
      </c>
      <c r="H161">
        <v>3</v>
      </c>
      <c r="I161" t="s">
        <v>438</v>
      </c>
      <c r="J161" t="s">
        <v>439</v>
      </c>
      <c r="K161" t="s">
        <v>440</v>
      </c>
      <c r="L161">
        <v>1339</v>
      </c>
      <c r="N161">
        <v>1007</v>
      </c>
      <c r="O161" t="s">
        <v>273</v>
      </c>
      <c r="P161" t="s">
        <v>273</v>
      </c>
      <c r="Q161">
        <v>1</v>
      </c>
      <c r="W161">
        <v>0</v>
      </c>
      <c r="X161">
        <v>717434597</v>
      </c>
      <c r="Y161">
        <v>1.12E-2</v>
      </c>
      <c r="AA161">
        <v>53.38</v>
      </c>
      <c r="AB161">
        <v>0</v>
      </c>
      <c r="AC161">
        <v>0</v>
      </c>
      <c r="AD161">
        <v>0</v>
      </c>
      <c r="AE161">
        <v>53.38</v>
      </c>
      <c r="AF161">
        <v>0</v>
      </c>
      <c r="AG161">
        <v>0</v>
      </c>
      <c r="AH161">
        <v>0</v>
      </c>
      <c r="AI161">
        <v>1</v>
      </c>
      <c r="AJ161">
        <v>1</v>
      </c>
      <c r="AK161">
        <v>1</v>
      </c>
      <c r="AL161">
        <v>1</v>
      </c>
      <c r="AN161">
        <v>0</v>
      </c>
      <c r="AO161">
        <v>1</v>
      </c>
      <c r="AP161">
        <v>0</v>
      </c>
      <c r="AQ161">
        <v>0</v>
      </c>
      <c r="AR161">
        <v>0</v>
      </c>
      <c r="AS161" t="s">
        <v>3</v>
      </c>
      <c r="AT161">
        <v>1.12E-2</v>
      </c>
      <c r="AU161" t="s">
        <v>3</v>
      </c>
      <c r="AV161">
        <v>0</v>
      </c>
      <c r="AW161">
        <v>2</v>
      </c>
      <c r="AX161">
        <v>47995653</v>
      </c>
      <c r="AY161">
        <v>1</v>
      </c>
      <c r="AZ161">
        <v>0</v>
      </c>
      <c r="BA161">
        <v>161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CX161">
        <f>Y161*Source!I130</f>
        <v>0</v>
      </c>
      <c r="CY161">
        <f t="shared" si="19"/>
        <v>53.38</v>
      </c>
      <c r="CZ161">
        <f t="shared" si="20"/>
        <v>53.38</v>
      </c>
      <c r="DA161">
        <f t="shared" si="21"/>
        <v>1</v>
      </c>
      <c r="DB161">
        <f t="shared" ref="DB161:DB178" si="22">ROUND(ROUND(AT161*CZ161,2),6)</f>
        <v>0.6</v>
      </c>
      <c r="DC161">
        <f t="shared" ref="DC161:DC178" si="23">ROUND(ROUND(AT161*AG161,2),6)</f>
        <v>0</v>
      </c>
    </row>
    <row r="162" spans="1:107" x14ac:dyDescent="0.2">
      <c r="A162">
        <f>ROW(Source!A130)</f>
        <v>130</v>
      </c>
      <c r="B162">
        <v>47999145</v>
      </c>
      <c r="C162">
        <v>47995307</v>
      </c>
      <c r="D162">
        <v>47330299</v>
      </c>
      <c r="E162">
        <v>1</v>
      </c>
      <c r="F162">
        <v>1</v>
      </c>
      <c r="G162">
        <v>27</v>
      </c>
      <c r="H162">
        <v>3</v>
      </c>
      <c r="I162" t="s">
        <v>441</v>
      </c>
      <c r="J162" t="s">
        <v>442</v>
      </c>
      <c r="K162" t="s">
        <v>443</v>
      </c>
      <c r="L162">
        <v>1339</v>
      </c>
      <c r="N162">
        <v>1007</v>
      </c>
      <c r="O162" t="s">
        <v>273</v>
      </c>
      <c r="P162" t="s">
        <v>273</v>
      </c>
      <c r="Q162">
        <v>1</v>
      </c>
      <c r="W162">
        <v>0</v>
      </c>
      <c r="X162">
        <v>-1784347938</v>
      </c>
      <c r="Y162">
        <v>5.5300000000000002E-3</v>
      </c>
      <c r="AA162">
        <v>32.520000000000003</v>
      </c>
      <c r="AB162">
        <v>0</v>
      </c>
      <c r="AC162">
        <v>0</v>
      </c>
      <c r="AD162">
        <v>0</v>
      </c>
      <c r="AE162">
        <v>32.520000000000003</v>
      </c>
      <c r="AF162">
        <v>0</v>
      </c>
      <c r="AG162">
        <v>0</v>
      </c>
      <c r="AH162">
        <v>0</v>
      </c>
      <c r="AI162">
        <v>1</v>
      </c>
      <c r="AJ162">
        <v>1</v>
      </c>
      <c r="AK162">
        <v>1</v>
      </c>
      <c r="AL162">
        <v>1</v>
      </c>
      <c r="AN162">
        <v>0</v>
      </c>
      <c r="AO162">
        <v>1</v>
      </c>
      <c r="AP162">
        <v>0</v>
      </c>
      <c r="AQ162">
        <v>0</v>
      </c>
      <c r="AR162">
        <v>0</v>
      </c>
      <c r="AS162" t="s">
        <v>3</v>
      </c>
      <c r="AT162">
        <v>5.5300000000000002E-3</v>
      </c>
      <c r="AU162" t="s">
        <v>3</v>
      </c>
      <c r="AV162">
        <v>0</v>
      </c>
      <c r="AW162">
        <v>2</v>
      </c>
      <c r="AX162">
        <v>47995654</v>
      </c>
      <c r="AY162">
        <v>1</v>
      </c>
      <c r="AZ162">
        <v>0</v>
      </c>
      <c r="BA162">
        <v>162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CX162">
        <f>Y162*Source!I130</f>
        <v>0</v>
      </c>
      <c r="CY162">
        <f t="shared" si="19"/>
        <v>32.520000000000003</v>
      </c>
      <c r="CZ162">
        <f t="shared" si="20"/>
        <v>32.520000000000003</v>
      </c>
      <c r="DA162">
        <f t="shared" si="21"/>
        <v>1</v>
      </c>
      <c r="DB162">
        <f t="shared" si="22"/>
        <v>0.18</v>
      </c>
      <c r="DC162">
        <f t="shared" si="23"/>
        <v>0</v>
      </c>
    </row>
    <row r="163" spans="1:107" x14ac:dyDescent="0.2">
      <c r="A163">
        <f>ROW(Source!A131)</f>
        <v>131</v>
      </c>
      <c r="B163">
        <v>47999145</v>
      </c>
      <c r="C163">
        <v>47995338</v>
      </c>
      <c r="D163">
        <v>47316917</v>
      </c>
      <c r="E163">
        <v>27</v>
      </c>
      <c r="F163">
        <v>1</v>
      </c>
      <c r="G163">
        <v>27</v>
      </c>
      <c r="H163">
        <v>1</v>
      </c>
      <c r="I163" t="s">
        <v>219</v>
      </c>
      <c r="J163" t="s">
        <v>3</v>
      </c>
      <c r="K163" t="s">
        <v>220</v>
      </c>
      <c r="L163">
        <v>1191</v>
      </c>
      <c r="N163">
        <v>1013</v>
      </c>
      <c r="O163" t="s">
        <v>221</v>
      </c>
      <c r="P163" t="s">
        <v>221</v>
      </c>
      <c r="Q163">
        <v>1</v>
      </c>
      <c r="W163">
        <v>0</v>
      </c>
      <c r="X163">
        <v>476480486</v>
      </c>
      <c r="Y163">
        <v>2.97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1</v>
      </c>
      <c r="AL163">
        <v>1</v>
      </c>
      <c r="AN163">
        <v>0</v>
      </c>
      <c r="AO163">
        <v>1</v>
      </c>
      <c r="AP163">
        <v>0</v>
      </c>
      <c r="AQ163">
        <v>0</v>
      </c>
      <c r="AR163">
        <v>0</v>
      </c>
      <c r="AS163" t="s">
        <v>3</v>
      </c>
      <c r="AT163">
        <v>2.97</v>
      </c>
      <c r="AU163" t="s">
        <v>3</v>
      </c>
      <c r="AV163">
        <v>1</v>
      </c>
      <c r="AW163">
        <v>2</v>
      </c>
      <c r="AX163">
        <v>47995656</v>
      </c>
      <c r="AY163">
        <v>1</v>
      </c>
      <c r="AZ163">
        <v>0</v>
      </c>
      <c r="BA163">
        <v>163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CX163">
        <f>Y163*Source!I131</f>
        <v>0</v>
      </c>
      <c r="CY163">
        <f>AD163</f>
        <v>0</v>
      </c>
      <c r="CZ163">
        <f>AH163</f>
        <v>0</v>
      </c>
      <c r="DA163">
        <f>AL163</f>
        <v>1</v>
      </c>
      <c r="DB163">
        <f t="shared" si="22"/>
        <v>0</v>
      </c>
      <c r="DC163">
        <f t="shared" si="23"/>
        <v>0</v>
      </c>
    </row>
    <row r="164" spans="1:107" x14ac:dyDescent="0.2">
      <c r="A164">
        <f>ROW(Source!A131)</f>
        <v>131</v>
      </c>
      <c r="B164">
        <v>47999145</v>
      </c>
      <c r="C164">
        <v>47995338</v>
      </c>
      <c r="D164">
        <v>47329542</v>
      </c>
      <c r="E164">
        <v>1</v>
      </c>
      <c r="F164">
        <v>1</v>
      </c>
      <c r="G164">
        <v>27</v>
      </c>
      <c r="H164">
        <v>2</v>
      </c>
      <c r="I164" t="s">
        <v>444</v>
      </c>
      <c r="J164" t="s">
        <v>445</v>
      </c>
      <c r="K164" t="s">
        <v>446</v>
      </c>
      <c r="L164">
        <v>1368</v>
      </c>
      <c r="N164">
        <v>1011</v>
      </c>
      <c r="O164" t="s">
        <v>225</v>
      </c>
      <c r="P164" t="s">
        <v>225</v>
      </c>
      <c r="Q164">
        <v>1</v>
      </c>
      <c r="W164">
        <v>0</v>
      </c>
      <c r="X164">
        <v>-711828296</v>
      </c>
      <c r="Y164">
        <v>0.38400000000000001</v>
      </c>
      <c r="AA164">
        <v>0</v>
      </c>
      <c r="AB164">
        <v>351.29</v>
      </c>
      <c r="AC164">
        <v>7.02</v>
      </c>
      <c r="AD164">
        <v>0</v>
      </c>
      <c r="AE164">
        <v>0</v>
      </c>
      <c r="AF164">
        <v>351.29</v>
      </c>
      <c r="AG164">
        <v>7.02</v>
      </c>
      <c r="AH164">
        <v>0</v>
      </c>
      <c r="AI164">
        <v>1</v>
      </c>
      <c r="AJ164">
        <v>1</v>
      </c>
      <c r="AK164">
        <v>1</v>
      </c>
      <c r="AL164">
        <v>1</v>
      </c>
      <c r="AN164">
        <v>0</v>
      </c>
      <c r="AO164">
        <v>1</v>
      </c>
      <c r="AP164">
        <v>0</v>
      </c>
      <c r="AQ164">
        <v>0</v>
      </c>
      <c r="AR164">
        <v>0</v>
      </c>
      <c r="AS164" t="s">
        <v>3</v>
      </c>
      <c r="AT164">
        <v>0.38400000000000001</v>
      </c>
      <c r="AU164" t="s">
        <v>3</v>
      </c>
      <c r="AV164">
        <v>0</v>
      </c>
      <c r="AW164">
        <v>2</v>
      </c>
      <c r="AX164">
        <v>47995657</v>
      </c>
      <c r="AY164">
        <v>1</v>
      </c>
      <c r="AZ164">
        <v>0</v>
      </c>
      <c r="BA164">
        <v>164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CX164">
        <f>Y164*Source!I131</f>
        <v>0</v>
      </c>
      <c r="CY164">
        <f>AB164</f>
        <v>351.29</v>
      </c>
      <c r="CZ164">
        <f>AF164</f>
        <v>351.29</v>
      </c>
      <c r="DA164">
        <f>AJ164</f>
        <v>1</v>
      </c>
      <c r="DB164">
        <f t="shared" si="22"/>
        <v>134.9</v>
      </c>
      <c r="DC164">
        <f t="shared" si="23"/>
        <v>2.7</v>
      </c>
    </row>
    <row r="165" spans="1:107" x14ac:dyDescent="0.2">
      <c r="A165">
        <f>ROW(Source!A131)</f>
        <v>131</v>
      </c>
      <c r="B165">
        <v>47999145</v>
      </c>
      <c r="C165">
        <v>47995338</v>
      </c>
      <c r="D165">
        <v>47329927</v>
      </c>
      <c r="E165">
        <v>1</v>
      </c>
      <c r="F165">
        <v>1</v>
      </c>
      <c r="G165">
        <v>27</v>
      </c>
      <c r="H165">
        <v>2</v>
      </c>
      <c r="I165" t="s">
        <v>407</v>
      </c>
      <c r="J165" t="s">
        <v>408</v>
      </c>
      <c r="K165" t="s">
        <v>409</v>
      </c>
      <c r="L165">
        <v>1368</v>
      </c>
      <c r="N165">
        <v>1011</v>
      </c>
      <c r="O165" t="s">
        <v>225</v>
      </c>
      <c r="P165" t="s">
        <v>225</v>
      </c>
      <c r="Q165">
        <v>1</v>
      </c>
      <c r="W165">
        <v>0</v>
      </c>
      <c r="X165">
        <v>-764600179</v>
      </c>
      <c r="Y165">
        <v>0.115</v>
      </c>
      <c r="AA165">
        <v>0</v>
      </c>
      <c r="AB165">
        <v>5.94</v>
      </c>
      <c r="AC165">
        <v>0.02</v>
      </c>
      <c r="AD165">
        <v>0</v>
      </c>
      <c r="AE165">
        <v>0</v>
      </c>
      <c r="AF165">
        <v>5.94</v>
      </c>
      <c r="AG165">
        <v>0.02</v>
      </c>
      <c r="AH165">
        <v>0</v>
      </c>
      <c r="AI165">
        <v>1</v>
      </c>
      <c r="AJ165">
        <v>1</v>
      </c>
      <c r="AK165">
        <v>1</v>
      </c>
      <c r="AL165">
        <v>1</v>
      </c>
      <c r="AN165">
        <v>0</v>
      </c>
      <c r="AO165">
        <v>1</v>
      </c>
      <c r="AP165">
        <v>0</v>
      </c>
      <c r="AQ165">
        <v>0</v>
      </c>
      <c r="AR165">
        <v>0</v>
      </c>
      <c r="AS165" t="s">
        <v>3</v>
      </c>
      <c r="AT165">
        <v>0.115</v>
      </c>
      <c r="AU165" t="s">
        <v>3</v>
      </c>
      <c r="AV165">
        <v>0</v>
      </c>
      <c r="AW165">
        <v>2</v>
      </c>
      <c r="AX165">
        <v>47995658</v>
      </c>
      <c r="AY165">
        <v>1</v>
      </c>
      <c r="AZ165">
        <v>0</v>
      </c>
      <c r="BA165">
        <v>165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CX165">
        <f>Y165*Source!I131</f>
        <v>0</v>
      </c>
      <c r="CY165">
        <f>AB165</f>
        <v>5.94</v>
      </c>
      <c r="CZ165">
        <f>AF165</f>
        <v>5.94</v>
      </c>
      <c r="DA165">
        <f>AJ165</f>
        <v>1</v>
      </c>
      <c r="DB165">
        <f t="shared" si="22"/>
        <v>0.68</v>
      </c>
      <c r="DC165">
        <f t="shared" si="23"/>
        <v>0</v>
      </c>
    </row>
    <row r="166" spans="1:107" x14ac:dyDescent="0.2">
      <c r="A166">
        <f>ROW(Source!A131)</f>
        <v>131</v>
      </c>
      <c r="B166">
        <v>47999145</v>
      </c>
      <c r="C166">
        <v>47995338</v>
      </c>
      <c r="D166">
        <v>47329950</v>
      </c>
      <c r="E166">
        <v>1</v>
      </c>
      <c r="F166">
        <v>1</v>
      </c>
      <c r="G166">
        <v>27</v>
      </c>
      <c r="H166">
        <v>2</v>
      </c>
      <c r="I166" t="s">
        <v>447</v>
      </c>
      <c r="J166" t="s">
        <v>448</v>
      </c>
      <c r="K166" t="s">
        <v>449</v>
      </c>
      <c r="L166">
        <v>1368</v>
      </c>
      <c r="N166">
        <v>1011</v>
      </c>
      <c r="O166" t="s">
        <v>225</v>
      </c>
      <c r="P166" t="s">
        <v>225</v>
      </c>
      <c r="Q166">
        <v>1</v>
      </c>
      <c r="W166">
        <v>0</v>
      </c>
      <c r="X166">
        <v>676633484</v>
      </c>
      <c r="Y166">
        <v>0.504</v>
      </c>
      <c r="AA166">
        <v>0</v>
      </c>
      <c r="AB166">
        <v>652.16</v>
      </c>
      <c r="AC166">
        <v>581.9</v>
      </c>
      <c r="AD166">
        <v>0</v>
      </c>
      <c r="AE166">
        <v>0</v>
      </c>
      <c r="AF166">
        <v>652.16</v>
      </c>
      <c r="AG166">
        <v>581.9</v>
      </c>
      <c r="AH166">
        <v>0</v>
      </c>
      <c r="AI166">
        <v>1</v>
      </c>
      <c r="AJ166">
        <v>1</v>
      </c>
      <c r="AK166">
        <v>1</v>
      </c>
      <c r="AL166">
        <v>1</v>
      </c>
      <c r="AN166">
        <v>0</v>
      </c>
      <c r="AO166">
        <v>1</v>
      </c>
      <c r="AP166">
        <v>0</v>
      </c>
      <c r="AQ166">
        <v>0</v>
      </c>
      <c r="AR166">
        <v>0</v>
      </c>
      <c r="AS166" t="s">
        <v>3</v>
      </c>
      <c r="AT166">
        <v>0.504</v>
      </c>
      <c r="AU166" t="s">
        <v>3</v>
      </c>
      <c r="AV166">
        <v>0</v>
      </c>
      <c r="AW166">
        <v>2</v>
      </c>
      <c r="AX166">
        <v>47995659</v>
      </c>
      <c r="AY166">
        <v>1</v>
      </c>
      <c r="AZ166">
        <v>0</v>
      </c>
      <c r="BA166">
        <v>166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CX166">
        <f>Y166*Source!I131</f>
        <v>0</v>
      </c>
      <c r="CY166">
        <f>AB166</f>
        <v>652.16</v>
      </c>
      <c r="CZ166">
        <f>AF166</f>
        <v>652.16</v>
      </c>
      <c r="DA166">
        <f>AJ166</f>
        <v>1</v>
      </c>
      <c r="DB166">
        <f t="shared" si="22"/>
        <v>328.69</v>
      </c>
      <c r="DC166">
        <f t="shared" si="23"/>
        <v>293.27999999999997</v>
      </c>
    </row>
    <row r="167" spans="1:107" x14ac:dyDescent="0.2">
      <c r="A167">
        <f>ROW(Source!A131)</f>
        <v>131</v>
      </c>
      <c r="B167">
        <v>47999145</v>
      </c>
      <c r="C167">
        <v>47995338</v>
      </c>
      <c r="D167">
        <v>47330907</v>
      </c>
      <c r="E167">
        <v>1</v>
      </c>
      <c r="F167">
        <v>1</v>
      </c>
      <c r="G167">
        <v>27</v>
      </c>
      <c r="H167">
        <v>3</v>
      </c>
      <c r="I167" t="s">
        <v>419</v>
      </c>
      <c r="J167" t="s">
        <v>420</v>
      </c>
      <c r="K167" t="s">
        <v>421</v>
      </c>
      <c r="L167">
        <v>1348</v>
      </c>
      <c r="N167">
        <v>1009</v>
      </c>
      <c r="O167" t="s">
        <v>201</v>
      </c>
      <c r="P167" t="s">
        <v>201</v>
      </c>
      <c r="Q167">
        <v>1000</v>
      </c>
      <c r="W167">
        <v>0</v>
      </c>
      <c r="X167">
        <v>-1210277159</v>
      </c>
      <c r="Y167">
        <v>1.01E-3</v>
      </c>
      <c r="AA167">
        <v>38268.54</v>
      </c>
      <c r="AB167">
        <v>0</v>
      </c>
      <c r="AC167">
        <v>0</v>
      </c>
      <c r="AD167">
        <v>0</v>
      </c>
      <c r="AE167">
        <v>38268.54</v>
      </c>
      <c r="AF167">
        <v>0</v>
      </c>
      <c r="AG167">
        <v>0</v>
      </c>
      <c r="AH167">
        <v>0</v>
      </c>
      <c r="AI167">
        <v>1</v>
      </c>
      <c r="AJ167">
        <v>1</v>
      </c>
      <c r="AK167">
        <v>1</v>
      </c>
      <c r="AL167">
        <v>1</v>
      </c>
      <c r="AN167">
        <v>0</v>
      </c>
      <c r="AO167">
        <v>1</v>
      </c>
      <c r="AP167">
        <v>0</v>
      </c>
      <c r="AQ167">
        <v>0</v>
      </c>
      <c r="AR167">
        <v>0</v>
      </c>
      <c r="AS167" t="s">
        <v>3</v>
      </c>
      <c r="AT167">
        <v>1.01E-3</v>
      </c>
      <c r="AU167" t="s">
        <v>3</v>
      </c>
      <c r="AV167">
        <v>0</v>
      </c>
      <c r="AW167">
        <v>2</v>
      </c>
      <c r="AX167">
        <v>47995660</v>
      </c>
      <c r="AY167">
        <v>1</v>
      </c>
      <c r="AZ167">
        <v>0</v>
      </c>
      <c r="BA167">
        <v>167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CX167">
        <f>Y167*Source!I131</f>
        <v>0</v>
      </c>
      <c r="CY167">
        <f>AA167</f>
        <v>38268.54</v>
      </c>
      <c r="CZ167">
        <f>AE167</f>
        <v>38268.54</v>
      </c>
      <c r="DA167">
        <f>AI167</f>
        <v>1</v>
      </c>
      <c r="DB167">
        <f t="shared" si="22"/>
        <v>38.65</v>
      </c>
      <c r="DC167">
        <f t="shared" si="23"/>
        <v>0</v>
      </c>
    </row>
    <row r="168" spans="1:107" x14ac:dyDescent="0.2">
      <c r="A168">
        <f>ROW(Source!A131)</f>
        <v>131</v>
      </c>
      <c r="B168">
        <v>47999145</v>
      </c>
      <c r="C168">
        <v>47995338</v>
      </c>
      <c r="D168">
        <v>47330765</v>
      </c>
      <c r="E168">
        <v>1</v>
      </c>
      <c r="F168">
        <v>1</v>
      </c>
      <c r="G168">
        <v>27</v>
      </c>
      <c r="H168">
        <v>3</v>
      </c>
      <c r="I168" t="s">
        <v>450</v>
      </c>
      <c r="J168" t="s">
        <v>451</v>
      </c>
      <c r="K168" t="s">
        <v>452</v>
      </c>
      <c r="L168">
        <v>1348</v>
      </c>
      <c r="N168">
        <v>1009</v>
      </c>
      <c r="O168" t="s">
        <v>201</v>
      </c>
      <c r="P168" t="s">
        <v>201</v>
      </c>
      <c r="Q168">
        <v>1000</v>
      </c>
      <c r="W168">
        <v>0</v>
      </c>
      <c r="X168">
        <v>-2126876791</v>
      </c>
      <c r="Y168">
        <v>0.14899999999999999</v>
      </c>
      <c r="AA168">
        <v>37537.54</v>
      </c>
      <c r="AB168">
        <v>0</v>
      </c>
      <c r="AC168">
        <v>0</v>
      </c>
      <c r="AD168">
        <v>0</v>
      </c>
      <c r="AE168">
        <v>37537.54</v>
      </c>
      <c r="AF168">
        <v>0</v>
      </c>
      <c r="AG168">
        <v>0</v>
      </c>
      <c r="AH168">
        <v>0</v>
      </c>
      <c r="AI168">
        <v>1</v>
      </c>
      <c r="AJ168">
        <v>1</v>
      </c>
      <c r="AK168">
        <v>1</v>
      </c>
      <c r="AL168">
        <v>1</v>
      </c>
      <c r="AN168">
        <v>0</v>
      </c>
      <c r="AO168">
        <v>1</v>
      </c>
      <c r="AP168">
        <v>0</v>
      </c>
      <c r="AQ168">
        <v>0</v>
      </c>
      <c r="AR168">
        <v>0</v>
      </c>
      <c r="AS168" t="s">
        <v>3</v>
      </c>
      <c r="AT168">
        <v>0.14899999999999999</v>
      </c>
      <c r="AU168" t="s">
        <v>3</v>
      </c>
      <c r="AV168">
        <v>0</v>
      </c>
      <c r="AW168">
        <v>2</v>
      </c>
      <c r="AX168">
        <v>47995661</v>
      </c>
      <c r="AY168">
        <v>1</v>
      </c>
      <c r="AZ168">
        <v>0</v>
      </c>
      <c r="BA168">
        <v>168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CX168">
        <f>Y168*Source!I131</f>
        <v>0</v>
      </c>
      <c r="CY168">
        <f>AA168</f>
        <v>37537.54</v>
      </c>
      <c r="CZ168">
        <f>AE168</f>
        <v>37537.54</v>
      </c>
      <c r="DA168">
        <f>AI168</f>
        <v>1</v>
      </c>
      <c r="DB168">
        <f t="shared" si="22"/>
        <v>5593.09</v>
      </c>
      <c r="DC168">
        <f t="shared" si="23"/>
        <v>0</v>
      </c>
    </row>
    <row r="169" spans="1:107" x14ac:dyDescent="0.2">
      <c r="A169">
        <f>ROW(Source!A131)</f>
        <v>131</v>
      </c>
      <c r="B169">
        <v>47999145</v>
      </c>
      <c r="C169">
        <v>47995338</v>
      </c>
      <c r="D169">
        <v>47331895</v>
      </c>
      <c r="E169">
        <v>1</v>
      </c>
      <c r="F169">
        <v>1</v>
      </c>
      <c r="G169">
        <v>27</v>
      </c>
      <c r="H169">
        <v>3</v>
      </c>
      <c r="I169" t="s">
        <v>398</v>
      </c>
      <c r="J169" t="s">
        <v>399</v>
      </c>
      <c r="K169" t="s">
        <v>400</v>
      </c>
      <c r="L169">
        <v>1348</v>
      </c>
      <c r="N169">
        <v>1009</v>
      </c>
      <c r="O169" t="s">
        <v>201</v>
      </c>
      <c r="P169" t="s">
        <v>201</v>
      </c>
      <c r="Q169">
        <v>1000</v>
      </c>
      <c r="W169">
        <v>0</v>
      </c>
      <c r="X169">
        <v>-672771621</v>
      </c>
      <c r="Y169">
        <v>5.0000000000000001E-4</v>
      </c>
      <c r="AA169">
        <v>110781.14</v>
      </c>
      <c r="AB169">
        <v>0</v>
      </c>
      <c r="AC169">
        <v>0</v>
      </c>
      <c r="AD169">
        <v>0</v>
      </c>
      <c r="AE169">
        <v>110781.14</v>
      </c>
      <c r="AF169">
        <v>0</v>
      </c>
      <c r="AG169">
        <v>0</v>
      </c>
      <c r="AH169">
        <v>0</v>
      </c>
      <c r="AI169">
        <v>1</v>
      </c>
      <c r="AJ169">
        <v>1</v>
      </c>
      <c r="AK169">
        <v>1</v>
      </c>
      <c r="AL169">
        <v>1</v>
      </c>
      <c r="AN169">
        <v>0</v>
      </c>
      <c r="AO169">
        <v>1</v>
      </c>
      <c r="AP169">
        <v>0</v>
      </c>
      <c r="AQ169">
        <v>0</v>
      </c>
      <c r="AR169">
        <v>0</v>
      </c>
      <c r="AS169" t="s">
        <v>3</v>
      </c>
      <c r="AT169">
        <v>5.0000000000000001E-4</v>
      </c>
      <c r="AU169" t="s">
        <v>3</v>
      </c>
      <c r="AV169">
        <v>0</v>
      </c>
      <c r="AW169">
        <v>2</v>
      </c>
      <c r="AX169">
        <v>47995662</v>
      </c>
      <c r="AY169">
        <v>1</v>
      </c>
      <c r="AZ169">
        <v>0</v>
      </c>
      <c r="BA169">
        <v>169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CX169">
        <f>Y169*Source!I131</f>
        <v>0</v>
      </c>
      <c r="CY169">
        <f>AA169</f>
        <v>110781.14</v>
      </c>
      <c r="CZ169">
        <f>AE169</f>
        <v>110781.14</v>
      </c>
      <c r="DA169">
        <f>AI169</f>
        <v>1</v>
      </c>
      <c r="DB169">
        <f t="shared" si="22"/>
        <v>55.39</v>
      </c>
      <c r="DC169">
        <f t="shared" si="23"/>
        <v>0</v>
      </c>
    </row>
    <row r="170" spans="1:107" x14ac:dyDescent="0.2">
      <c r="A170">
        <f>ROW(Source!A131)</f>
        <v>131</v>
      </c>
      <c r="B170">
        <v>47999145</v>
      </c>
      <c r="C170">
        <v>47995338</v>
      </c>
      <c r="D170">
        <v>47334216</v>
      </c>
      <c r="E170">
        <v>1</v>
      </c>
      <c r="F170">
        <v>1</v>
      </c>
      <c r="G170">
        <v>27</v>
      </c>
      <c r="H170">
        <v>3</v>
      </c>
      <c r="I170" t="s">
        <v>453</v>
      </c>
      <c r="J170" t="s">
        <v>454</v>
      </c>
      <c r="K170" t="s">
        <v>455</v>
      </c>
      <c r="L170">
        <v>1354</v>
      </c>
      <c r="N170">
        <v>1010</v>
      </c>
      <c r="O170" t="s">
        <v>182</v>
      </c>
      <c r="P170" t="s">
        <v>182</v>
      </c>
      <c r="Q170">
        <v>1</v>
      </c>
      <c r="W170">
        <v>0</v>
      </c>
      <c r="X170">
        <v>969740417</v>
      </c>
      <c r="Y170">
        <v>1.4E-2</v>
      </c>
      <c r="AA170">
        <v>16.54</v>
      </c>
      <c r="AB170">
        <v>0</v>
      </c>
      <c r="AC170">
        <v>0</v>
      </c>
      <c r="AD170">
        <v>0</v>
      </c>
      <c r="AE170">
        <v>16.54</v>
      </c>
      <c r="AF170">
        <v>0</v>
      </c>
      <c r="AG170">
        <v>0</v>
      </c>
      <c r="AH170">
        <v>0</v>
      </c>
      <c r="AI170">
        <v>1</v>
      </c>
      <c r="AJ170">
        <v>1</v>
      </c>
      <c r="AK170">
        <v>1</v>
      </c>
      <c r="AL170">
        <v>1</v>
      </c>
      <c r="AN170">
        <v>0</v>
      </c>
      <c r="AO170">
        <v>1</v>
      </c>
      <c r="AP170">
        <v>0</v>
      </c>
      <c r="AQ170">
        <v>0</v>
      </c>
      <c r="AR170">
        <v>0</v>
      </c>
      <c r="AS170" t="s">
        <v>3</v>
      </c>
      <c r="AT170">
        <v>1.4E-2</v>
      </c>
      <c r="AU170" t="s">
        <v>3</v>
      </c>
      <c r="AV170">
        <v>0</v>
      </c>
      <c r="AW170">
        <v>2</v>
      </c>
      <c r="AX170">
        <v>47995663</v>
      </c>
      <c r="AY170">
        <v>1</v>
      </c>
      <c r="AZ170">
        <v>0</v>
      </c>
      <c r="BA170">
        <v>170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CX170">
        <f>Y170*Source!I131</f>
        <v>0</v>
      </c>
      <c r="CY170">
        <f>AA170</f>
        <v>16.54</v>
      </c>
      <c r="CZ170">
        <f>AE170</f>
        <v>16.54</v>
      </c>
      <c r="DA170">
        <f>AI170</f>
        <v>1</v>
      </c>
      <c r="DB170">
        <f t="shared" si="22"/>
        <v>0.23</v>
      </c>
      <c r="DC170">
        <f t="shared" si="23"/>
        <v>0</v>
      </c>
    </row>
    <row r="171" spans="1:107" x14ac:dyDescent="0.2">
      <c r="A171">
        <f>ROW(Source!A167)</f>
        <v>167</v>
      </c>
      <c r="B171">
        <v>47999145</v>
      </c>
      <c r="C171">
        <v>47995411</v>
      </c>
      <c r="D171">
        <v>47316917</v>
      </c>
      <c r="E171">
        <v>27</v>
      </c>
      <c r="F171">
        <v>1</v>
      </c>
      <c r="G171">
        <v>27</v>
      </c>
      <c r="H171">
        <v>1</v>
      </c>
      <c r="I171" t="s">
        <v>219</v>
      </c>
      <c r="J171" t="s">
        <v>3</v>
      </c>
      <c r="K171" t="s">
        <v>220</v>
      </c>
      <c r="L171">
        <v>1191</v>
      </c>
      <c r="N171">
        <v>1013</v>
      </c>
      <c r="O171" t="s">
        <v>221</v>
      </c>
      <c r="P171" t="s">
        <v>221</v>
      </c>
      <c r="Q171">
        <v>1</v>
      </c>
      <c r="W171">
        <v>0</v>
      </c>
      <c r="X171">
        <v>476480486</v>
      </c>
      <c r="Y171">
        <v>46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1</v>
      </c>
      <c r="AK171">
        <v>1</v>
      </c>
      <c r="AL171">
        <v>1</v>
      </c>
      <c r="AN171">
        <v>0</v>
      </c>
      <c r="AO171">
        <v>1</v>
      </c>
      <c r="AP171">
        <v>0</v>
      </c>
      <c r="AQ171">
        <v>0</v>
      </c>
      <c r="AR171">
        <v>0</v>
      </c>
      <c r="AS171" t="s">
        <v>3</v>
      </c>
      <c r="AT171">
        <v>46</v>
      </c>
      <c r="AU171" t="s">
        <v>3</v>
      </c>
      <c r="AV171">
        <v>1</v>
      </c>
      <c r="AW171">
        <v>2</v>
      </c>
      <c r="AX171">
        <v>47995664</v>
      </c>
      <c r="AY171">
        <v>1</v>
      </c>
      <c r="AZ171">
        <v>0</v>
      </c>
      <c r="BA171">
        <v>171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CX171">
        <f>Y171*Source!I167</f>
        <v>0</v>
      </c>
      <c r="CY171">
        <f>AD171</f>
        <v>0</v>
      </c>
      <c r="CZ171">
        <f>AH171</f>
        <v>0</v>
      </c>
      <c r="DA171">
        <f>AL171</f>
        <v>1</v>
      </c>
      <c r="DB171">
        <f t="shared" si="22"/>
        <v>0</v>
      </c>
      <c r="DC171">
        <f t="shared" si="23"/>
        <v>0</v>
      </c>
    </row>
    <row r="172" spans="1:107" x14ac:dyDescent="0.2">
      <c r="A172">
        <f>ROW(Source!A167)</f>
        <v>167</v>
      </c>
      <c r="B172">
        <v>47999145</v>
      </c>
      <c r="C172">
        <v>47995411</v>
      </c>
      <c r="D172">
        <v>47333717</v>
      </c>
      <c r="E172">
        <v>1</v>
      </c>
      <c r="F172">
        <v>1</v>
      </c>
      <c r="G172">
        <v>27</v>
      </c>
      <c r="H172">
        <v>3</v>
      </c>
      <c r="I172" t="s">
        <v>456</v>
      </c>
      <c r="J172" t="s">
        <v>457</v>
      </c>
      <c r="K172" t="s">
        <v>458</v>
      </c>
      <c r="L172">
        <v>1339</v>
      </c>
      <c r="N172">
        <v>1007</v>
      </c>
      <c r="O172" t="s">
        <v>273</v>
      </c>
      <c r="P172" t="s">
        <v>273</v>
      </c>
      <c r="Q172">
        <v>1</v>
      </c>
      <c r="W172">
        <v>0</v>
      </c>
      <c r="X172">
        <v>-1172857595</v>
      </c>
      <c r="Y172">
        <v>15</v>
      </c>
      <c r="AA172">
        <v>753.67</v>
      </c>
      <c r="AB172">
        <v>0</v>
      </c>
      <c r="AC172">
        <v>0</v>
      </c>
      <c r="AD172">
        <v>0</v>
      </c>
      <c r="AE172">
        <v>753.67</v>
      </c>
      <c r="AF172">
        <v>0</v>
      </c>
      <c r="AG172">
        <v>0</v>
      </c>
      <c r="AH172">
        <v>0</v>
      </c>
      <c r="AI172">
        <v>1</v>
      </c>
      <c r="AJ172">
        <v>1</v>
      </c>
      <c r="AK172">
        <v>1</v>
      </c>
      <c r="AL172">
        <v>1</v>
      </c>
      <c r="AN172">
        <v>0</v>
      </c>
      <c r="AO172">
        <v>1</v>
      </c>
      <c r="AP172">
        <v>0</v>
      </c>
      <c r="AQ172">
        <v>0</v>
      </c>
      <c r="AR172">
        <v>0</v>
      </c>
      <c r="AS172" t="s">
        <v>3</v>
      </c>
      <c r="AT172">
        <v>15</v>
      </c>
      <c r="AU172" t="s">
        <v>3</v>
      </c>
      <c r="AV172">
        <v>0</v>
      </c>
      <c r="AW172">
        <v>2</v>
      </c>
      <c r="AX172">
        <v>47995665</v>
      </c>
      <c r="AY172">
        <v>1</v>
      </c>
      <c r="AZ172">
        <v>0</v>
      </c>
      <c r="BA172">
        <v>172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CX172">
        <f>Y172*Source!I167</f>
        <v>0</v>
      </c>
      <c r="CY172">
        <f>AA172</f>
        <v>753.67</v>
      </c>
      <c r="CZ172">
        <f>AE172</f>
        <v>753.67</v>
      </c>
      <c r="DA172">
        <f>AI172</f>
        <v>1</v>
      </c>
      <c r="DB172">
        <f t="shared" si="22"/>
        <v>11305.05</v>
      </c>
      <c r="DC172">
        <f t="shared" si="23"/>
        <v>0</v>
      </c>
    </row>
    <row r="173" spans="1:107" x14ac:dyDescent="0.2">
      <c r="A173">
        <f>ROW(Source!A168)</f>
        <v>168</v>
      </c>
      <c r="B173">
        <v>47999145</v>
      </c>
      <c r="C173">
        <v>47995416</v>
      </c>
      <c r="D173">
        <v>47316917</v>
      </c>
      <c r="E173">
        <v>27</v>
      </c>
      <c r="F173">
        <v>1</v>
      </c>
      <c r="G173">
        <v>27</v>
      </c>
      <c r="H173">
        <v>1</v>
      </c>
      <c r="I173" t="s">
        <v>219</v>
      </c>
      <c r="J173" t="s">
        <v>3</v>
      </c>
      <c r="K173" t="s">
        <v>220</v>
      </c>
      <c r="L173">
        <v>1191</v>
      </c>
      <c r="N173">
        <v>1013</v>
      </c>
      <c r="O173" t="s">
        <v>221</v>
      </c>
      <c r="P173" t="s">
        <v>221</v>
      </c>
      <c r="Q173">
        <v>1</v>
      </c>
      <c r="W173">
        <v>0</v>
      </c>
      <c r="X173">
        <v>476480486</v>
      </c>
      <c r="Y173">
        <v>6.04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1</v>
      </c>
      <c r="AK173">
        <v>1</v>
      </c>
      <c r="AL173">
        <v>1</v>
      </c>
      <c r="AN173">
        <v>0</v>
      </c>
      <c r="AO173">
        <v>1</v>
      </c>
      <c r="AP173">
        <v>0</v>
      </c>
      <c r="AQ173">
        <v>0</v>
      </c>
      <c r="AR173">
        <v>0</v>
      </c>
      <c r="AS173" t="s">
        <v>3</v>
      </c>
      <c r="AT173">
        <v>6.04</v>
      </c>
      <c r="AU173" t="s">
        <v>3</v>
      </c>
      <c r="AV173">
        <v>1</v>
      </c>
      <c r="AW173">
        <v>2</v>
      </c>
      <c r="AX173">
        <v>47995666</v>
      </c>
      <c r="AY173">
        <v>1</v>
      </c>
      <c r="AZ173">
        <v>0</v>
      </c>
      <c r="BA173">
        <v>173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CX173">
        <f>Y173*Source!I168</f>
        <v>0</v>
      </c>
      <c r="CY173">
        <f>AD173</f>
        <v>0</v>
      </c>
      <c r="CZ173">
        <f>AH173</f>
        <v>0</v>
      </c>
      <c r="DA173">
        <f>AL173</f>
        <v>1</v>
      </c>
      <c r="DB173">
        <f t="shared" si="22"/>
        <v>0</v>
      </c>
      <c r="DC173">
        <f t="shared" si="23"/>
        <v>0</v>
      </c>
    </row>
    <row r="174" spans="1:107" x14ac:dyDescent="0.2">
      <c r="A174">
        <f>ROW(Source!A168)</f>
        <v>168</v>
      </c>
      <c r="B174">
        <v>47999145</v>
      </c>
      <c r="C174">
        <v>47995416</v>
      </c>
      <c r="D174">
        <v>47331988</v>
      </c>
      <c r="E174">
        <v>1</v>
      </c>
      <c r="F174">
        <v>1</v>
      </c>
      <c r="G174">
        <v>27</v>
      </c>
      <c r="H174">
        <v>3</v>
      </c>
      <c r="I174" t="s">
        <v>274</v>
      </c>
      <c r="J174" t="s">
        <v>275</v>
      </c>
      <c r="K174" t="s">
        <v>276</v>
      </c>
      <c r="L174">
        <v>1339</v>
      </c>
      <c r="N174">
        <v>1007</v>
      </c>
      <c r="O174" t="s">
        <v>273</v>
      </c>
      <c r="P174" t="s">
        <v>273</v>
      </c>
      <c r="Q174">
        <v>1</v>
      </c>
      <c r="W174">
        <v>0</v>
      </c>
      <c r="X174">
        <v>1927597627</v>
      </c>
      <c r="Y174">
        <v>10</v>
      </c>
      <c r="AA174">
        <v>35.25</v>
      </c>
      <c r="AB174">
        <v>0</v>
      </c>
      <c r="AC174">
        <v>0</v>
      </c>
      <c r="AD174">
        <v>0</v>
      </c>
      <c r="AE174">
        <v>35.25</v>
      </c>
      <c r="AF174">
        <v>0</v>
      </c>
      <c r="AG174">
        <v>0</v>
      </c>
      <c r="AH174">
        <v>0</v>
      </c>
      <c r="AI174">
        <v>1</v>
      </c>
      <c r="AJ174">
        <v>1</v>
      </c>
      <c r="AK174">
        <v>1</v>
      </c>
      <c r="AL174">
        <v>1</v>
      </c>
      <c r="AN174">
        <v>0</v>
      </c>
      <c r="AO174">
        <v>1</v>
      </c>
      <c r="AP174">
        <v>0</v>
      </c>
      <c r="AQ174">
        <v>0</v>
      </c>
      <c r="AR174">
        <v>0</v>
      </c>
      <c r="AS174" t="s">
        <v>3</v>
      </c>
      <c r="AT174">
        <v>10</v>
      </c>
      <c r="AU174" t="s">
        <v>3</v>
      </c>
      <c r="AV174">
        <v>0</v>
      </c>
      <c r="AW174">
        <v>2</v>
      </c>
      <c r="AX174">
        <v>47995667</v>
      </c>
      <c r="AY174">
        <v>1</v>
      </c>
      <c r="AZ174">
        <v>0</v>
      </c>
      <c r="BA174">
        <v>174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CX174">
        <f>Y174*Source!I168</f>
        <v>0</v>
      </c>
      <c r="CY174">
        <f>AA174</f>
        <v>35.25</v>
      </c>
      <c r="CZ174">
        <f>AE174</f>
        <v>35.25</v>
      </c>
      <c r="DA174">
        <f>AI174</f>
        <v>1</v>
      </c>
      <c r="DB174">
        <f t="shared" si="22"/>
        <v>352.5</v>
      </c>
      <c r="DC174">
        <f t="shared" si="23"/>
        <v>0</v>
      </c>
    </row>
    <row r="175" spans="1:107" x14ac:dyDescent="0.2">
      <c r="A175">
        <f>ROW(Source!A168)</f>
        <v>168</v>
      </c>
      <c r="B175">
        <v>47999145</v>
      </c>
      <c r="C175">
        <v>47995416</v>
      </c>
      <c r="D175">
        <v>47333722</v>
      </c>
      <c r="E175">
        <v>1</v>
      </c>
      <c r="F175">
        <v>1</v>
      </c>
      <c r="G175">
        <v>27</v>
      </c>
      <c r="H175">
        <v>3</v>
      </c>
      <c r="I175" t="s">
        <v>459</v>
      </c>
      <c r="J175" t="s">
        <v>460</v>
      </c>
      <c r="K175" t="s">
        <v>461</v>
      </c>
      <c r="L175">
        <v>1346</v>
      </c>
      <c r="N175">
        <v>1009</v>
      </c>
      <c r="O175" t="s">
        <v>373</v>
      </c>
      <c r="P175" t="s">
        <v>373</v>
      </c>
      <c r="Q175">
        <v>1</v>
      </c>
      <c r="W175">
        <v>0</v>
      </c>
      <c r="X175">
        <v>-835995803</v>
      </c>
      <c r="Y175">
        <v>4</v>
      </c>
      <c r="AA175">
        <v>303.08999999999997</v>
      </c>
      <c r="AB175">
        <v>0</v>
      </c>
      <c r="AC175">
        <v>0</v>
      </c>
      <c r="AD175">
        <v>0</v>
      </c>
      <c r="AE175">
        <v>303.08999999999997</v>
      </c>
      <c r="AF175">
        <v>0</v>
      </c>
      <c r="AG175">
        <v>0</v>
      </c>
      <c r="AH175">
        <v>0</v>
      </c>
      <c r="AI175">
        <v>1</v>
      </c>
      <c r="AJ175">
        <v>1</v>
      </c>
      <c r="AK175">
        <v>1</v>
      </c>
      <c r="AL175">
        <v>1</v>
      </c>
      <c r="AN175">
        <v>0</v>
      </c>
      <c r="AO175">
        <v>1</v>
      </c>
      <c r="AP175">
        <v>0</v>
      </c>
      <c r="AQ175">
        <v>0</v>
      </c>
      <c r="AR175">
        <v>0</v>
      </c>
      <c r="AS175" t="s">
        <v>3</v>
      </c>
      <c r="AT175">
        <v>4</v>
      </c>
      <c r="AU175" t="s">
        <v>3</v>
      </c>
      <c r="AV175">
        <v>0</v>
      </c>
      <c r="AW175">
        <v>2</v>
      </c>
      <c r="AX175">
        <v>47995668</v>
      </c>
      <c r="AY175">
        <v>1</v>
      </c>
      <c r="AZ175">
        <v>0</v>
      </c>
      <c r="BA175">
        <v>175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CX175">
        <f>Y175*Source!I168</f>
        <v>0</v>
      </c>
      <c r="CY175">
        <f>AA175</f>
        <v>303.08999999999997</v>
      </c>
      <c r="CZ175">
        <f>AE175</f>
        <v>303.08999999999997</v>
      </c>
      <c r="DA175">
        <f>AI175</f>
        <v>1</v>
      </c>
      <c r="DB175">
        <f t="shared" si="22"/>
        <v>1212.3599999999999</v>
      </c>
      <c r="DC175">
        <f t="shared" si="23"/>
        <v>0</v>
      </c>
    </row>
    <row r="176" spans="1:107" x14ac:dyDescent="0.2">
      <c r="A176">
        <f>ROW(Source!A204)</f>
        <v>204</v>
      </c>
      <c r="B176">
        <v>47999145</v>
      </c>
      <c r="C176">
        <v>47995479</v>
      </c>
      <c r="D176">
        <v>47329088</v>
      </c>
      <c r="E176">
        <v>1</v>
      </c>
      <c r="F176">
        <v>1</v>
      </c>
      <c r="G176">
        <v>27</v>
      </c>
      <c r="H176">
        <v>2</v>
      </c>
      <c r="I176" t="s">
        <v>462</v>
      </c>
      <c r="J176" t="s">
        <v>463</v>
      </c>
      <c r="K176" t="s">
        <v>464</v>
      </c>
      <c r="L176">
        <v>1368</v>
      </c>
      <c r="N176">
        <v>1011</v>
      </c>
      <c r="O176" t="s">
        <v>225</v>
      </c>
      <c r="P176" t="s">
        <v>225</v>
      </c>
      <c r="Q176">
        <v>1</v>
      </c>
      <c r="W176">
        <v>0</v>
      </c>
      <c r="X176">
        <v>-180135071</v>
      </c>
      <c r="Y176">
        <v>5.3699999999999998E-2</v>
      </c>
      <c r="AA176">
        <v>0</v>
      </c>
      <c r="AB176">
        <v>1494.43</v>
      </c>
      <c r="AC176">
        <v>481.21</v>
      </c>
      <c r="AD176">
        <v>0</v>
      </c>
      <c r="AE176">
        <v>0</v>
      </c>
      <c r="AF176">
        <v>1494.43</v>
      </c>
      <c r="AG176">
        <v>481.21</v>
      </c>
      <c r="AH176">
        <v>0</v>
      </c>
      <c r="AI176">
        <v>1</v>
      </c>
      <c r="AJ176">
        <v>1</v>
      </c>
      <c r="AK176">
        <v>1</v>
      </c>
      <c r="AL176">
        <v>1</v>
      </c>
      <c r="AN176">
        <v>0</v>
      </c>
      <c r="AO176">
        <v>1</v>
      </c>
      <c r="AP176">
        <v>0</v>
      </c>
      <c r="AQ176">
        <v>0</v>
      </c>
      <c r="AR176">
        <v>0</v>
      </c>
      <c r="AS176" t="s">
        <v>3</v>
      </c>
      <c r="AT176">
        <v>5.3699999999999998E-2</v>
      </c>
      <c r="AU176" t="s">
        <v>3</v>
      </c>
      <c r="AV176">
        <v>0</v>
      </c>
      <c r="AW176">
        <v>2</v>
      </c>
      <c r="AX176">
        <v>47995669</v>
      </c>
      <c r="AY176">
        <v>1</v>
      </c>
      <c r="AZ176">
        <v>0</v>
      </c>
      <c r="BA176">
        <v>176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CX176">
        <f>Y176*Source!I204</f>
        <v>7.8401999999999999E-2</v>
      </c>
      <c r="CY176">
        <f>AB176</f>
        <v>1494.43</v>
      </c>
      <c r="CZ176">
        <f>AF176</f>
        <v>1494.43</v>
      </c>
      <c r="DA176">
        <f>AJ176</f>
        <v>1</v>
      </c>
      <c r="DB176">
        <f t="shared" si="22"/>
        <v>80.25</v>
      </c>
      <c r="DC176">
        <f t="shared" si="23"/>
        <v>25.84</v>
      </c>
    </row>
    <row r="177" spans="1:107" x14ac:dyDescent="0.2">
      <c r="A177">
        <f>ROW(Source!A205)</f>
        <v>205</v>
      </c>
      <c r="B177">
        <v>47999145</v>
      </c>
      <c r="C177">
        <v>47995482</v>
      </c>
      <c r="D177">
        <v>47329886</v>
      </c>
      <c r="E177">
        <v>1</v>
      </c>
      <c r="F177">
        <v>1</v>
      </c>
      <c r="G177">
        <v>27</v>
      </c>
      <c r="H177">
        <v>2</v>
      </c>
      <c r="I177" t="s">
        <v>465</v>
      </c>
      <c r="J177" t="s">
        <v>466</v>
      </c>
      <c r="K177" t="s">
        <v>467</v>
      </c>
      <c r="L177">
        <v>1368</v>
      </c>
      <c r="N177">
        <v>1011</v>
      </c>
      <c r="O177" t="s">
        <v>225</v>
      </c>
      <c r="P177" t="s">
        <v>225</v>
      </c>
      <c r="Q177">
        <v>1</v>
      </c>
      <c r="W177">
        <v>0</v>
      </c>
      <c r="X177">
        <v>-1530614344</v>
      </c>
      <c r="Y177">
        <v>0.02</v>
      </c>
      <c r="AA177">
        <v>0</v>
      </c>
      <c r="AB177">
        <v>1009.4</v>
      </c>
      <c r="AC177">
        <v>316.82</v>
      </c>
      <c r="AD177">
        <v>0</v>
      </c>
      <c r="AE177">
        <v>0</v>
      </c>
      <c r="AF177">
        <v>1009.4</v>
      </c>
      <c r="AG177">
        <v>316.82</v>
      </c>
      <c r="AH177">
        <v>0</v>
      </c>
      <c r="AI177">
        <v>1</v>
      </c>
      <c r="AJ177">
        <v>1</v>
      </c>
      <c r="AK177">
        <v>1</v>
      </c>
      <c r="AL177">
        <v>1</v>
      </c>
      <c r="AN177">
        <v>0</v>
      </c>
      <c r="AO177">
        <v>1</v>
      </c>
      <c r="AP177">
        <v>0</v>
      </c>
      <c r="AQ177">
        <v>0</v>
      </c>
      <c r="AR177">
        <v>0</v>
      </c>
      <c r="AS177" t="s">
        <v>3</v>
      </c>
      <c r="AT177">
        <v>0.02</v>
      </c>
      <c r="AU177" t="s">
        <v>3</v>
      </c>
      <c r="AV177">
        <v>0</v>
      </c>
      <c r="AW177">
        <v>2</v>
      </c>
      <c r="AX177">
        <v>47995670</v>
      </c>
      <c r="AY177">
        <v>1</v>
      </c>
      <c r="AZ177">
        <v>0</v>
      </c>
      <c r="BA177">
        <v>177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CX177">
        <f>Y177*Source!I205</f>
        <v>2.92E-2</v>
      </c>
      <c r="CY177">
        <f>AB177</f>
        <v>1009.4</v>
      </c>
      <c r="CZ177">
        <f>AF177</f>
        <v>1009.4</v>
      </c>
      <c r="DA177">
        <f>AJ177</f>
        <v>1</v>
      </c>
      <c r="DB177">
        <f t="shared" si="22"/>
        <v>20.190000000000001</v>
      </c>
      <c r="DC177">
        <f t="shared" si="23"/>
        <v>6.34</v>
      </c>
    </row>
    <row r="178" spans="1:107" x14ac:dyDescent="0.2">
      <c r="A178">
        <f>ROW(Source!A205)</f>
        <v>205</v>
      </c>
      <c r="B178">
        <v>47999145</v>
      </c>
      <c r="C178">
        <v>47995482</v>
      </c>
      <c r="D178">
        <v>47329887</v>
      </c>
      <c r="E178">
        <v>1</v>
      </c>
      <c r="F178">
        <v>1</v>
      </c>
      <c r="G178">
        <v>27</v>
      </c>
      <c r="H178">
        <v>2</v>
      </c>
      <c r="I178" t="s">
        <v>468</v>
      </c>
      <c r="J178" t="s">
        <v>469</v>
      </c>
      <c r="K178" t="s">
        <v>470</v>
      </c>
      <c r="L178">
        <v>1368</v>
      </c>
      <c r="N178">
        <v>1011</v>
      </c>
      <c r="O178" t="s">
        <v>225</v>
      </c>
      <c r="P178" t="s">
        <v>225</v>
      </c>
      <c r="Q178">
        <v>1</v>
      </c>
      <c r="W178">
        <v>0</v>
      </c>
      <c r="X178">
        <v>486337296</v>
      </c>
      <c r="Y178">
        <v>1.7999999999999999E-2</v>
      </c>
      <c r="AA178">
        <v>0</v>
      </c>
      <c r="AB178">
        <v>1014.12</v>
      </c>
      <c r="AC178">
        <v>317.13</v>
      </c>
      <c r="AD178">
        <v>0</v>
      </c>
      <c r="AE178">
        <v>0</v>
      </c>
      <c r="AF178">
        <v>1014.12</v>
      </c>
      <c r="AG178">
        <v>317.13</v>
      </c>
      <c r="AH178">
        <v>0</v>
      </c>
      <c r="AI178">
        <v>1</v>
      </c>
      <c r="AJ178">
        <v>1</v>
      </c>
      <c r="AK178">
        <v>1</v>
      </c>
      <c r="AL178">
        <v>1</v>
      </c>
      <c r="AN178">
        <v>0</v>
      </c>
      <c r="AO178">
        <v>1</v>
      </c>
      <c r="AP178">
        <v>0</v>
      </c>
      <c r="AQ178">
        <v>0</v>
      </c>
      <c r="AR178">
        <v>0</v>
      </c>
      <c r="AS178" t="s">
        <v>3</v>
      </c>
      <c r="AT178">
        <v>1.7999999999999999E-2</v>
      </c>
      <c r="AU178" t="s">
        <v>3</v>
      </c>
      <c r="AV178">
        <v>0</v>
      </c>
      <c r="AW178">
        <v>2</v>
      </c>
      <c r="AX178">
        <v>47995671</v>
      </c>
      <c r="AY178">
        <v>1</v>
      </c>
      <c r="AZ178">
        <v>0</v>
      </c>
      <c r="BA178">
        <v>178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CX178">
        <f>Y178*Source!I205</f>
        <v>2.6279999999999998E-2</v>
      </c>
      <c r="CY178">
        <f>AB178</f>
        <v>1014.12</v>
      </c>
      <c r="CZ178">
        <f>AF178</f>
        <v>1014.12</v>
      </c>
      <c r="DA178">
        <f>AJ178</f>
        <v>1</v>
      </c>
      <c r="DB178">
        <f t="shared" si="22"/>
        <v>18.25</v>
      </c>
      <c r="DC178">
        <f t="shared" si="23"/>
        <v>5.71</v>
      </c>
    </row>
    <row r="179" spans="1:107" x14ac:dyDescent="0.2">
      <c r="A179">
        <f>ROW(Source!A206)</f>
        <v>206</v>
      </c>
      <c r="B179">
        <v>47999145</v>
      </c>
      <c r="C179">
        <v>47995487</v>
      </c>
      <c r="D179">
        <v>47329886</v>
      </c>
      <c r="E179">
        <v>1</v>
      </c>
      <c r="F179">
        <v>1</v>
      </c>
      <c r="G179">
        <v>27</v>
      </c>
      <c r="H179">
        <v>2</v>
      </c>
      <c r="I179" t="s">
        <v>465</v>
      </c>
      <c r="J179" t="s">
        <v>466</v>
      </c>
      <c r="K179" t="s">
        <v>467</v>
      </c>
      <c r="L179">
        <v>1368</v>
      </c>
      <c r="N179">
        <v>1011</v>
      </c>
      <c r="O179" t="s">
        <v>225</v>
      </c>
      <c r="P179" t="s">
        <v>225</v>
      </c>
      <c r="Q179">
        <v>1</v>
      </c>
      <c r="W179">
        <v>0</v>
      </c>
      <c r="X179">
        <v>-1530614344</v>
      </c>
      <c r="Y179">
        <v>0.51</v>
      </c>
      <c r="AA179">
        <v>0</v>
      </c>
      <c r="AB179">
        <v>1009.4</v>
      </c>
      <c r="AC179">
        <v>316.82</v>
      </c>
      <c r="AD179">
        <v>0</v>
      </c>
      <c r="AE179">
        <v>0</v>
      </c>
      <c r="AF179">
        <v>1009.4</v>
      </c>
      <c r="AG179">
        <v>316.82</v>
      </c>
      <c r="AH179">
        <v>0</v>
      </c>
      <c r="AI179">
        <v>1</v>
      </c>
      <c r="AJ179">
        <v>1</v>
      </c>
      <c r="AK179">
        <v>1</v>
      </c>
      <c r="AL179">
        <v>1</v>
      </c>
      <c r="AN179">
        <v>0</v>
      </c>
      <c r="AO179">
        <v>1</v>
      </c>
      <c r="AP179">
        <v>1</v>
      </c>
      <c r="AQ179">
        <v>0</v>
      </c>
      <c r="AR179">
        <v>0</v>
      </c>
      <c r="AS179" t="s">
        <v>3</v>
      </c>
      <c r="AT179">
        <v>0.01</v>
      </c>
      <c r="AU179" t="s">
        <v>212</v>
      </c>
      <c r="AV179">
        <v>0</v>
      </c>
      <c r="AW179">
        <v>2</v>
      </c>
      <c r="AX179">
        <v>47995672</v>
      </c>
      <c r="AY179">
        <v>1</v>
      </c>
      <c r="AZ179">
        <v>0</v>
      </c>
      <c r="BA179">
        <v>179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CX179">
        <f>Y179*Source!I206</f>
        <v>0.74460000000000004</v>
      </c>
      <c r="CY179">
        <f>AB179</f>
        <v>1009.4</v>
      </c>
      <c r="CZ179">
        <f>AF179</f>
        <v>1009.4</v>
      </c>
      <c r="DA179">
        <f>AJ179</f>
        <v>1</v>
      </c>
      <c r="DB179">
        <f>ROUND((ROUND(AT179*CZ179,2)*51),6)</f>
        <v>514.59</v>
      </c>
      <c r="DC179">
        <f>ROUND((ROUND(AT179*AG179,2)*51),6)</f>
        <v>161.66999999999999</v>
      </c>
    </row>
    <row r="180" spans="1:107" x14ac:dyDescent="0.2">
      <c r="A180">
        <f>ROW(Source!A206)</f>
        <v>206</v>
      </c>
      <c r="B180">
        <v>47999145</v>
      </c>
      <c r="C180">
        <v>47995487</v>
      </c>
      <c r="D180">
        <v>47329887</v>
      </c>
      <c r="E180">
        <v>1</v>
      </c>
      <c r="F180">
        <v>1</v>
      </c>
      <c r="G180">
        <v>27</v>
      </c>
      <c r="H180">
        <v>2</v>
      </c>
      <c r="I180" t="s">
        <v>468</v>
      </c>
      <c r="J180" t="s">
        <v>469</v>
      </c>
      <c r="K180" t="s">
        <v>470</v>
      </c>
      <c r="L180">
        <v>1368</v>
      </c>
      <c r="N180">
        <v>1011</v>
      </c>
      <c r="O180" t="s">
        <v>225</v>
      </c>
      <c r="P180" t="s">
        <v>225</v>
      </c>
      <c r="Q180">
        <v>1</v>
      </c>
      <c r="W180">
        <v>0</v>
      </c>
      <c r="X180">
        <v>486337296</v>
      </c>
      <c r="Y180">
        <v>0.40799999999999997</v>
      </c>
      <c r="AA180">
        <v>0</v>
      </c>
      <c r="AB180">
        <v>1014.12</v>
      </c>
      <c r="AC180">
        <v>317.13</v>
      </c>
      <c r="AD180">
        <v>0</v>
      </c>
      <c r="AE180">
        <v>0</v>
      </c>
      <c r="AF180">
        <v>1014.12</v>
      </c>
      <c r="AG180">
        <v>317.13</v>
      </c>
      <c r="AH180">
        <v>0</v>
      </c>
      <c r="AI180">
        <v>1</v>
      </c>
      <c r="AJ180">
        <v>1</v>
      </c>
      <c r="AK180">
        <v>1</v>
      </c>
      <c r="AL180">
        <v>1</v>
      </c>
      <c r="AN180">
        <v>0</v>
      </c>
      <c r="AO180">
        <v>1</v>
      </c>
      <c r="AP180">
        <v>1</v>
      </c>
      <c r="AQ180">
        <v>0</v>
      </c>
      <c r="AR180">
        <v>0</v>
      </c>
      <c r="AS180" t="s">
        <v>3</v>
      </c>
      <c r="AT180">
        <v>8.0000000000000002E-3</v>
      </c>
      <c r="AU180" t="s">
        <v>212</v>
      </c>
      <c r="AV180">
        <v>0</v>
      </c>
      <c r="AW180">
        <v>2</v>
      </c>
      <c r="AX180">
        <v>47995673</v>
      </c>
      <c r="AY180">
        <v>1</v>
      </c>
      <c r="AZ180">
        <v>0</v>
      </c>
      <c r="BA180">
        <v>180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CX180">
        <f>Y180*Source!I206</f>
        <v>0.59567999999999999</v>
      </c>
      <c r="CY180">
        <f>AB180</f>
        <v>1014.12</v>
      </c>
      <c r="CZ180">
        <f>AF180</f>
        <v>1014.12</v>
      </c>
      <c r="DA180">
        <f>AJ180</f>
        <v>1</v>
      </c>
      <c r="DB180">
        <f>ROUND((ROUND(AT180*CZ180,2)*51),6)</f>
        <v>413.61</v>
      </c>
      <c r="DC180">
        <f>ROUND((ROUND(AT180*AG180,2)*51),6)</f>
        <v>129.54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0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44" x14ac:dyDescent="0.2">
      <c r="A1">
        <f>ROW(Source!A28)</f>
        <v>28</v>
      </c>
      <c r="B1">
        <v>47995494</v>
      </c>
      <c r="C1">
        <v>47994865</v>
      </c>
      <c r="D1">
        <v>47316917</v>
      </c>
      <c r="E1">
        <v>27</v>
      </c>
      <c r="F1">
        <v>1</v>
      </c>
      <c r="G1">
        <v>27</v>
      </c>
      <c r="H1">
        <v>1</v>
      </c>
      <c r="I1" t="s">
        <v>219</v>
      </c>
      <c r="J1" t="s">
        <v>3</v>
      </c>
      <c r="K1" t="s">
        <v>220</v>
      </c>
      <c r="L1">
        <v>1191</v>
      </c>
      <c r="N1">
        <v>1013</v>
      </c>
      <c r="O1" t="s">
        <v>221</v>
      </c>
      <c r="P1" t="s">
        <v>221</v>
      </c>
      <c r="Q1">
        <v>1</v>
      </c>
      <c r="X1">
        <v>0.22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3</v>
      </c>
      <c r="AG1">
        <v>0.22</v>
      </c>
      <c r="AH1">
        <v>2</v>
      </c>
      <c r="AI1">
        <v>47994866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">
      <c r="A2">
        <f>ROW(Source!A28)</f>
        <v>28</v>
      </c>
      <c r="B2">
        <v>47995495</v>
      </c>
      <c r="C2">
        <v>47994865</v>
      </c>
      <c r="D2">
        <v>47329443</v>
      </c>
      <c r="E2">
        <v>1</v>
      </c>
      <c r="F2">
        <v>1</v>
      </c>
      <c r="G2">
        <v>27</v>
      </c>
      <c r="H2">
        <v>2</v>
      </c>
      <c r="I2" t="s">
        <v>222</v>
      </c>
      <c r="J2" t="s">
        <v>223</v>
      </c>
      <c r="K2" t="s">
        <v>224</v>
      </c>
      <c r="L2">
        <v>1368</v>
      </c>
      <c r="N2">
        <v>1011</v>
      </c>
      <c r="O2" t="s">
        <v>225</v>
      </c>
      <c r="P2" t="s">
        <v>225</v>
      </c>
      <c r="Q2">
        <v>1</v>
      </c>
      <c r="X2">
        <v>4.1000000000000002E-2</v>
      </c>
      <c r="Y2">
        <v>0</v>
      </c>
      <c r="Z2">
        <v>470.71</v>
      </c>
      <c r="AA2">
        <v>359.8</v>
      </c>
      <c r="AB2">
        <v>0</v>
      </c>
      <c r="AC2">
        <v>0</v>
      </c>
      <c r="AD2">
        <v>1</v>
      </c>
      <c r="AE2">
        <v>0</v>
      </c>
      <c r="AF2" t="s">
        <v>3</v>
      </c>
      <c r="AG2">
        <v>4.1000000000000002E-2</v>
      </c>
      <c r="AH2">
        <v>2</v>
      </c>
      <c r="AI2">
        <v>47994867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>
        <f>ROW(Source!A28)</f>
        <v>28</v>
      </c>
      <c r="B3">
        <v>47995496</v>
      </c>
      <c r="C3">
        <v>47994865</v>
      </c>
      <c r="D3">
        <v>47329897</v>
      </c>
      <c r="E3">
        <v>1</v>
      </c>
      <c r="F3">
        <v>1</v>
      </c>
      <c r="G3">
        <v>27</v>
      </c>
      <c r="H3">
        <v>2</v>
      </c>
      <c r="I3" t="s">
        <v>226</v>
      </c>
      <c r="J3" t="s">
        <v>227</v>
      </c>
      <c r="K3" t="s">
        <v>228</v>
      </c>
      <c r="L3">
        <v>1368</v>
      </c>
      <c r="N3">
        <v>1011</v>
      </c>
      <c r="O3" t="s">
        <v>225</v>
      </c>
      <c r="P3" t="s">
        <v>225</v>
      </c>
      <c r="Q3">
        <v>1</v>
      </c>
      <c r="X3">
        <v>0.02</v>
      </c>
      <c r="Y3">
        <v>0</v>
      </c>
      <c r="Z3">
        <v>1090.94</v>
      </c>
      <c r="AA3">
        <v>389.28</v>
      </c>
      <c r="AB3">
        <v>0</v>
      </c>
      <c r="AC3">
        <v>0</v>
      </c>
      <c r="AD3">
        <v>1</v>
      </c>
      <c r="AE3">
        <v>0</v>
      </c>
      <c r="AF3" t="s">
        <v>3</v>
      </c>
      <c r="AG3">
        <v>0.02</v>
      </c>
      <c r="AH3">
        <v>2</v>
      </c>
      <c r="AI3">
        <v>47994868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f>ROW(Source!A28)</f>
        <v>28</v>
      </c>
      <c r="B4">
        <v>47995497</v>
      </c>
      <c r="C4">
        <v>47994865</v>
      </c>
      <c r="D4">
        <v>47329959</v>
      </c>
      <c r="E4">
        <v>1</v>
      </c>
      <c r="F4">
        <v>1</v>
      </c>
      <c r="G4">
        <v>27</v>
      </c>
      <c r="H4">
        <v>2</v>
      </c>
      <c r="I4" t="s">
        <v>229</v>
      </c>
      <c r="J4" t="s">
        <v>230</v>
      </c>
      <c r="K4" t="s">
        <v>231</v>
      </c>
      <c r="L4">
        <v>1368</v>
      </c>
      <c r="N4">
        <v>1011</v>
      </c>
      <c r="O4" t="s">
        <v>225</v>
      </c>
      <c r="P4" t="s">
        <v>225</v>
      </c>
      <c r="Q4">
        <v>1</v>
      </c>
      <c r="X4">
        <v>0.04</v>
      </c>
      <c r="Y4">
        <v>0</v>
      </c>
      <c r="Z4">
        <v>6.02</v>
      </c>
      <c r="AA4">
        <v>0.02</v>
      </c>
      <c r="AB4">
        <v>0</v>
      </c>
      <c r="AC4">
        <v>0</v>
      </c>
      <c r="AD4">
        <v>1</v>
      </c>
      <c r="AE4">
        <v>0</v>
      </c>
      <c r="AF4" t="s">
        <v>3</v>
      </c>
      <c r="AG4">
        <v>0.04</v>
      </c>
      <c r="AH4">
        <v>2</v>
      </c>
      <c r="AI4">
        <v>47994869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f>ROW(Source!A28)</f>
        <v>28</v>
      </c>
      <c r="B5">
        <v>47995498</v>
      </c>
      <c r="C5">
        <v>47994865</v>
      </c>
      <c r="D5">
        <v>47329277</v>
      </c>
      <c r="E5">
        <v>1</v>
      </c>
      <c r="F5">
        <v>1</v>
      </c>
      <c r="G5">
        <v>27</v>
      </c>
      <c r="H5">
        <v>2</v>
      </c>
      <c r="I5" t="s">
        <v>232</v>
      </c>
      <c r="J5" t="s">
        <v>233</v>
      </c>
      <c r="K5" t="s">
        <v>234</v>
      </c>
      <c r="L5">
        <v>1368</v>
      </c>
      <c r="N5">
        <v>1011</v>
      </c>
      <c r="O5" t="s">
        <v>225</v>
      </c>
      <c r="P5" t="s">
        <v>225</v>
      </c>
      <c r="Q5">
        <v>1</v>
      </c>
      <c r="X5">
        <v>0.05</v>
      </c>
      <c r="Y5">
        <v>0</v>
      </c>
      <c r="Z5">
        <v>888.61</v>
      </c>
      <c r="AA5">
        <v>396.74</v>
      </c>
      <c r="AB5">
        <v>0</v>
      </c>
      <c r="AC5">
        <v>0</v>
      </c>
      <c r="AD5">
        <v>1</v>
      </c>
      <c r="AE5">
        <v>0</v>
      </c>
      <c r="AF5" t="s">
        <v>3</v>
      </c>
      <c r="AG5">
        <v>0.05</v>
      </c>
      <c r="AH5">
        <v>2</v>
      </c>
      <c r="AI5">
        <v>47994870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f>ROW(Source!A28)</f>
        <v>28</v>
      </c>
      <c r="B6">
        <v>47995499</v>
      </c>
      <c r="C6">
        <v>47994865</v>
      </c>
      <c r="D6">
        <v>47330081</v>
      </c>
      <c r="E6">
        <v>1</v>
      </c>
      <c r="F6">
        <v>1</v>
      </c>
      <c r="G6">
        <v>27</v>
      </c>
      <c r="H6">
        <v>3</v>
      </c>
      <c r="I6" t="s">
        <v>235</v>
      </c>
      <c r="J6" t="s">
        <v>236</v>
      </c>
      <c r="K6" t="s">
        <v>237</v>
      </c>
      <c r="L6">
        <v>1348</v>
      </c>
      <c r="N6">
        <v>1009</v>
      </c>
      <c r="O6" t="s">
        <v>201</v>
      </c>
      <c r="P6" t="s">
        <v>201</v>
      </c>
      <c r="Q6">
        <v>1000</v>
      </c>
      <c r="X6">
        <v>8.0000000000000004E-4</v>
      </c>
      <c r="Y6">
        <v>25888.1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 t="s">
        <v>3</v>
      </c>
      <c r="AG6">
        <v>8.0000000000000004E-4</v>
      </c>
      <c r="AH6">
        <v>2</v>
      </c>
      <c r="AI6">
        <v>47994871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f>ROW(Source!A28)</f>
        <v>28</v>
      </c>
      <c r="B7">
        <v>47995500</v>
      </c>
      <c r="C7">
        <v>47994865</v>
      </c>
      <c r="D7">
        <v>47333169</v>
      </c>
      <c r="E7">
        <v>1</v>
      </c>
      <c r="F7">
        <v>1</v>
      </c>
      <c r="G7">
        <v>27</v>
      </c>
      <c r="H7">
        <v>3</v>
      </c>
      <c r="I7" t="s">
        <v>238</v>
      </c>
      <c r="J7" t="s">
        <v>239</v>
      </c>
      <c r="K7" t="s">
        <v>240</v>
      </c>
      <c r="L7">
        <v>1348</v>
      </c>
      <c r="N7">
        <v>1009</v>
      </c>
      <c r="O7" t="s">
        <v>201</v>
      </c>
      <c r="P7" t="s">
        <v>201</v>
      </c>
      <c r="Q7">
        <v>1000</v>
      </c>
      <c r="X7">
        <v>0.105</v>
      </c>
      <c r="Y7">
        <v>2690.29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 t="s">
        <v>3</v>
      </c>
      <c r="AG7">
        <v>0.105</v>
      </c>
      <c r="AH7">
        <v>2</v>
      </c>
      <c r="AI7">
        <v>47994872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f>ROW(Source!A28)</f>
        <v>28</v>
      </c>
      <c r="B8">
        <v>47995501</v>
      </c>
      <c r="C8">
        <v>47994865</v>
      </c>
      <c r="D8">
        <v>47318657</v>
      </c>
      <c r="E8">
        <v>27</v>
      </c>
      <c r="F8">
        <v>1</v>
      </c>
      <c r="G8">
        <v>27</v>
      </c>
      <c r="H8">
        <v>3</v>
      </c>
      <c r="I8" t="s">
        <v>241</v>
      </c>
      <c r="J8" t="s">
        <v>3</v>
      </c>
      <c r="K8" t="s">
        <v>242</v>
      </c>
      <c r="L8">
        <v>1348</v>
      </c>
      <c r="N8">
        <v>1009</v>
      </c>
      <c r="O8" t="s">
        <v>201</v>
      </c>
      <c r="P8" t="s">
        <v>201</v>
      </c>
      <c r="Q8">
        <v>1000</v>
      </c>
      <c r="X8">
        <v>0.12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 t="s">
        <v>3</v>
      </c>
      <c r="AG8">
        <v>0.12</v>
      </c>
      <c r="AH8">
        <v>2</v>
      </c>
      <c r="AI8">
        <v>47994873</v>
      </c>
      <c r="AJ8">
        <v>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f>ROW(Source!A29)</f>
        <v>29</v>
      </c>
      <c r="B9">
        <v>47995502</v>
      </c>
      <c r="C9">
        <v>47994882</v>
      </c>
      <c r="D9">
        <v>47316917</v>
      </c>
      <c r="E9">
        <v>27</v>
      </c>
      <c r="F9">
        <v>1</v>
      </c>
      <c r="G9">
        <v>27</v>
      </c>
      <c r="H9">
        <v>1</v>
      </c>
      <c r="I9" t="s">
        <v>219</v>
      </c>
      <c r="J9" t="s">
        <v>3</v>
      </c>
      <c r="K9" t="s">
        <v>220</v>
      </c>
      <c r="L9">
        <v>1191</v>
      </c>
      <c r="N9">
        <v>1013</v>
      </c>
      <c r="O9" t="s">
        <v>221</v>
      </c>
      <c r="P9" t="s">
        <v>221</v>
      </c>
      <c r="Q9">
        <v>1</v>
      </c>
      <c r="X9">
        <v>0.27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 t="s">
        <v>3</v>
      </c>
      <c r="AG9">
        <v>0.27</v>
      </c>
      <c r="AH9">
        <v>2</v>
      </c>
      <c r="AI9">
        <v>47994883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f>ROW(Source!A29)</f>
        <v>29</v>
      </c>
      <c r="B10">
        <v>47995503</v>
      </c>
      <c r="C10">
        <v>47994882</v>
      </c>
      <c r="D10">
        <v>47329445</v>
      </c>
      <c r="E10">
        <v>1</v>
      </c>
      <c r="F10">
        <v>1</v>
      </c>
      <c r="G10">
        <v>27</v>
      </c>
      <c r="H10">
        <v>2</v>
      </c>
      <c r="I10" t="s">
        <v>243</v>
      </c>
      <c r="J10" t="s">
        <v>244</v>
      </c>
      <c r="K10" t="s">
        <v>245</v>
      </c>
      <c r="L10">
        <v>1368</v>
      </c>
      <c r="N10">
        <v>1011</v>
      </c>
      <c r="O10" t="s">
        <v>225</v>
      </c>
      <c r="P10" t="s">
        <v>225</v>
      </c>
      <c r="Q10">
        <v>1</v>
      </c>
      <c r="X10">
        <v>0.05</v>
      </c>
      <c r="Y10">
        <v>0</v>
      </c>
      <c r="Z10">
        <v>893.38</v>
      </c>
      <c r="AA10">
        <v>438.65</v>
      </c>
      <c r="AB10">
        <v>0</v>
      </c>
      <c r="AC10">
        <v>0</v>
      </c>
      <c r="AD10">
        <v>1</v>
      </c>
      <c r="AE10">
        <v>0</v>
      </c>
      <c r="AF10" t="s">
        <v>3</v>
      </c>
      <c r="AG10">
        <v>0.05</v>
      </c>
      <c r="AH10">
        <v>2</v>
      </c>
      <c r="AI10">
        <v>47994884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f>ROW(Source!A29)</f>
        <v>29</v>
      </c>
      <c r="B11">
        <v>47995504</v>
      </c>
      <c r="C11">
        <v>47994882</v>
      </c>
      <c r="D11">
        <v>47329199</v>
      </c>
      <c r="E11">
        <v>1</v>
      </c>
      <c r="F11">
        <v>1</v>
      </c>
      <c r="G11">
        <v>27</v>
      </c>
      <c r="H11">
        <v>2</v>
      </c>
      <c r="I11" t="s">
        <v>246</v>
      </c>
      <c r="J11" t="s">
        <v>247</v>
      </c>
      <c r="K11" t="s">
        <v>248</v>
      </c>
      <c r="L11">
        <v>1368</v>
      </c>
      <c r="N11">
        <v>1011</v>
      </c>
      <c r="O11" t="s">
        <v>225</v>
      </c>
      <c r="P11" t="s">
        <v>225</v>
      </c>
      <c r="Q11">
        <v>1</v>
      </c>
      <c r="X11">
        <v>0.03</v>
      </c>
      <c r="Y11">
        <v>0</v>
      </c>
      <c r="Z11">
        <v>967.89</v>
      </c>
      <c r="AA11">
        <v>572.73</v>
      </c>
      <c r="AB11">
        <v>0</v>
      </c>
      <c r="AC11">
        <v>0</v>
      </c>
      <c r="AD11">
        <v>1</v>
      </c>
      <c r="AE11">
        <v>0</v>
      </c>
      <c r="AF11" t="s">
        <v>3</v>
      </c>
      <c r="AG11">
        <v>0.03</v>
      </c>
      <c r="AH11">
        <v>2</v>
      </c>
      <c r="AI11">
        <v>47994885</v>
      </c>
      <c r="AJ11">
        <v>11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f>ROW(Source!A29)</f>
        <v>29</v>
      </c>
      <c r="B12">
        <v>47995505</v>
      </c>
      <c r="C12">
        <v>47994882</v>
      </c>
      <c r="D12">
        <v>47329276</v>
      </c>
      <c r="E12">
        <v>1</v>
      </c>
      <c r="F12">
        <v>1</v>
      </c>
      <c r="G12">
        <v>27</v>
      </c>
      <c r="H12">
        <v>2</v>
      </c>
      <c r="I12" t="s">
        <v>249</v>
      </c>
      <c r="J12" t="s">
        <v>250</v>
      </c>
      <c r="K12" t="s">
        <v>251</v>
      </c>
      <c r="L12">
        <v>1368</v>
      </c>
      <c r="N12">
        <v>1011</v>
      </c>
      <c r="O12" t="s">
        <v>225</v>
      </c>
      <c r="P12" t="s">
        <v>225</v>
      </c>
      <c r="Q12">
        <v>1</v>
      </c>
      <c r="X12">
        <v>0.09</v>
      </c>
      <c r="Y12">
        <v>0</v>
      </c>
      <c r="Z12">
        <v>1827.95</v>
      </c>
      <c r="AA12">
        <v>720.55</v>
      </c>
      <c r="AB12">
        <v>0</v>
      </c>
      <c r="AC12">
        <v>0</v>
      </c>
      <c r="AD12">
        <v>1</v>
      </c>
      <c r="AE12">
        <v>0</v>
      </c>
      <c r="AF12" t="s">
        <v>3</v>
      </c>
      <c r="AG12">
        <v>0.09</v>
      </c>
      <c r="AH12">
        <v>2</v>
      </c>
      <c r="AI12">
        <v>47994886</v>
      </c>
      <c r="AJ12">
        <v>12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f>ROW(Source!A29)</f>
        <v>29</v>
      </c>
      <c r="B13">
        <v>47995506</v>
      </c>
      <c r="C13">
        <v>47994882</v>
      </c>
      <c r="D13">
        <v>47330081</v>
      </c>
      <c r="E13">
        <v>1</v>
      </c>
      <c r="F13">
        <v>1</v>
      </c>
      <c r="G13">
        <v>27</v>
      </c>
      <c r="H13">
        <v>3</v>
      </c>
      <c r="I13" t="s">
        <v>235</v>
      </c>
      <c r="J13" t="s">
        <v>236</v>
      </c>
      <c r="K13" t="s">
        <v>237</v>
      </c>
      <c r="L13">
        <v>1348</v>
      </c>
      <c r="N13">
        <v>1009</v>
      </c>
      <c r="O13" t="s">
        <v>201</v>
      </c>
      <c r="P13" t="s">
        <v>201</v>
      </c>
      <c r="Q13">
        <v>1000</v>
      </c>
      <c r="X13">
        <v>5.2999999999999998E-4</v>
      </c>
      <c r="Y13">
        <v>25888.1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 t="s">
        <v>3</v>
      </c>
      <c r="AG13">
        <v>5.2999999999999998E-4</v>
      </c>
      <c r="AH13">
        <v>2</v>
      </c>
      <c r="AI13">
        <v>47994887</v>
      </c>
      <c r="AJ13">
        <v>13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f>ROW(Source!A29)</f>
        <v>29</v>
      </c>
      <c r="B14">
        <v>47995507</v>
      </c>
      <c r="C14">
        <v>47994882</v>
      </c>
      <c r="D14">
        <v>47333171</v>
      </c>
      <c r="E14">
        <v>1</v>
      </c>
      <c r="F14">
        <v>1</v>
      </c>
      <c r="G14">
        <v>27</v>
      </c>
      <c r="H14">
        <v>3</v>
      </c>
      <c r="I14" t="s">
        <v>252</v>
      </c>
      <c r="J14" t="s">
        <v>253</v>
      </c>
      <c r="K14" t="s">
        <v>254</v>
      </c>
      <c r="L14">
        <v>1348</v>
      </c>
      <c r="N14">
        <v>1009</v>
      </c>
      <c r="O14" t="s">
        <v>201</v>
      </c>
      <c r="P14" t="s">
        <v>201</v>
      </c>
      <c r="Q14">
        <v>1000</v>
      </c>
      <c r="X14">
        <v>0.11899999999999999</v>
      </c>
      <c r="Y14">
        <v>2562.79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 t="s">
        <v>3</v>
      </c>
      <c r="AG14">
        <v>0.11899999999999999</v>
      </c>
      <c r="AH14">
        <v>2</v>
      </c>
      <c r="AI14">
        <v>47994888</v>
      </c>
      <c r="AJ14">
        <v>14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f>ROW(Source!A30)</f>
        <v>30</v>
      </c>
      <c r="B15">
        <v>47995508</v>
      </c>
      <c r="C15">
        <v>47994895</v>
      </c>
      <c r="D15">
        <v>47316917</v>
      </c>
      <c r="E15">
        <v>27</v>
      </c>
      <c r="F15">
        <v>1</v>
      </c>
      <c r="G15">
        <v>27</v>
      </c>
      <c r="H15">
        <v>1</v>
      </c>
      <c r="I15" t="s">
        <v>219</v>
      </c>
      <c r="J15" t="s">
        <v>3</v>
      </c>
      <c r="K15" t="s">
        <v>220</v>
      </c>
      <c r="L15">
        <v>1191</v>
      </c>
      <c r="N15">
        <v>1013</v>
      </c>
      <c r="O15" t="s">
        <v>221</v>
      </c>
      <c r="P15" t="s">
        <v>221</v>
      </c>
      <c r="Q15">
        <v>1</v>
      </c>
      <c r="X15">
        <v>24.84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1</v>
      </c>
      <c r="AF15" t="s">
        <v>3</v>
      </c>
      <c r="AG15">
        <v>24.84</v>
      </c>
      <c r="AH15">
        <v>2</v>
      </c>
      <c r="AI15">
        <v>47994896</v>
      </c>
      <c r="AJ15">
        <v>15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f>ROW(Source!A30)</f>
        <v>30</v>
      </c>
      <c r="B16">
        <v>47995509</v>
      </c>
      <c r="C16">
        <v>47994895</v>
      </c>
      <c r="D16">
        <v>47329109</v>
      </c>
      <c r="E16">
        <v>1</v>
      </c>
      <c r="F16">
        <v>1</v>
      </c>
      <c r="G16">
        <v>27</v>
      </c>
      <c r="H16">
        <v>2</v>
      </c>
      <c r="I16" t="s">
        <v>255</v>
      </c>
      <c r="J16" t="s">
        <v>256</v>
      </c>
      <c r="K16" t="s">
        <v>257</v>
      </c>
      <c r="L16">
        <v>1368</v>
      </c>
      <c r="N16">
        <v>1011</v>
      </c>
      <c r="O16" t="s">
        <v>225</v>
      </c>
      <c r="P16" t="s">
        <v>225</v>
      </c>
      <c r="Q16">
        <v>1</v>
      </c>
      <c r="X16">
        <v>2.94</v>
      </c>
      <c r="Y16">
        <v>0</v>
      </c>
      <c r="Z16">
        <v>956.79</v>
      </c>
      <c r="AA16">
        <v>359.44</v>
      </c>
      <c r="AB16">
        <v>0</v>
      </c>
      <c r="AC16">
        <v>0</v>
      </c>
      <c r="AD16">
        <v>1</v>
      </c>
      <c r="AE16">
        <v>0</v>
      </c>
      <c r="AF16" t="s">
        <v>3</v>
      </c>
      <c r="AG16">
        <v>2.94</v>
      </c>
      <c r="AH16">
        <v>2</v>
      </c>
      <c r="AI16">
        <v>47994897</v>
      </c>
      <c r="AJ16">
        <v>16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>
        <f>ROW(Source!A30)</f>
        <v>30</v>
      </c>
      <c r="B17">
        <v>47995510</v>
      </c>
      <c r="C17">
        <v>47994895</v>
      </c>
      <c r="D17">
        <v>47329290</v>
      </c>
      <c r="E17">
        <v>1</v>
      </c>
      <c r="F17">
        <v>1</v>
      </c>
      <c r="G17">
        <v>27</v>
      </c>
      <c r="H17">
        <v>2</v>
      </c>
      <c r="I17" t="s">
        <v>258</v>
      </c>
      <c r="J17" t="s">
        <v>259</v>
      </c>
      <c r="K17" t="s">
        <v>260</v>
      </c>
      <c r="L17">
        <v>1368</v>
      </c>
      <c r="N17">
        <v>1011</v>
      </c>
      <c r="O17" t="s">
        <v>225</v>
      </c>
      <c r="P17" t="s">
        <v>225</v>
      </c>
      <c r="Q17">
        <v>1</v>
      </c>
      <c r="X17">
        <v>1.1399999999999999</v>
      </c>
      <c r="Y17">
        <v>0</v>
      </c>
      <c r="Z17">
        <v>2020.59</v>
      </c>
      <c r="AA17">
        <v>458.56</v>
      </c>
      <c r="AB17">
        <v>0</v>
      </c>
      <c r="AC17">
        <v>0</v>
      </c>
      <c r="AD17">
        <v>1</v>
      </c>
      <c r="AE17">
        <v>0</v>
      </c>
      <c r="AF17" t="s">
        <v>3</v>
      </c>
      <c r="AG17">
        <v>1.1399999999999999</v>
      </c>
      <c r="AH17">
        <v>2</v>
      </c>
      <c r="AI17">
        <v>47994898</v>
      </c>
      <c r="AJ17">
        <v>17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>
        <f>ROW(Source!A30)</f>
        <v>30</v>
      </c>
      <c r="B18">
        <v>47995511</v>
      </c>
      <c r="C18">
        <v>47994895</v>
      </c>
      <c r="D18">
        <v>47329275</v>
      </c>
      <c r="E18">
        <v>1</v>
      </c>
      <c r="F18">
        <v>1</v>
      </c>
      <c r="G18">
        <v>27</v>
      </c>
      <c r="H18">
        <v>2</v>
      </c>
      <c r="I18" t="s">
        <v>261</v>
      </c>
      <c r="J18" t="s">
        <v>262</v>
      </c>
      <c r="K18" t="s">
        <v>263</v>
      </c>
      <c r="L18">
        <v>1368</v>
      </c>
      <c r="N18">
        <v>1011</v>
      </c>
      <c r="O18" t="s">
        <v>225</v>
      </c>
      <c r="P18" t="s">
        <v>225</v>
      </c>
      <c r="Q18">
        <v>1</v>
      </c>
      <c r="X18">
        <v>8.9600000000000009</v>
      </c>
      <c r="Y18">
        <v>0</v>
      </c>
      <c r="Z18">
        <v>1261.8699999999999</v>
      </c>
      <c r="AA18">
        <v>530.02</v>
      </c>
      <c r="AB18">
        <v>0</v>
      </c>
      <c r="AC18">
        <v>0</v>
      </c>
      <c r="AD18">
        <v>1</v>
      </c>
      <c r="AE18">
        <v>0</v>
      </c>
      <c r="AF18" t="s">
        <v>3</v>
      </c>
      <c r="AG18">
        <v>8.9600000000000009</v>
      </c>
      <c r="AH18">
        <v>2</v>
      </c>
      <c r="AI18">
        <v>47994899</v>
      </c>
      <c r="AJ18">
        <v>18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>
        <f>ROW(Source!A30)</f>
        <v>30</v>
      </c>
      <c r="B19">
        <v>47995512</v>
      </c>
      <c r="C19">
        <v>47994895</v>
      </c>
      <c r="D19">
        <v>47329276</v>
      </c>
      <c r="E19">
        <v>1</v>
      </c>
      <c r="F19">
        <v>1</v>
      </c>
      <c r="G19">
        <v>27</v>
      </c>
      <c r="H19">
        <v>2</v>
      </c>
      <c r="I19" t="s">
        <v>249</v>
      </c>
      <c r="J19" t="s">
        <v>250</v>
      </c>
      <c r="K19" t="s">
        <v>251</v>
      </c>
      <c r="L19">
        <v>1368</v>
      </c>
      <c r="N19">
        <v>1011</v>
      </c>
      <c r="O19" t="s">
        <v>225</v>
      </c>
      <c r="P19" t="s">
        <v>225</v>
      </c>
      <c r="Q19">
        <v>1</v>
      </c>
      <c r="X19">
        <v>18.25</v>
      </c>
      <c r="Y19">
        <v>0</v>
      </c>
      <c r="Z19">
        <v>1827.95</v>
      </c>
      <c r="AA19">
        <v>720.55</v>
      </c>
      <c r="AB19">
        <v>0</v>
      </c>
      <c r="AC19">
        <v>0</v>
      </c>
      <c r="AD19">
        <v>1</v>
      </c>
      <c r="AE19">
        <v>0</v>
      </c>
      <c r="AF19" t="s">
        <v>3</v>
      </c>
      <c r="AG19">
        <v>18.25</v>
      </c>
      <c r="AH19">
        <v>2</v>
      </c>
      <c r="AI19">
        <v>47994900</v>
      </c>
      <c r="AJ19">
        <v>19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>
        <f>ROW(Source!A30)</f>
        <v>30</v>
      </c>
      <c r="B20">
        <v>47995513</v>
      </c>
      <c r="C20">
        <v>47994895</v>
      </c>
      <c r="D20">
        <v>47329314</v>
      </c>
      <c r="E20">
        <v>1</v>
      </c>
      <c r="F20">
        <v>1</v>
      </c>
      <c r="G20">
        <v>27</v>
      </c>
      <c r="H20">
        <v>2</v>
      </c>
      <c r="I20" t="s">
        <v>264</v>
      </c>
      <c r="J20" t="s">
        <v>265</v>
      </c>
      <c r="K20" t="s">
        <v>266</v>
      </c>
      <c r="L20">
        <v>1368</v>
      </c>
      <c r="N20">
        <v>1011</v>
      </c>
      <c r="O20" t="s">
        <v>225</v>
      </c>
      <c r="P20" t="s">
        <v>225</v>
      </c>
      <c r="Q20">
        <v>1</v>
      </c>
      <c r="X20">
        <v>2.2400000000000002</v>
      </c>
      <c r="Y20">
        <v>0</v>
      </c>
      <c r="Z20">
        <v>1412.71</v>
      </c>
      <c r="AA20">
        <v>641.32000000000005</v>
      </c>
      <c r="AB20">
        <v>0</v>
      </c>
      <c r="AC20">
        <v>0</v>
      </c>
      <c r="AD20">
        <v>1</v>
      </c>
      <c r="AE20">
        <v>0</v>
      </c>
      <c r="AF20" t="s">
        <v>3</v>
      </c>
      <c r="AG20">
        <v>2.2400000000000002</v>
      </c>
      <c r="AH20">
        <v>2</v>
      </c>
      <c r="AI20">
        <v>47994901</v>
      </c>
      <c r="AJ20">
        <v>20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>
        <f>ROW(Source!A30)</f>
        <v>30</v>
      </c>
      <c r="B21">
        <v>47995514</v>
      </c>
      <c r="C21">
        <v>47994895</v>
      </c>
      <c r="D21">
        <v>47329280</v>
      </c>
      <c r="E21">
        <v>1</v>
      </c>
      <c r="F21">
        <v>1</v>
      </c>
      <c r="G21">
        <v>27</v>
      </c>
      <c r="H21">
        <v>2</v>
      </c>
      <c r="I21" t="s">
        <v>267</v>
      </c>
      <c r="J21" t="s">
        <v>268</v>
      </c>
      <c r="K21" t="s">
        <v>269</v>
      </c>
      <c r="L21">
        <v>1368</v>
      </c>
      <c r="N21">
        <v>1011</v>
      </c>
      <c r="O21" t="s">
        <v>225</v>
      </c>
      <c r="P21" t="s">
        <v>225</v>
      </c>
      <c r="Q21">
        <v>1</v>
      </c>
      <c r="X21">
        <v>0.65</v>
      </c>
      <c r="Y21">
        <v>0</v>
      </c>
      <c r="Z21">
        <v>1213.3399999999999</v>
      </c>
      <c r="AA21">
        <v>461.6</v>
      </c>
      <c r="AB21">
        <v>0</v>
      </c>
      <c r="AC21">
        <v>0</v>
      </c>
      <c r="AD21">
        <v>1</v>
      </c>
      <c r="AE21">
        <v>0</v>
      </c>
      <c r="AF21" t="s">
        <v>3</v>
      </c>
      <c r="AG21">
        <v>0.65</v>
      </c>
      <c r="AH21">
        <v>2</v>
      </c>
      <c r="AI21">
        <v>47994902</v>
      </c>
      <c r="AJ21">
        <v>21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>
        <f>ROW(Source!A30)</f>
        <v>30</v>
      </c>
      <c r="B22">
        <v>47995515</v>
      </c>
      <c r="C22">
        <v>47994895</v>
      </c>
      <c r="D22">
        <v>47331268</v>
      </c>
      <c r="E22">
        <v>1</v>
      </c>
      <c r="F22">
        <v>1</v>
      </c>
      <c r="G22">
        <v>27</v>
      </c>
      <c r="H22">
        <v>3</v>
      </c>
      <c r="I22" t="s">
        <v>270</v>
      </c>
      <c r="J22" t="s">
        <v>271</v>
      </c>
      <c r="K22" t="s">
        <v>272</v>
      </c>
      <c r="L22">
        <v>1339</v>
      </c>
      <c r="N22">
        <v>1007</v>
      </c>
      <c r="O22" t="s">
        <v>273</v>
      </c>
      <c r="P22" t="s">
        <v>273</v>
      </c>
      <c r="Q22">
        <v>1</v>
      </c>
      <c r="X22">
        <v>126</v>
      </c>
      <c r="Y22">
        <v>1763.75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 t="s">
        <v>3</v>
      </c>
      <c r="AG22">
        <v>126</v>
      </c>
      <c r="AH22">
        <v>2</v>
      </c>
      <c r="AI22">
        <v>47994903</v>
      </c>
      <c r="AJ22">
        <v>22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>
        <f>ROW(Source!A30)</f>
        <v>30</v>
      </c>
      <c r="B23">
        <v>47995516</v>
      </c>
      <c r="C23">
        <v>47994895</v>
      </c>
      <c r="D23">
        <v>47331988</v>
      </c>
      <c r="E23">
        <v>1</v>
      </c>
      <c r="F23">
        <v>1</v>
      </c>
      <c r="G23">
        <v>27</v>
      </c>
      <c r="H23">
        <v>3</v>
      </c>
      <c r="I23" t="s">
        <v>274</v>
      </c>
      <c r="J23" t="s">
        <v>275</v>
      </c>
      <c r="K23" t="s">
        <v>276</v>
      </c>
      <c r="L23">
        <v>1339</v>
      </c>
      <c r="N23">
        <v>1007</v>
      </c>
      <c r="O23" t="s">
        <v>273</v>
      </c>
      <c r="P23" t="s">
        <v>273</v>
      </c>
      <c r="Q23">
        <v>1</v>
      </c>
      <c r="X23">
        <v>7</v>
      </c>
      <c r="Y23">
        <v>35.25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 t="s">
        <v>3</v>
      </c>
      <c r="AG23">
        <v>7</v>
      </c>
      <c r="AH23">
        <v>2</v>
      </c>
      <c r="AI23">
        <v>47994904</v>
      </c>
      <c r="AJ23">
        <v>23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>
        <f>ROW(Source!A31)</f>
        <v>31</v>
      </c>
      <c r="B24">
        <v>47995517</v>
      </c>
      <c r="C24">
        <v>47994914</v>
      </c>
      <c r="D24">
        <v>47316917</v>
      </c>
      <c r="E24">
        <v>27</v>
      </c>
      <c r="F24">
        <v>1</v>
      </c>
      <c r="G24">
        <v>27</v>
      </c>
      <c r="H24">
        <v>1</v>
      </c>
      <c r="I24" t="s">
        <v>219</v>
      </c>
      <c r="J24" t="s">
        <v>3</v>
      </c>
      <c r="K24" t="s">
        <v>220</v>
      </c>
      <c r="L24">
        <v>1191</v>
      </c>
      <c r="N24">
        <v>1013</v>
      </c>
      <c r="O24" t="s">
        <v>221</v>
      </c>
      <c r="P24" t="s">
        <v>221</v>
      </c>
      <c r="Q24">
        <v>1</v>
      </c>
      <c r="X24">
        <v>5.35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1</v>
      </c>
      <c r="AF24" t="s">
        <v>3</v>
      </c>
      <c r="AG24">
        <v>5.35</v>
      </c>
      <c r="AH24">
        <v>2</v>
      </c>
      <c r="AI24">
        <v>47994915</v>
      </c>
      <c r="AJ24">
        <v>24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>
        <f>ROW(Source!A31)</f>
        <v>31</v>
      </c>
      <c r="B25">
        <v>47995518</v>
      </c>
      <c r="C25">
        <v>47994914</v>
      </c>
      <c r="D25">
        <v>47329445</v>
      </c>
      <c r="E25">
        <v>1</v>
      </c>
      <c r="F25">
        <v>1</v>
      </c>
      <c r="G25">
        <v>27</v>
      </c>
      <c r="H25">
        <v>2</v>
      </c>
      <c r="I25" t="s">
        <v>243</v>
      </c>
      <c r="J25" t="s">
        <v>244</v>
      </c>
      <c r="K25" t="s">
        <v>245</v>
      </c>
      <c r="L25">
        <v>1368</v>
      </c>
      <c r="N25">
        <v>1011</v>
      </c>
      <c r="O25" t="s">
        <v>225</v>
      </c>
      <c r="P25" t="s">
        <v>225</v>
      </c>
      <c r="Q25">
        <v>1</v>
      </c>
      <c r="X25">
        <v>0.18</v>
      </c>
      <c r="Y25">
        <v>0</v>
      </c>
      <c r="Z25">
        <v>893.38</v>
      </c>
      <c r="AA25">
        <v>438.65</v>
      </c>
      <c r="AB25">
        <v>0</v>
      </c>
      <c r="AC25">
        <v>0</v>
      </c>
      <c r="AD25">
        <v>1</v>
      </c>
      <c r="AE25">
        <v>0</v>
      </c>
      <c r="AF25" t="s">
        <v>3</v>
      </c>
      <c r="AG25">
        <v>0.18</v>
      </c>
      <c r="AH25">
        <v>2</v>
      </c>
      <c r="AI25">
        <v>47994916</v>
      </c>
      <c r="AJ25">
        <v>25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>
        <f>ROW(Source!A31)</f>
        <v>31</v>
      </c>
      <c r="B26">
        <v>47995519</v>
      </c>
      <c r="C26">
        <v>47994914</v>
      </c>
      <c r="D26">
        <v>47329323</v>
      </c>
      <c r="E26">
        <v>1</v>
      </c>
      <c r="F26">
        <v>1</v>
      </c>
      <c r="G26">
        <v>27</v>
      </c>
      <c r="H26">
        <v>2</v>
      </c>
      <c r="I26" t="s">
        <v>277</v>
      </c>
      <c r="J26" t="s">
        <v>278</v>
      </c>
      <c r="K26" t="s">
        <v>279</v>
      </c>
      <c r="L26">
        <v>1368</v>
      </c>
      <c r="N26">
        <v>1011</v>
      </c>
      <c r="O26" t="s">
        <v>225</v>
      </c>
      <c r="P26" t="s">
        <v>225</v>
      </c>
      <c r="Q26">
        <v>1</v>
      </c>
      <c r="X26">
        <v>0.35</v>
      </c>
      <c r="Y26">
        <v>0</v>
      </c>
      <c r="Z26">
        <v>66.95</v>
      </c>
      <c r="AA26">
        <v>1.28</v>
      </c>
      <c r="AB26">
        <v>0</v>
      </c>
      <c r="AC26">
        <v>0</v>
      </c>
      <c r="AD26">
        <v>1</v>
      </c>
      <c r="AE26">
        <v>0</v>
      </c>
      <c r="AF26" t="s">
        <v>3</v>
      </c>
      <c r="AG26">
        <v>0.35</v>
      </c>
      <c r="AH26">
        <v>2</v>
      </c>
      <c r="AI26">
        <v>47994917</v>
      </c>
      <c r="AJ26">
        <v>26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>
        <f>ROW(Source!A31)</f>
        <v>31</v>
      </c>
      <c r="B27">
        <v>47995520</v>
      </c>
      <c r="C27">
        <v>47994914</v>
      </c>
      <c r="D27">
        <v>47329324</v>
      </c>
      <c r="E27">
        <v>1</v>
      </c>
      <c r="F27">
        <v>1</v>
      </c>
      <c r="G27">
        <v>27</v>
      </c>
      <c r="H27">
        <v>2</v>
      </c>
      <c r="I27" t="s">
        <v>280</v>
      </c>
      <c r="J27" t="s">
        <v>281</v>
      </c>
      <c r="K27" t="s">
        <v>282</v>
      </c>
      <c r="L27">
        <v>1368</v>
      </c>
      <c r="N27">
        <v>1011</v>
      </c>
      <c r="O27" t="s">
        <v>225</v>
      </c>
      <c r="P27" t="s">
        <v>225</v>
      </c>
      <c r="Q27">
        <v>1</v>
      </c>
      <c r="X27">
        <v>0.9</v>
      </c>
      <c r="Y27">
        <v>0</v>
      </c>
      <c r="Z27">
        <v>1476.25</v>
      </c>
      <c r="AA27">
        <v>372.41</v>
      </c>
      <c r="AB27">
        <v>0</v>
      </c>
      <c r="AC27">
        <v>0</v>
      </c>
      <c r="AD27">
        <v>1</v>
      </c>
      <c r="AE27">
        <v>0</v>
      </c>
      <c r="AF27" t="s">
        <v>3</v>
      </c>
      <c r="AG27">
        <v>0.9</v>
      </c>
      <c r="AH27">
        <v>2</v>
      </c>
      <c r="AI27">
        <v>47994918</v>
      </c>
      <c r="AJ27">
        <v>27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>
        <f>ROW(Source!A31)</f>
        <v>31</v>
      </c>
      <c r="B28">
        <v>47995521</v>
      </c>
      <c r="C28">
        <v>47994914</v>
      </c>
      <c r="D28">
        <v>47329325</v>
      </c>
      <c r="E28">
        <v>1</v>
      </c>
      <c r="F28">
        <v>1</v>
      </c>
      <c r="G28">
        <v>27</v>
      </c>
      <c r="H28">
        <v>2</v>
      </c>
      <c r="I28" t="s">
        <v>283</v>
      </c>
      <c r="J28" t="s">
        <v>284</v>
      </c>
      <c r="K28" t="s">
        <v>285</v>
      </c>
      <c r="L28">
        <v>1368</v>
      </c>
      <c r="N28">
        <v>1011</v>
      </c>
      <c r="O28" t="s">
        <v>225</v>
      </c>
      <c r="P28" t="s">
        <v>225</v>
      </c>
      <c r="Q28">
        <v>1</v>
      </c>
      <c r="X28">
        <v>0.35</v>
      </c>
      <c r="Y28">
        <v>0</v>
      </c>
      <c r="Z28">
        <v>559.54</v>
      </c>
      <c r="AA28">
        <v>23.85</v>
      </c>
      <c r="AB28">
        <v>0</v>
      </c>
      <c r="AC28">
        <v>0</v>
      </c>
      <c r="AD28">
        <v>1</v>
      </c>
      <c r="AE28">
        <v>0</v>
      </c>
      <c r="AF28" t="s">
        <v>3</v>
      </c>
      <c r="AG28">
        <v>0.35</v>
      </c>
      <c r="AH28">
        <v>2</v>
      </c>
      <c r="AI28">
        <v>47994919</v>
      </c>
      <c r="AJ28">
        <v>28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>
        <f>ROW(Source!A31)</f>
        <v>31</v>
      </c>
      <c r="B29">
        <v>47995523</v>
      </c>
      <c r="C29">
        <v>47994914</v>
      </c>
      <c r="D29">
        <v>47331244</v>
      </c>
      <c r="E29">
        <v>1</v>
      </c>
      <c r="F29">
        <v>1</v>
      </c>
      <c r="G29">
        <v>27</v>
      </c>
      <c r="H29">
        <v>3</v>
      </c>
      <c r="I29" t="s">
        <v>286</v>
      </c>
      <c r="J29" t="s">
        <v>287</v>
      </c>
      <c r="K29" t="s">
        <v>288</v>
      </c>
      <c r="L29">
        <v>1339</v>
      </c>
      <c r="N29">
        <v>1007</v>
      </c>
      <c r="O29" t="s">
        <v>273</v>
      </c>
      <c r="P29" t="s">
        <v>273</v>
      </c>
      <c r="Q29">
        <v>1</v>
      </c>
      <c r="X29">
        <v>2.5000000000000001E-2</v>
      </c>
      <c r="Y29">
        <v>1615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 t="s">
        <v>3</v>
      </c>
      <c r="AG29">
        <v>2.5000000000000001E-2</v>
      </c>
      <c r="AH29">
        <v>2</v>
      </c>
      <c r="AI29">
        <v>47994921</v>
      </c>
      <c r="AJ29">
        <v>29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>
        <f>ROW(Source!A31)</f>
        <v>31</v>
      </c>
      <c r="B30">
        <v>47995522</v>
      </c>
      <c r="C30">
        <v>47994914</v>
      </c>
      <c r="D30">
        <v>47330122</v>
      </c>
      <c r="E30">
        <v>1</v>
      </c>
      <c r="F30">
        <v>1</v>
      </c>
      <c r="G30">
        <v>27</v>
      </c>
      <c r="H30">
        <v>3</v>
      </c>
      <c r="I30" t="s">
        <v>289</v>
      </c>
      <c r="J30" t="s">
        <v>290</v>
      </c>
      <c r="K30" t="s">
        <v>291</v>
      </c>
      <c r="L30">
        <v>1348</v>
      </c>
      <c r="N30">
        <v>1009</v>
      </c>
      <c r="O30" t="s">
        <v>201</v>
      </c>
      <c r="P30" t="s">
        <v>201</v>
      </c>
      <c r="Q30">
        <v>1000</v>
      </c>
      <c r="X30">
        <v>0.108</v>
      </c>
      <c r="Y30">
        <v>38394.43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 t="s">
        <v>3</v>
      </c>
      <c r="AG30">
        <v>0.108</v>
      </c>
      <c r="AH30">
        <v>2</v>
      </c>
      <c r="AI30">
        <v>47994920</v>
      </c>
      <c r="AJ30">
        <v>30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>
        <f>ROW(Source!A32)</f>
        <v>32</v>
      </c>
      <c r="B31">
        <v>47995524</v>
      </c>
      <c r="C31">
        <v>47994929</v>
      </c>
      <c r="D31">
        <v>47316917</v>
      </c>
      <c r="E31">
        <v>27</v>
      </c>
      <c r="F31">
        <v>1</v>
      </c>
      <c r="G31">
        <v>27</v>
      </c>
      <c r="H31">
        <v>1</v>
      </c>
      <c r="I31" t="s">
        <v>219</v>
      </c>
      <c r="J31" t="s">
        <v>3</v>
      </c>
      <c r="K31" t="s">
        <v>220</v>
      </c>
      <c r="L31">
        <v>1191</v>
      </c>
      <c r="N31">
        <v>1013</v>
      </c>
      <c r="O31" t="s">
        <v>221</v>
      </c>
      <c r="P31" t="s">
        <v>221</v>
      </c>
      <c r="Q31">
        <v>1</v>
      </c>
      <c r="X31">
        <v>3.69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 t="s">
        <v>3</v>
      </c>
      <c r="AG31">
        <v>3.69</v>
      </c>
      <c r="AH31">
        <v>2</v>
      </c>
      <c r="AI31">
        <v>47994930</v>
      </c>
      <c r="AJ31">
        <v>31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>
        <f>ROW(Source!A32)</f>
        <v>32</v>
      </c>
      <c r="B32">
        <v>47995525</v>
      </c>
      <c r="C32">
        <v>47994929</v>
      </c>
      <c r="D32">
        <v>47329334</v>
      </c>
      <c r="E32">
        <v>1</v>
      </c>
      <c r="F32">
        <v>1</v>
      </c>
      <c r="G32">
        <v>27</v>
      </c>
      <c r="H32">
        <v>2</v>
      </c>
      <c r="I32" t="s">
        <v>292</v>
      </c>
      <c r="J32" t="s">
        <v>293</v>
      </c>
      <c r="K32" t="s">
        <v>294</v>
      </c>
      <c r="L32">
        <v>1368</v>
      </c>
      <c r="N32">
        <v>1011</v>
      </c>
      <c r="O32" t="s">
        <v>225</v>
      </c>
      <c r="P32" t="s">
        <v>225</v>
      </c>
      <c r="Q32">
        <v>1</v>
      </c>
      <c r="X32">
        <v>0.36</v>
      </c>
      <c r="Y32">
        <v>0</v>
      </c>
      <c r="Z32">
        <v>424.04</v>
      </c>
      <c r="AA32">
        <v>2.65</v>
      </c>
      <c r="AB32">
        <v>0</v>
      </c>
      <c r="AC32">
        <v>0</v>
      </c>
      <c r="AD32">
        <v>1</v>
      </c>
      <c r="AE32">
        <v>0</v>
      </c>
      <c r="AF32" t="s">
        <v>3</v>
      </c>
      <c r="AG32">
        <v>0.36</v>
      </c>
      <c r="AH32">
        <v>2</v>
      </c>
      <c r="AI32">
        <v>47994931</v>
      </c>
      <c r="AJ32">
        <v>32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>
        <f>ROW(Source!A32)</f>
        <v>32</v>
      </c>
      <c r="B33">
        <v>47995526</v>
      </c>
      <c r="C33">
        <v>47994929</v>
      </c>
      <c r="D33">
        <v>47329335</v>
      </c>
      <c r="E33">
        <v>1</v>
      </c>
      <c r="F33">
        <v>1</v>
      </c>
      <c r="G33">
        <v>27</v>
      </c>
      <c r="H33">
        <v>2</v>
      </c>
      <c r="I33" t="s">
        <v>295</v>
      </c>
      <c r="J33" t="s">
        <v>296</v>
      </c>
      <c r="K33" t="s">
        <v>297</v>
      </c>
      <c r="L33">
        <v>1368</v>
      </c>
      <c r="N33">
        <v>1011</v>
      </c>
      <c r="O33" t="s">
        <v>225</v>
      </c>
      <c r="P33" t="s">
        <v>225</v>
      </c>
      <c r="Q33">
        <v>1</v>
      </c>
      <c r="X33">
        <v>1.74</v>
      </c>
      <c r="Y33">
        <v>0</v>
      </c>
      <c r="Z33">
        <v>1069.6500000000001</v>
      </c>
      <c r="AA33">
        <v>518.65</v>
      </c>
      <c r="AB33">
        <v>0</v>
      </c>
      <c r="AC33">
        <v>0</v>
      </c>
      <c r="AD33">
        <v>1</v>
      </c>
      <c r="AE33">
        <v>0</v>
      </c>
      <c r="AF33" t="s">
        <v>3</v>
      </c>
      <c r="AG33">
        <v>1.74</v>
      </c>
      <c r="AH33">
        <v>2</v>
      </c>
      <c r="AI33">
        <v>47994932</v>
      </c>
      <c r="AJ33">
        <v>33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>
        <f>ROW(Source!A32)</f>
        <v>32</v>
      </c>
      <c r="B34">
        <v>47995528</v>
      </c>
      <c r="C34">
        <v>47994929</v>
      </c>
      <c r="D34">
        <v>47331244</v>
      </c>
      <c r="E34">
        <v>1</v>
      </c>
      <c r="F34">
        <v>1</v>
      </c>
      <c r="G34">
        <v>27</v>
      </c>
      <c r="H34">
        <v>3</v>
      </c>
      <c r="I34" t="s">
        <v>286</v>
      </c>
      <c r="J34" t="s">
        <v>287</v>
      </c>
      <c r="K34" t="s">
        <v>288</v>
      </c>
      <c r="L34">
        <v>1339</v>
      </c>
      <c r="N34">
        <v>1007</v>
      </c>
      <c r="O34" t="s">
        <v>273</v>
      </c>
      <c r="P34" t="s">
        <v>273</v>
      </c>
      <c r="Q34">
        <v>1</v>
      </c>
      <c r="X34">
        <v>2.5000000000000001E-2</v>
      </c>
      <c r="Y34">
        <v>1615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 t="s">
        <v>3</v>
      </c>
      <c r="AG34">
        <v>2.5000000000000001E-2</v>
      </c>
      <c r="AH34">
        <v>2</v>
      </c>
      <c r="AI34">
        <v>47994934</v>
      </c>
      <c r="AJ34">
        <v>34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>
        <f>ROW(Source!A32)</f>
        <v>32</v>
      </c>
      <c r="B35">
        <v>47995527</v>
      </c>
      <c r="C35">
        <v>47994929</v>
      </c>
      <c r="D35">
        <v>47330122</v>
      </c>
      <c r="E35">
        <v>1</v>
      </c>
      <c r="F35">
        <v>1</v>
      </c>
      <c r="G35">
        <v>27</v>
      </c>
      <c r="H35">
        <v>3</v>
      </c>
      <c r="I35" t="s">
        <v>289</v>
      </c>
      <c r="J35" t="s">
        <v>290</v>
      </c>
      <c r="K35" t="s">
        <v>291</v>
      </c>
      <c r="L35">
        <v>1348</v>
      </c>
      <c r="N35">
        <v>1009</v>
      </c>
      <c r="O35" t="s">
        <v>201</v>
      </c>
      <c r="P35" t="s">
        <v>201</v>
      </c>
      <c r="Q35">
        <v>1000</v>
      </c>
      <c r="X35">
        <v>5.3999999999999999E-2</v>
      </c>
      <c r="Y35">
        <v>38394.43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 t="s">
        <v>3</v>
      </c>
      <c r="AG35">
        <v>5.3999999999999999E-2</v>
      </c>
      <c r="AH35">
        <v>2</v>
      </c>
      <c r="AI35">
        <v>47994933</v>
      </c>
      <c r="AJ35">
        <v>35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>
        <f>ROW(Source!A33)</f>
        <v>33</v>
      </c>
      <c r="B36">
        <v>47995529</v>
      </c>
      <c r="C36">
        <v>47994940</v>
      </c>
      <c r="D36">
        <v>47316917</v>
      </c>
      <c r="E36">
        <v>27</v>
      </c>
      <c r="F36">
        <v>1</v>
      </c>
      <c r="G36">
        <v>27</v>
      </c>
      <c r="H36">
        <v>1</v>
      </c>
      <c r="I36" t="s">
        <v>219</v>
      </c>
      <c r="J36" t="s">
        <v>3</v>
      </c>
      <c r="K36" t="s">
        <v>220</v>
      </c>
      <c r="L36">
        <v>1191</v>
      </c>
      <c r="N36">
        <v>1013</v>
      </c>
      <c r="O36" t="s">
        <v>221</v>
      </c>
      <c r="P36" t="s">
        <v>221</v>
      </c>
      <c r="Q36">
        <v>1</v>
      </c>
      <c r="X36">
        <v>18.68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 t="s">
        <v>3</v>
      </c>
      <c r="AG36">
        <v>18.68</v>
      </c>
      <c r="AH36">
        <v>2</v>
      </c>
      <c r="AI36">
        <v>47994941</v>
      </c>
      <c r="AJ36">
        <v>36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>
        <f>ROW(Source!A34)</f>
        <v>34</v>
      </c>
      <c r="B37">
        <v>47995530</v>
      </c>
      <c r="C37">
        <v>47994943</v>
      </c>
      <c r="D37">
        <v>47316917</v>
      </c>
      <c r="E37">
        <v>27</v>
      </c>
      <c r="F37">
        <v>1</v>
      </c>
      <c r="G37">
        <v>27</v>
      </c>
      <c r="H37">
        <v>1</v>
      </c>
      <c r="I37" t="s">
        <v>219</v>
      </c>
      <c r="J37" t="s">
        <v>3</v>
      </c>
      <c r="K37" t="s">
        <v>220</v>
      </c>
      <c r="L37">
        <v>1191</v>
      </c>
      <c r="N37">
        <v>1013</v>
      </c>
      <c r="O37" t="s">
        <v>221</v>
      </c>
      <c r="P37" t="s">
        <v>221</v>
      </c>
      <c r="Q37">
        <v>1</v>
      </c>
      <c r="X37">
        <v>25.98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1</v>
      </c>
      <c r="AF37" t="s">
        <v>3</v>
      </c>
      <c r="AG37">
        <v>25.98</v>
      </c>
      <c r="AH37">
        <v>2</v>
      </c>
      <c r="AI37">
        <v>47994944</v>
      </c>
      <c r="AJ37">
        <v>37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>
        <f>ROW(Source!A34)</f>
        <v>34</v>
      </c>
      <c r="B38">
        <v>47995531</v>
      </c>
      <c r="C38">
        <v>47994943</v>
      </c>
      <c r="D38">
        <v>47329204</v>
      </c>
      <c r="E38">
        <v>1</v>
      </c>
      <c r="F38">
        <v>1</v>
      </c>
      <c r="G38">
        <v>27</v>
      </c>
      <c r="H38">
        <v>2</v>
      </c>
      <c r="I38" t="s">
        <v>298</v>
      </c>
      <c r="J38" t="s">
        <v>299</v>
      </c>
      <c r="K38" t="s">
        <v>300</v>
      </c>
      <c r="L38">
        <v>1368</v>
      </c>
      <c r="N38">
        <v>1011</v>
      </c>
      <c r="O38" t="s">
        <v>225</v>
      </c>
      <c r="P38" t="s">
        <v>225</v>
      </c>
      <c r="Q38">
        <v>1</v>
      </c>
      <c r="X38">
        <v>0.86</v>
      </c>
      <c r="Y38">
        <v>0</v>
      </c>
      <c r="Z38">
        <v>683.9</v>
      </c>
      <c r="AA38">
        <v>371.27</v>
      </c>
      <c r="AB38">
        <v>0</v>
      </c>
      <c r="AC38">
        <v>0</v>
      </c>
      <c r="AD38">
        <v>1</v>
      </c>
      <c r="AE38">
        <v>0</v>
      </c>
      <c r="AF38" t="s">
        <v>3</v>
      </c>
      <c r="AG38">
        <v>0.86</v>
      </c>
      <c r="AH38">
        <v>2</v>
      </c>
      <c r="AI38">
        <v>47994945</v>
      </c>
      <c r="AJ38">
        <v>38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>
        <f>ROW(Source!A34)</f>
        <v>34</v>
      </c>
      <c r="B39">
        <v>47995532</v>
      </c>
      <c r="C39">
        <v>47994943</v>
      </c>
      <c r="D39">
        <v>47332954</v>
      </c>
      <c r="E39">
        <v>1</v>
      </c>
      <c r="F39">
        <v>1</v>
      </c>
      <c r="G39">
        <v>27</v>
      </c>
      <c r="H39">
        <v>3</v>
      </c>
      <c r="I39" t="s">
        <v>301</v>
      </c>
      <c r="J39" t="s">
        <v>302</v>
      </c>
      <c r="K39" t="s">
        <v>303</v>
      </c>
      <c r="L39">
        <v>1339</v>
      </c>
      <c r="N39">
        <v>1007</v>
      </c>
      <c r="O39" t="s">
        <v>273</v>
      </c>
      <c r="P39" t="s">
        <v>273</v>
      </c>
      <c r="Q39">
        <v>1</v>
      </c>
      <c r="X39">
        <v>4.3</v>
      </c>
      <c r="Y39">
        <v>3544.73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 t="s">
        <v>3</v>
      </c>
      <c r="AG39">
        <v>4.3</v>
      </c>
      <c r="AH39">
        <v>2</v>
      </c>
      <c r="AI39">
        <v>47994946</v>
      </c>
      <c r="AJ39">
        <v>39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>
        <f>ROW(Source!A34)</f>
        <v>34</v>
      </c>
      <c r="B40">
        <v>47995533</v>
      </c>
      <c r="C40">
        <v>47994943</v>
      </c>
      <c r="D40">
        <v>47333902</v>
      </c>
      <c r="E40">
        <v>1</v>
      </c>
      <c r="F40">
        <v>1</v>
      </c>
      <c r="G40">
        <v>27</v>
      </c>
      <c r="H40">
        <v>3</v>
      </c>
      <c r="I40" t="s">
        <v>304</v>
      </c>
      <c r="J40" t="s">
        <v>305</v>
      </c>
      <c r="K40" t="s">
        <v>306</v>
      </c>
      <c r="L40">
        <v>1035</v>
      </c>
      <c r="N40">
        <v>1013</v>
      </c>
      <c r="O40" t="s">
        <v>307</v>
      </c>
      <c r="P40" t="s">
        <v>307</v>
      </c>
      <c r="Q40">
        <v>1</v>
      </c>
      <c r="X40">
        <v>100</v>
      </c>
      <c r="Y40">
        <v>5241.12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 t="s">
        <v>3</v>
      </c>
      <c r="AG40">
        <v>100</v>
      </c>
      <c r="AH40">
        <v>2</v>
      </c>
      <c r="AI40">
        <v>47994947</v>
      </c>
      <c r="AJ40">
        <v>40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>
        <f>ROW(Source!A35)</f>
        <v>35</v>
      </c>
      <c r="B41">
        <v>47995534</v>
      </c>
      <c r="C41">
        <v>47994952</v>
      </c>
      <c r="D41">
        <v>47316917</v>
      </c>
      <c r="E41">
        <v>27</v>
      </c>
      <c r="F41">
        <v>1</v>
      </c>
      <c r="G41">
        <v>27</v>
      </c>
      <c r="H41">
        <v>1</v>
      </c>
      <c r="I41" t="s">
        <v>219</v>
      </c>
      <c r="J41" t="s">
        <v>3</v>
      </c>
      <c r="K41" t="s">
        <v>220</v>
      </c>
      <c r="L41">
        <v>1191</v>
      </c>
      <c r="N41">
        <v>1013</v>
      </c>
      <c r="O41" t="s">
        <v>221</v>
      </c>
      <c r="P41" t="s">
        <v>221</v>
      </c>
      <c r="Q41">
        <v>1</v>
      </c>
      <c r="X41">
        <v>52.67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1</v>
      </c>
      <c r="AF41" t="s">
        <v>3</v>
      </c>
      <c r="AG41">
        <v>52.67</v>
      </c>
      <c r="AH41">
        <v>2</v>
      </c>
      <c r="AI41">
        <v>47994953</v>
      </c>
      <c r="AJ41">
        <v>41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>
        <f>ROW(Source!A35)</f>
        <v>35</v>
      </c>
      <c r="B42">
        <v>47995535</v>
      </c>
      <c r="C42">
        <v>47994952</v>
      </c>
      <c r="D42">
        <v>47329720</v>
      </c>
      <c r="E42">
        <v>1</v>
      </c>
      <c r="F42">
        <v>1</v>
      </c>
      <c r="G42">
        <v>27</v>
      </c>
      <c r="H42">
        <v>2</v>
      </c>
      <c r="I42" t="s">
        <v>308</v>
      </c>
      <c r="J42" t="s">
        <v>309</v>
      </c>
      <c r="K42" t="s">
        <v>310</v>
      </c>
      <c r="L42">
        <v>1368</v>
      </c>
      <c r="N42">
        <v>1011</v>
      </c>
      <c r="O42" t="s">
        <v>225</v>
      </c>
      <c r="P42" t="s">
        <v>225</v>
      </c>
      <c r="Q42">
        <v>1</v>
      </c>
      <c r="X42">
        <v>7.02</v>
      </c>
      <c r="Y42">
        <v>0</v>
      </c>
      <c r="Z42">
        <v>94.06</v>
      </c>
      <c r="AA42">
        <v>4.3499999999999996</v>
      </c>
      <c r="AB42">
        <v>0</v>
      </c>
      <c r="AC42">
        <v>0</v>
      </c>
      <c r="AD42">
        <v>1</v>
      </c>
      <c r="AE42">
        <v>0</v>
      </c>
      <c r="AF42" t="s">
        <v>3</v>
      </c>
      <c r="AG42">
        <v>7.02</v>
      </c>
      <c r="AH42">
        <v>2</v>
      </c>
      <c r="AI42">
        <v>47994954</v>
      </c>
      <c r="AJ42">
        <v>42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>
        <f>ROW(Source!A35)</f>
        <v>35</v>
      </c>
      <c r="B43">
        <v>47995536</v>
      </c>
      <c r="C43">
        <v>47994952</v>
      </c>
      <c r="D43">
        <v>47333029</v>
      </c>
      <c r="E43">
        <v>1</v>
      </c>
      <c r="F43">
        <v>1</v>
      </c>
      <c r="G43">
        <v>27</v>
      </c>
      <c r="H43">
        <v>3</v>
      </c>
      <c r="I43" t="s">
        <v>311</v>
      </c>
      <c r="J43" t="s">
        <v>312</v>
      </c>
      <c r="K43" t="s">
        <v>313</v>
      </c>
      <c r="L43">
        <v>1339</v>
      </c>
      <c r="N43">
        <v>1007</v>
      </c>
      <c r="O43" t="s">
        <v>273</v>
      </c>
      <c r="P43" t="s">
        <v>273</v>
      </c>
      <c r="Q43">
        <v>1</v>
      </c>
      <c r="X43">
        <v>0.05</v>
      </c>
      <c r="Y43">
        <v>3658.9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 t="s">
        <v>3</v>
      </c>
      <c r="AG43">
        <v>0.05</v>
      </c>
      <c r="AH43">
        <v>2</v>
      </c>
      <c r="AI43">
        <v>47994955</v>
      </c>
      <c r="AJ43">
        <v>43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>
        <f>ROW(Source!A35)</f>
        <v>35</v>
      </c>
      <c r="B44">
        <v>47995537</v>
      </c>
      <c r="C44">
        <v>47994952</v>
      </c>
      <c r="D44">
        <v>47333832</v>
      </c>
      <c r="E44">
        <v>1</v>
      </c>
      <c r="F44">
        <v>1</v>
      </c>
      <c r="G44">
        <v>27</v>
      </c>
      <c r="H44">
        <v>3</v>
      </c>
      <c r="I44" t="s">
        <v>53</v>
      </c>
      <c r="J44" t="s">
        <v>55</v>
      </c>
      <c r="K44" t="s">
        <v>54</v>
      </c>
      <c r="L44">
        <v>1327</v>
      </c>
      <c r="N44">
        <v>1005</v>
      </c>
      <c r="O44" t="s">
        <v>16</v>
      </c>
      <c r="P44" t="s">
        <v>16</v>
      </c>
      <c r="Q44">
        <v>1</v>
      </c>
      <c r="X44">
        <v>100</v>
      </c>
      <c r="Y44">
        <v>911.93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 t="s">
        <v>3</v>
      </c>
      <c r="AG44">
        <v>100</v>
      </c>
      <c r="AH44">
        <v>2</v>
      </c>
      <c r="AI44">
        <v>47994961</v>
      </c>
      <c r="AJ44">
        <v>44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>
        <f>ROW(Source!A37)</f>
        <v>37</v>
      </c>
      <c r="B45">
        <v>47995538</v>
      </c>
      <c r="C45">
        <v>47994962</v>
      </c>
      <c r="D45">
        <v>47316917</v>
      </c>
      <c r="E45">
        <v>27</v>
      </c>
      <c r="F45">
        <v>1</v>
      </c>
      <c r="G45">
        <v>27</v>
      </c>
      <c r="H45">
        <v>1</v>
      </c>
      <c r="I45" t="s">
        <v>219</v>
      </c>
      <c r="J45" t="s">
        <v>3</v>
      </c>
      <c r="K45" t="s">
        <v>220</v>
      </c>
      <c r="L45">
        <v>1191</v>
      </c>
      <c r="N45">
        <v>1013</v>
      </c>
      <c r="O45" t="s">
        <v>221</v>
      </c>
      <c r="P45" t="s">
        <v>221</v>
      </c>
      <c r="Q45">
        <v>1</v>
      </c>
      <c r="X45">
        <v>76.7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1</v>
      </c>
      <c r="AF45" t="s">
        <v>3</v>
      </c>
      <c r="AG45">
        <v>76.7</v>
      </c>
      <c r="AH45">
        <v>2</v>
      </c>
      <c r="AI45">
        <v>47994963</v>
      </c>
      <c r="AJ45">
        <v>45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>
        <f>ROW(Source!A38)</f>
        <v>38</v>
      </c>
      <c r="B46">
        <v>47995539</v>
      </c>
      <c r="C46">
        <v>47994965</v>
      </c>
      <c r="D46">
        <v>47316917</v>
      </c>
      <c r="E46">
        <v>27</v>
      </c>
      <c r="F46">
        <v>1</v>
      </c>
      <c r="G46">
        <v>27</v>
      </c>
      <c r="H46">
        <v>1</v>
      </c>
      <c r="I46" t="s">
        <v>219</v>
      </c>
      <c r="J46" t="s">
        <v>3</v>
      </c>
      <c r="K46" t="s">
        <v>220</v>
      </c>
      <c r="L46">
        <v>1191</v>
      </c>
      <c r="N46">
        <v>1013</v>
      </c>
      <c r="O46" t="s">
        <v>221</v>
      </c>
      <c r="P46" t="s">
        <v>221</v>
      </c>
      <c r="Q46">
        <v>1</v>
      </c>
      <c r="X46">
        <v>221.6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1</v>
      </c>
      <c r="AF46" t="s">
        <v>3</v>
      </c>
      <c r="AG46">
        <v>221.6</v>
      </c>
      <c r="AH46">
        <v>2</v>
      </c>
      <c r="AI46">
        <v>47994966</v>
      </c>
      <c r="AJ46">
        <v>46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>
        <f>ROW(Source!A39)</f>
        <v>39</v>
      </c>
      <c r="B47">
        <v>47995540</v>
      </c>
      <c r="C47">
        <v>47994968</v>
      </c>
      <c r="D47">
        <v>47316917</v>
      </c>
      <c r="E47">
        <v>27</v>
      </c>
      <c r="F47">
        <v>1</v>
      </c>
      <c r="G47">
        <v>27</v>
      </c>
      <c r="H47">
        <v>1</v>
      </c>
      <c r="I47" t="s">
        <v>219</v>
      </c>
      <c r="J47" t="s">
        <v>3</v>
      </c>
      <c r="K47" t="s">
        <v>220</v>
      </c>
      <c r="L47">
        <v>1191</v>
      </c>
      <c r="N47">
        <v>1013</v>
      </c>
      <c r="O47" t="s">
        <v>221</v>
      </c>
      <c r="P47" t="s">
        <v>221</v>
      </c>
      <c r="Q47">
        <v>1</v>
      </c>
      <c r="X47">
        <v>31.86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 t="s">
        <v>3</v>
      </c>
      <c r="AG47">
        <v>31.86</v>
      </c>
      <c r="AH47">
        <v>2</v>
      </c>
      <c r="AI47">
        <v>47994969</v>
      </c>
      <c r="AJ47">
        <v>47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>
        <f>ROW(Source!A39)</f>
        <v>39</v>
      </c>
      <c r="B48">
        <v>47995541</v>
      </c>
      <c r="C48">
        <v>47994968</v>
      </c>
      <c r="D48">
        <v>47329110</v>
      </c>
      <c r="E48">
        <v>1</v>
      </c>
      <c r="F48">
        <v>1</v>
      </c>
      <c r="G48">
        <v>27</v>
      </c>
      <c r="H48">
        <v>2</v>
      </c>
      <c r="I48" t="s">
        <v>315</v>
      </c>
      <c r="J48" t="s">
        <v>316</v>
      </c>
      <c r="K48" t="s">
        <v>317</v>
      </c>
      <c r="L48">
        <v>1368</v>
      </c>
      <c r="N48">
        <v>1011</v>
      </c>
      <c r="O48" t="s">
        <v>225</v>
      </c>
      <c r="P48" t="s">
        <v>225</v>
      </c>
      <c r="Q48">
        <v>1</v>
      </c>
      <c r="X48">
        <v>3.15</v>
      </c>
      <c r="Y48">
        <v>0</v>
      </c>
      <c r="Z48">
        <v>1072.23</v>
      </c>
      <c r="AA48">
        <v>488.73</v>
      </c>
      <c r="AB48">
        <v>0</v>
      </c>
      <c r="AC48">
        <v>0</v>
      </c>
      <c r="AD48">
        <v>1</v>
      </c>
      <c r="AE48">
        <v>0</v>
      </c>
      <c r="AF48" t="s">
        <v>3</v>
      </c>
      <c r="AG48">
        <v>3.15</v>
      </c>
      <c r="AH48">
        <v>2</v>
      </c>
      <c r="AI48">
        <v>47994970</v>
      </c>
      <c r="AJ48">
        <v>48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>
        <f>ROW(Source!A39)</f>
        <v>39</v>
      </c>
      <c r="B49">
        <v>47995542</v>
      </c>
      <c r="C49">
        <v>47994968</v>
      </c>
      <c r="D49">
        <v>47329280</v>
      </c>
      <c r="E49">
        <v>1</v>
      </c>
      <c r="F49">
        <v>1</v>
      </c>
      <c r="G49">
        <v>27</v>
      </c>
      <c r="H49">
        <v>2</v>
      </c>
      <c r="I49" t="s">
        <v>267</v>
      </c>
      <c r="J49" t="s">
        <v>268</v>
      </c>
      <c r="K49" t="s">
        <v>269</v>
      </c>
      <c r="L49">
        <v>1368</v>
      </c>
      <c r="N49">
        <v>1011</v>
      </c>
      <c r="O49" t="s">
        <v>225</v>
      </c>
      <c r="P49" t="s">
        <v>225</v>
      </c>
      <c r="Q49">
        <v>1</v>
      </c>
      <c r="X49">
        <v>1.28</v>
      </c>
      <c r="Y49">
        <v>0</v>
      </c>
      <c r="Z49">
        <v>1213.3399999999999</v>
      </c>
      <c r="AA49">
        <v>461.6</v>
      </c>
      <c r="AB49">
        <v>0</v>
      </c>
      <c r="AC49">
        <v>0</v>
      </c>
      <c r="AD49">
        <v>1</v>
      </c>
      <c r="AE49">
        <v>0</v>
      </c>
      <c r="AF49" t="s">
        <v>3</v>
      </c>
      <c r="AG49">
        <v>1.28</v>
      </c>
      <c r="AH49">
        <v>2</v>
      </c>
      <c r="AI49">
        <v>47994971</v>
      </c>
      <c r="AJ49">
        <v>49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>
        <f>ROW(Source!A39)</f>
        <v>39</v>
      </c>
      <c r="B50">
        <v>47995543</v>
      </c>
      <c r="C50">
        <v>47994968</v>
      </c>
      <c r="D50">
        <v>47331101</v>
      </c>
      <c r="E50">
        <v>1</v>
      </c>
      <c r="F50">
        <v>1</v>
      </c>
      <c r="G50">
        <v>27</v>
      </c>
      <c r="H50">
        <v>3</v>
      </c>
      <c r="I50" t="s">
        <v>318</v>
      </c>
      <c r="J50" t="s">
        <v>319</v>
      </c>
      <c r="K50" t="s">
        <v>320</v>
      </c>
      <c r="L50">
        <v>1348</v>
      </c>
      <c r="N50">
        <v>1009</v>
      </c>
      <c r="O50" t="s">
        <v>201</v>
      </c>
      <c r="P50" t="s">
        <v>201</v>
      </c>
      <c r="Q50">
        <v>1000</v>
      </c>
      <c r="X50">
        <v>1.2999999999999999E-4</v>
      </c>
      <c r="Y50">
        <v>44670.03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 t="s">
        <v>3</v>
      </c>
      <c r="AG50">
        <v>1.2999999999999999E-4</v>
      </c>
      <c r="AH50">
        <v>2</v>
      </c>
      <c r="AI50">
        <v>47994972</v>
      </c>
      <c r="AJ50">
        <v>50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>
        <f>ROW(Source!A39)</f>
        <v>39</v>
      </c>
      <c r="B51">
        <v>47995544</v>
      </c>
      <c r="C51">
        <v>47994968</v>
      </c>
      <c r="D51">
        <v>47317597</v>
      </c>
      <c r="E51">
        <v>27</v>
      </c>
      <c r="F51">
        <v>1</v>
      </c>
      <c r="G51">
        <v>27</v>
      </c>
      <c r="H51">
        <v>3</v>
      </c>
      <c r="I51" t="s">
        <v>471</v>
      </c>
      <c r="J51" t="s">
        <v>3</v>
      </c>
      <c r="K51" t="s">
        <v>472</v>
      </c>
      <c r="L51">
        <v>1330</v>
      </c>
      <c r="N51">
        <v>1005</v>
      </c>
      <c r="O51" t="s">
        <v>473</v>
      </c>
      <c r="P51" t="s">
        <v>473</v>
      </c>
      <c r="Q51">
        <v>10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t="s">
        <v>3</v>
      </c>
      <c r="AG51">
        <v>0</v>
      </c>
      <c r="AH51">
        <v>3</v>
      </c>
      <c r="AI51">
        <v>-1</v>
      </c>
      <c r="AJ51" t="s">
        <v>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>
        <f>ROW(Source!A41)</f>
        <v>41</v>
      </c>
      <c r="B52">
        <v>47995545</v>
      </c>
      <c r="C52">
        <v>47994982</v>
      </c>
      <c r="D52">
        <v>47316917</v>
      </c>
      <c r="E52">
        <v>27</v>
      </c>
      <c r="F52">
        <v>1</v>
      </c>
      <c r="G52">
        <v>27</v>
      </c>
      <c r="H52">
        <v>1</v>
      </c>
      <c r="I52" t="s">
        <v>219</v>
      </c>
      <c r="J52" t="s">
        <v>3</v>
      </c>
      <c r="K52" t="s">
        <v>220</v>
      </c>
      <c r="L52">
        <v>1191</v>
      </c>
      <c r="N52">
        <v>1013</v>
      </c>
      <c r="O52" t="s">
        <v>221</v>
      </c>
      <c r="P52" t="s">
        <v>221</v>
      </c>
      <c r="Q52">
        <v>1</v>
      </c>
      <c r="X52">
        <v>16.559999999999999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1</v>
      </c>
      <c r="AF52" t="s">
        <v>3</v>
      </c>
      <c r="AG52">
        <v>16.559999999999999</v>
      </c>
      <c r="AH52">
        <v>2</v>
      </c>
      <c r="AI52">
        <v>47994983</v>
      </c>
      <c r="AJ52">
        <v>52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>
        <f>ROW(Source!A41)</f>
        <v>41</v>
      </c>
      <c r="B53">
        <v>47995546</v>
      </c>
      <c r="C53">
        <v>47994982</v>
      </c>
      <c r="D53">
        <v>47329132</v>
      </c>
      <c r="E53">
        <v>1</v>
      </c>
      <c r="F53">
        <v>1</v>
      </c>
      <c r="G53">
        <v>27</v>
      </c>
      <c r="H53">
        <v>2</v>
      </c>
      <c r="I53" t="s">
        <v>322</v>
      </c>
      <c r="J53" t="s">
        <v>323</v>
      </c>
      <c r="K53" t="s">
        <v>324</v>
      </c>
      <c r="L53">
        <v>1368</v>
      </c>
      <c r="N53">
        <v>1011</v>
      </c>
      <c r="O53" t="s">
        <v>225</v>
      </c>
      <c r="P53" t="s">
        <v>225</v>
      </c>
      <c r="Q53">
        <v>1</v>
      </c>
      <c r="X53">
        <v>2.08</v>
      </c>
      <c r="Y53">
        <v>0</v>
      </c>
      <c r="Z53">
        <v>740.94</v>
      </c>
      <c r="AA53">
        <v>413.22</v>
      </c>
      <c r="AB53">
        <v>0</v>
      </c>
      <c r="AC53">
        <v>0</v>
      </c>
      <c r="AD53">
        <v>1</v>
      </c>
      <c r="AE53">
        <v>0</v>
      </c>
      <c r="AF53" t="s">
        <v>3</v>
      </c>
      <c r="AG53">
        <v>2.08</v>
      </c>
      <c r="AH53">
        <v>2</v>
      </c>
      <c r="AI53">
        <v>47994984</v>
      </c>
      <c r="AJ53">
        <v>53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>
        <f>ROW(Source!A41)</f>
        <v>41</v>
      </c>
      <c r="B54">
        <v>47995547</v>
      </c>
      <c r="C54">
        <v>47994982</v>
      </c>
      <c r="D54">
        <v>47329287</v>
      </c>
      <c r="E54">
        <v>1</v>
      </c>
      <c r="F54">
        <v>1</v>
      </c>
      <c r="G54">
        <v>27</v>
      </c>
      <c r="H54">
        <v>2</v>
      </c>
      <c r="I54" t="s">
        <v>325</v>
      </c>
      <c r="J54" t="s">
        <v>326</v>
      </c>
      <c r="K54" t="s">
        <v>327</v>
      </c>
      <c r="L54">
        <v>1368</v>
      </c>
      <c r="N54">
        <v>1011</v>
      </c>
      <c r="O54" t="s">
        <v>225</v>
      </c>
      <c r="P54" t="s">
        <v>225</v>
      </c>
      <c r="Q54">
        <v>1</v>
      </c>
      <c r="X54">
        <v>2.08</v>
      </c>
      <c r="Y54">
        <v>0</v>
      </c>
      <c r="Z54">
        <v>430.32</v>
      </c>
      <c r="AA54">
        <v>215.31</v>
      </c>
      <c r="AB54">
        <v>0</v>
      </c>
      <c r="AC54">
        <v>0</v>
      </c>
      <c r="AD54">
        <v>1</v>
      </c>
      <c r="AE54">
        <v>0</v>
      </c>
      <c r="AF54" t="s">
        <v>3</v>
      </c>
      <c r="AG54">
        <v>2.08</v>
      </c>
      <c r="AH54">
        <v>2</v>
      </c>
      <c r="AI54">
        <v>47994985</v>
      </c>
      <c r="AJ54">
        <v>54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>
        <f>ROW(Source!A41)</f>
        <v>41</v>
      </c>
      <c r="B55">
        <v>47995548</v>
      </c>
      <c r="C55">
        <v>47994982</v>
      </c>
      <c r="D55">
        <v>47329290</v>
      </c>
      <c r="E55">
        <v>1</v>
      </c>
      <c r="F55">
        <v>1</v>
      </c>
      <c r="G55">
        <v>27</v>
      </c>
      <c r="H55">
        <v>2</v>
      </c>
      <c r="I55" t="s">
        <v>258</v>
      </c>
      <c r="J55" t="s">
        <v>259</v>
      </c>
      <c r="K55" t="s">
        <v>260</v>
      </c>
      <c r="L55">
        <v>1368</v>
      </c>
      <c r="N55">
        <v>1011</v>
      </c>
      <c r="O55" t="s">
        <v>225</v>
      </c>
      <c r="P55" t="s">
        <v>225</v>
      </c>
      <c r="Q55">
        <v>1</v>
      </c>
      <c r="X55">
        <v>0.81</v>
      </c>
      <c r="Y55">
        <v>0</v>
      </c>
      <c r="Z55">
        <v>2020.59</v>
      </c>
      <c r="AA55">
        <v>458.56</v>
      </c>
      <c r="AB55">
        <v>0</v>
      </c>
      <c r="AC55">
        <v>0</v>
      </c>
      <c r="AD55">
        <v>1</v>
      </c>
      <c r="AE55">
        <v>0</v>
      </c>
      <c r="AF55" t="s">
        <v>3</v>
      </c>
      <c r="AG55">
        <v>0.81</v>
      </c>
      <c r="AH55">
        <v>2</v>
      </c>
      <c r="AI55">
        <v>47994986</v>
      </c>
      <c r="AJ55">
        <v>55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>
        <f>ROW(Source!A41)</f>
        <v>41</v>
      </c>
      <c r="B56">
        <v>47995549</v>
      </c>
      <c r="C56">
        <v>47994982</v>
      </c>
      <c r="D56">
        <v>47329314</v>
      </c>
      <c r="E56">
        <v>1</v>
      </c>
      <c r="F56">
        <v>1</v>
      </c>
      <c r="G56">
        <v>27</v>
      </c>
      <c r="H56">
        <v>2</v>
      </c>
      <c r="I56" t="s">
        <v>264</v>
      </c>
      <c r="J56" t="s">
        <v>265</v>
      </c>
      <c r="K56" t="s">
        <v>266</v>
      </c>
      <c r="L56">
        <v>1368</v>
      </c>
      <c r="N56">
        <v>1011</v>
      </c>
      <c r="O56" t="s">
        <v>225</v>
      </c>
      <c r="P56" t="s">
        <v>225</v>
      </c>
      <c r="Q56">
        <v>1</v>
      </c>
      <c r="X56">
        <v>1.94</v>
      </c>
      <c r="Y56">
        <v>0</v>
      </c>
      <c r="Z56">
        <v>1412.71</v>
      </c>
      <c r="AA56">
        <v>641.32000000000005</v>
      </c>
      <c r="AB56">
        <v>0</v>
      </c>
      <c r="AC56">
        <v>0</v>
      </c>
      <c r="AD56">
        <v>1</v>
      </c>
      <c r="AE56">
        <v>0</v>
      </c>
      <c r="AF56" t="s">
        <v>3</v>
      </c>
      <c r="AG56">
        <v>1.94</v>
      </c>
      <c r="AH56">
        <v>2</v>
      </c>
      <c r="AI56">
        <v>47994987</v>
      </c>
      <c r="AJ56">
        <v>56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>
        <f>ROW(Source!A41)</f>
        <v>41</v>
      </c>
      <c r="B57">
        <v>47995550</v>
      </c>
      <c r="C57">
        <v>47994982</v>
      </c>
      <c r="D57">
        <v>47329280</v>
      </c>
      <c r="E57">
        <v>1</v>
      </c>
      <c r="F57">
        <v>1</v>
      </c>
      <c r="G57">
        <v>27</v>
      </c>
      <c r="H57">
        <v>2</v>
      </c>
      <c r="I57" t="s">
        <v>267</v>
      </c>
      <c r="J57" t="s">
        <v>268</v>
      </c>
      <c r="K57" t="s">
        <v>269</v>
      </c>
      <c r="L57">
        <v>1368</v>
      </c>
      <c r="N57">
        <v>1011</v>
      </c>
      <c r="O57" t="s">
        <v>225</v>
      </c>
      <c r="P57" t="s">
        <v>225</v>
      </c>
      <c r="Q57">
        <v>1</v>
      </c>
      <c r="X57">
        <v>0.65</v>
      </c>
      <c r="Y57">
        <v>0</v>
      </c>
      <c r="Z57">
        <v>1213.3399999999999</v>
      </c>
      <c r="AA57">
        <v>461.6</v>
      </c>
      <c r="AB57">
        <v>0</v>
      </c>
      <c r="AC57">
        <v>0</v>
      </c>
      <c r="AD57">
        <v>1</v>
      </c>
      <c r="AE57">
        <v>0</v>
      </c>
      <c r="AF57" t="s">
        <v>3</v>
      </c>
      <c r="AG57">
        <v>0.65</v>
      </c>
      <c r="AH57">
        <v>2</v>
      </c>
      <c r="AI57">
        <v>47994988</v>
      </c>
      <c r="AJ57">
        <v>57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>
        <f>ROW(Source!A41)</f>
        <v>41</v>
      </c>
      <c r="B58">
        <v>47995551</v>
      </c>
      <c r="C58">
        <v>47994982</v>
      </c>
      <c r="D58">
        <v>47331242</v>
      </c>
      <c r="E58">
        <v>1</v>
      </c>
      <c r="F58">
        <v>1</v>
      </c>
      <c r="G58">
        <v>27</v>
      </c>
      <c r="H58">
        <v>3</v>
      </c>
      <c r="I58" t="s">
        <v>328</v>
      </c>
      <c r="J58" t="s">
        <v>329</v>
      </c>
      <c r="K58" t="s">
        <v>330</v>
      </c>
      <c r="L58">
        <v>1339</v>
      </c>
      <c r="N58">
        <v>1007</v>
      </c>
      <c r="O58" t="s">
        <v>273</v>
      </c>
      <c r="P58" t="s">
        <v>273</v>
      </c>
      <c r="Q58">
        <v>1</v>
      </c>
      <c r="X58">
        <v>110</v>
      </c>
      <c r="Y58">
        <v>590.78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 t="s">
        <v>3</v>
      </c>
      <c r="AG58">
        <v>110</v>
      </c>
      <c r="AH58">
        <v>2</v>
      </c>
      <c r="AI58">
        <v>47994989</v>
      </c>
      <c r="AJ58">
        <v>58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>
        <f>ROW(Source!A41)</f>
        <v>41</v>
      </c>
      <c r="B59">
        <v>47995552</v>
      </c>
      <c r="C59">
        <v>47994982</v>
      </c>
      <c r="D59">
        <v>47331988</v>
      </c>
      <c r="E59">
        <v>1</v>
      </c>
      <c r="F59">
        <v>1</v>
      </c>
      <c r="G59">
        <v>27</v>
      </c>
      <c r="H59">
        <v>3</v>
      </c>
      <c r="I59" t="s">
        <v>274</v>
      </c>
      <c r="J59" t="s">
        <v>275</v>
      </c>
      <c r="K59" t="s">
        <v>276</v>
      </c>
      <c r="L59">
        <v>1339</v>
      </c>
      <c r="N59">
        <v>1007</v>
      </c>
      <c r="O59" t="s">
        <v>273</v>
      </c>
      <c r="P59" t="s">
        <v>273</v>
      </c>
      <c r="Q59">
        <v>1</v>
      </c>
      <c r="X59">
        <v>5</v>
      </c>
      <c r="Y59">
        <v>35.25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 t="s">
        <v>3</v>
      </c>
      <c r="AG59">
        <v>5</v>
      </c>
      <c r="AH59">
        <v>2</v>
      </c>
      <c r="AI59">
        <v>47994990</v>
      </c>
      <c r="AJ59">
        <v>59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>
        <f>ROW(Source!A42)</f>
        <v>42</v>
      </c>
      <c r="B60">
        <v>47995553</v>
      </c>
      <c r="C60">
        <v>47994999</v>
      </c>
      <c r="D60">
        <v>47316917</v>
      </c>
      <c r="E60">
        <v>27</v>
      </c>
      <c r="F60">
        <v>1</v>
      </c>
      <c r="G60">
        <v>27</v>
      </c>
      <c r="H60">
        <v>1</v>
      </c>
      <c r="I60" t="s">
        <v>219</v>
      </c>
      <c r="J60" t="s">
        <v>3</v>
      </c>
      <c r="K60" t="s">
        <v>220</v>
      </c>
      <c r="L60">
        <v>1191</v>
      </c>
      <c r="N60">
        <v>1013</v>
      </c>
      <c r="O60" t="s">
        <v>221</v>
      </c>
      <c r="P60" t="s">
        <v>221</v>
      </c>
      <c r="Q60">
        <v>1</v>
      </c>
      <c r="X60">
        <v>24.84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1</v>
      </c>
      <c r="AF60" t="s">
        <v>3</v>
      </c>
      <c r="AG60">
        <v>24.84</v>
      </c>
      <c r="AH60">
        <v>2</v>
      </c>
      <c r="AI60">
        <v>47995000</v>
      </c>
      <c r="AJ60">
        <v>60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>
        <f>ROW(Source!A42)</f>
        <v>42</v>
      </c>
      <c r="B61">
        <v>47995554</v>
      </c>
      <c r="C61">
        <v>47994999</v>
      </c>
      <c r="D61">
        <v>47329109</v>
      </c>
      <c r="E61">
        <v>1</v>
      </c>
      <c r="F61">
        <v>1</v>
      </c>
      <c r="G61">
        <v>27</v>
      </c>
      <c r="H61">
        <v>2</v>
      </c>
      <c r="I61" t="s">
        <v>255</v>
      </c>
      <c r="J61" t="s">
        <v>256</v>
      </c>
      <c r="K61" t="s">
        <v>257</v>
      </c>
      <c r="L61">
        <v>1368</v>
      </c>
      <c r="N61">
        <v>1011</v>
      </c>
      <c r="O61" t="s">
        <v>225</v>
      </c>
      <c r="P61" t="s">
        <v>225</v>
      </c>
      <c r="Q61">
        <v>1</v>
      </c>
      <c r="X61">
        <v>2.94</v>
      </c>
      <c r="Y61">
        <v>0</v>
      </c>
      <c r="Z61">
        <v>956.79</v>
      </c>
      <c r="AA61">
        <v>359.44</v>
      </c>
      <c r="AB61">
        <v>0</v>
      </c>
      <c r="AC61">
        <v>0</v>
      </c>
      <c r="AD61">
        <v>1</v>
      </c>
      <c r="AE61">
        <v>0</v>
      </c>
      <c r="AF61" t="s">
        <v>3</v>
      </c>
      <c r="AG61">
        <v>2.94</v>
      </c>
      <c r="AH61">
        <v>2</v>
      </c>
      <c r="AI61">
        <v>47995001</v>
      </c>
      <c r="AJ61">
        <v>61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>
        <f>ROW(Source!A42)</f>
        <v>42</v>
      </c>
      <c r="B62">
        <v>47995555</v>
      </c>
      <c r="C62">
        <v>47994999</v>
      </c>
      <c r="D62">
        <v>47329290</v>
      </c>
      <c r="E62">
        <v>1</v>
      </c>
      <c r="F62">
        <v>1</v>
      </c>
      <c r="G62">
        <v>27</v>
      </c>
      <c r="H62">
        <v>2</v>
      </c>
      <c r="I62" t="s">
        <v>258</v>
      </c>
      <c r="J62" t="s">
        <v>259</v>
      </c>
      <c r="K62" t="s">
        <v>260</v>
      </c>
      <c r="L62">
        <v>1368</v>
      </c>
      <c r="N62">
        <v>1011</v>
      </c>
      <c r="O62" t="s">
        <v>225</v>
      </c>
      <c r="P62" t="s">
        <v>225</v>
      </c>
      <c r="Q62">
        <v>1</v>
      </c>
      <c r="X62">
        <v>1.1399999999999999</v>
      </c>
      <c r="Y62">
        <v>0</v>
      </c>
      <c r="Z62">
        <v>2020.59</v>
      </c>
      <c r="AA62">
        <v>458.56</v>
      </c>
      <c r="AB62">
        <v>0</v>
      </c>
      <c r="AC62">
        <v>0</v>
      </c>
      <c r="AD62">
        <v>1</v>
      </c>
      <c r="AE62">
        <v>0</v>
      </c>
      <c r="AF62" t="s">
        <v>3</v>
      </c>
      <c r="AG62">
        <v>1.1399999999999999</v>
      </c>
      <c r="AH62">
        <v>2</v>
      </c>
      <c r="AI62">
        <v>47995002</v>
      </c>
      <c r="AJ62">
        <v>62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>
        <f>ROW(Source!A42)</f>
        <v>42</v>
      </c>
      <c r="B63">
        <v>47995556</v>
      </c>
      <c r="C63">
        <v>47994999</v>
      </c>
      <c r="D63">
        <v>47329275</v>
      </c>
      <c r="E63">
        <v>1</v>
      </c>
      <c r="F63">
        <v>1</v>
      </c>
      <c r="G63">
        <v>27</v>
      </c>
      <c r="H63">
        <v>2</v>
      </c>
      <c r="I63" t="s">
        <v>261</v>
      </c>
      <c r="J63" t="s">
        <v>262</v>
      </c>
      <c r="K63" t="s">
        <v>263</v>
      </c>
      <c r="L63">
        <v>1368</v>
      </c>
      <c r="N63">
        <v>1011</v>
      </c>
      <c r="O63" t="s">
        <v>225</v>
      </c>
      <c r="P63" t="s">
        <v>225</v>
      </c>
      <c r="Q63">
        <v>1</v>
      </c>
      <c r="X63">
        <v>8.9600000000000009</v>
      </c>
      <c r="Y63">
        <v>0</v>
      </c>
      <c r="Z63">
        <v>1261.8699999999999</v>
      </c>
      <c r="AA63">
        <v>530.02</v>
      </c>
      <c r="AB63">
        <v>0</v>
      </c>
      <c r="AC63">
        <v>0</v>
      </c>
      <c r="AD63">
        <v>1</v>
      </c>
      <c r="AE63">
        <v>0</v>
      </c>
      <c r="AF63" t="s">
        <v>3</v>
      </c>
      <c r="AG63">
        <v>8.9600000000000009</v>
      </c>
      <c r="AH63">
        <v>2</v>
      </c>
      <c r="AI63">
        <v>47995003</v>
      </c>
      <c r="AJ63">
        <v>63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>
        <f>ROW(Source!A42)</f>
        <v>42</v>
      </c>
      <c r="B64">
        <v>47995557</v>
      </c>
      <c r="C64">
        <v>47994999</v>
      </c>
      <c r="D64">
        <v>47329276</v>
      </c>
      <c r="E64">
        <v>1</v>
      </c>
      <c r="F64">
        <v>1</v>
      </c>
      <c r="G64">
        <v>27</v>
      </c>
      <c r="H64">
        <v>2</v>
      </c>
      <c r="I64" t="s">
        <v>249</v>
      </c>
      <c r="J64" t="s">
        <v>250</v>
      </c>
      <c r="K64" t="s">
        <v>251</v>
      </c>
      <c r="L64">
        <v>1368</v>
      </c>
      <c r="N64">
        <v>1011</v>
      </c>
      <c r="O64" t="s">
        <v>225</v>
      </c>
      <c r="P64" t="s">
        <v>225</v>
      </c>
      <c r="Q64">
        <v>1</v>
      </c>
      <c r="X64">
        <v>18.25</v>
      </c>
      <c r="Y64">
        <v>0</v>
      </c>
      <c r="Z64">
        <v>1827.95</v>
      </c>
      <c r="AA64">
        <v>720.55</v>
      </c>
      <c r="AB64">
        <v>0</v>
      </c>
      <c r="AC64">
        <v>0</v>
      </c>
      <c r="AD64">
        <v>1</v>
      </c>
      <c r="AE64">
        <v>0</v>
      </c>
      <c r="AF64" t="s">
        <v>3</v>
      </c>
      <c r="AG64">
        <v>18.25</v>
      </c>
      <c r="AH64">
        <v>2</v>
      </c>
      <c r="AI64">
        <v>47995004</v>
      </c>
      <c r="AJ64">
        <v>64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">
      <c r="A65">
        <f>ROW(Source!A42)</f>
        <v>42</v>
      </c>
      <c r="B65">
        <v>47995558</v>
      </c>
      <c r="C65">
        <v>47994999</v>
      </c>
      <c r="D65">
        <v>47329314</v>
      </c>
      <c r="E65">
        <v>1</v>
      </c>
      <c r="F65">
        <v>1</v>
      </c>
      <c r="G65">
        <v>27</v>
      </c>
      <c r="H65">
        <v>2</v>
      </c>
      <c r="I65" t="s">
        <v>264</v>
      </c>
      <c r="J65" t="s">
        <v>265</v>
      </c>
      <c r="K65" t="s">
        <v>266</v>
      </c>
      <c r="L65">
        <v>1368</v>
      </c>
      <c r="N65">
        <v>1011</v>
      </c>
      <c r="O65" t="s">
        <v>225</v>
      </c>
      <c r="P65" t="s">
        <v>225</v>
      </c>
      <c r="Q65">
        <v>1</v>
      </c>
      <c r="X65">
        <v>2.2400000000000002</v>
      </c>
      <c r="Y65">
        <v>0</v>
      </c>
      <c r="Z65">
        <v>1412.71</v>
      </c>
      <c r="AA65">
        <v>641.32000000000005</v>
      </c>
      <c r="AB65">
        <v>0</v>
      </c>
      <c r="AC65">
        <v>0</v>
      </c>
      <c r="AD65">
        <v>1</v>
      </c>
      <c r="AE65">
        <v>0</v>
      </c>
      <c r="AF65" t="s">
        <v>3</v>
      </c>
      <c r="AG65">
        <v>2.2400000000000002</v>
      </c>
      <c r="AH65">
        <v>2</v>
      </c>
      <c r="AI65">
        <v>47995005</v>
      </c>
      <c r="AJ65">
        <v>65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">
      <c r="A66">
        <f>ROW(Source!A42)</f>
        <v>42</v>
      </c>
      <c r="B66">
        <v>47995559</v>
      </c>
      <c r="C66">
        <v>47994999</v>
      </c>
      <c r="D66">
        <v>47329280</v>
      </c>
      <c r="E66">
        <v>1</v>
      </c>
      <c r="F66">
        <v>1</v>
      </c>
      <c r="G66">
        <v>27</v>
      </c>
      <c r="H66">
        <v>2</v>
      </c>
      <c r="I66" t="s">
        <v>267</v>
      </c>
      <c r="J66" t="s">
        <v>268</v>
      </c>
      <c r="K66" t="s">
        <v>269</v>
      </c>
      <c r="L66">
        <v>1368</v>
      </c>
      <c r="N66">
        <v>1011</v>
      </c>
      <c r="O66" t="s">
        <v>225</v>
      </c>
      <c r="P66" t="s">
        <v>225</v>
      </c>
      <c r="Q66">
        <v>1</v>
      </c>
      <c r="X66">
        <v>0.65</v>
      </c>
      <c r="Y66">
        <v>0</v>
      </c>
      <c r="Z66">
        <v>1213.3399999999999</v>
      </c>
      <c r="AA66">
        <v>461.6</v>
      </c>
      <c r="AB66">
        <v>0</v>
      </c>
      <c r="AC66">
        <v>0</v>
      </c>
      <c r="AD66">
        <v>1</v>
      </c>
      <c r="AE66">
        <v>0</v>
      </c>
      <c r="AF66" t="s">
        <v>3</v>
      </c>
      <c r="AG66">
        <v>0.65</v>
      </c>
      <c r="AH66">
        <v>2</v>
      </c>
      <c r="AI66">
        <v>47995006</v>
      </c>
      <c r="AJ66">
        <v>66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">
      <c r="A67">
        <f>ROW(Source!A42)</f>
        <v>42</v>
      </c>
      <c r="B67">
        <v>47995560</v>
      </c>
      <c r="C67">
        <v>47994999</v>
      </c>
      <c r="D67">
        <v>47331268</v>
      </c>
      <c r="E67">
        <v>1</v>
      </c>
      <c r="F67">
        <v>1</v>
      </c>
      <c r="G67">
        <v>27</v>
      </c>
      <c r="H67">
        <v>3</v>
      </c>
      <c r="I67" t="s">
        <v>270</v>
      </c>
      <c r="J67" t="s">
        <v>271</v>
      </c>
      <c r="K67" t="s">
        <v>272</v>
      </c>
      <c r="L67">
        <v>1339</v>
      </c>
      <c r="N67">
        <v>1007</v>
      </c>
      <c r="O67" t="s">
        <v>273</v>
      </c>
      <c r="P67" t="s">
        <v>273</v>
      </c>
      <c r="Q67">
        <v>1</v>
      </c>
      <c r="X67">
        <v>126</v>
      </c>
      <c r="Y67">
        <v>1763.75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 t="s">
        <v>3</v>
      </c>
      <c r="AG67">
        <v>126</v>
      </c>
      <c r="AH67">
        <v>2</v>
      </c>
      <c r="AI67">
        <v>47995007</v>
      </c>
      <c r="AJ67">
        <v>67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>
        <f>ROW(Source!A42)</f>
        <v>42</v>
      </c>
      <c r="B68">
        <v>47995561</v>
      </c>
      <c r="C68">
        <v>47994999</v>
      </c>
      <c r="D68">
        <v>47331988</v>
      </c>
      <c r="E68">
        <v>1</v>
      </c>
      <c r="F68">
        <v>1</v>
      </c>
      <c r="G68">
        <v>27</v>
      </c>
      <c r="H68">
        <v>3</v>
      </c>
      <c r="I68" t="s">
        <v>274</v>
      </c>
      <c r="J68" t="s">
        <v>275</v>
      </c>
      <c r="K68" t="s">
        <v>276</v>
      </c>
      <c r="L68">
        <v>1339</v>
      </c>
      <c r="N68">
        <v>1007</v>
      </c>
      <c r="O68" t="s">
        <v>273</v>
      </c>
      <c r="P68" t="s">
        <v>273</v>
      </c>
      <c r="Q68">
        <v>1</v>
      </c>
      <c r="X68">
        <v>7</v>
      </c>
      <c r="Y68">
        <v>35.25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 t="s">
        <v>3</v>
      </c>
      <c r="AG68">
        <v>7</v>
      </c>
      <c r="AH68">
        <v>2</v>
      </c>
      <c r="AI68">
        <v>47995008</v>
      </c>
      <c r="AJ68">
        <v>68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>
        <f>ROW(Source!A43)</f>
        <v>43</v>
      </c>
      <c r="B69">
        <v>47995562</v>
      </c>
      <c r="C69">
        <v>47995018</v>
      </c>
      <c r="D69">
        <v>47316917</v>
      </c>
      <c r="E69">
        <v>27</v>
      </c>
      <c r="F69">
        <v>1</v>
      </c>
      <c r="G69">
        <v>27</v>
      </c>
      <c r="H69">
        <v>1</v>
      </c>
      <c r="I69" t="s">
        <v>219</v>
      </c>
      <c r="J69" t="s">
        <v>3</v>
      </c>
      <c r="K69" t="s">
        <v>220</v>
      </c>
      <c r="L69">
        <v>1191</v>
      </c>
      <c r="N69">
        <v>1013</v>
      </c>
      <c r="O69" t="s">
        <v>221</v>
      </c>
      <c r="P69" t="s">
        <v>221</v>
      </c>
      <c r="Q69">
        <v>1</v>
      </c>
      <c r="X69">
        <v>80.27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1</v>
      </c>
      <c r="AF69" t="s">
        <v>3</v>
      </c>
      <c r="AG69">
        <v>80.27</v>
      </c>
      <c r="AH69">
        <v>2</v>
      </c>
      <c r="AI69">
        <v>47995019</v>
      </c>
      <c r="AJ69">
        <v>69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">
      <c r="A70">
        <f>ROW(Source!A43)</f>
        <v>43</v>
      </c>
      <c r="B70">
        <v>47995563</v>
      </c>
      <c r="C70">
        <v>47995018</v>
      </c>
      <c r="D70">
        <v>47332957</v>
      </c>
      <c r="E70">
        <v>1</v>
      </c>
      <c r="F70">
        <v>1</v>
      </c>
      <c r="G70">
        <v>27</v>
      </c>
      <c r="H70">
        <v>3</v>
      </c>
      <c r="I70" t="s">
        <v>331</v>
      </c>
      <c r="J70" t="s">
        <v>332</v>
      </c>
      <c r="K70" t="s">
        <v>333</v>
      </c>
      <c r="L70">
        <v>1339</v>
      </c>
      <c r="N70">
        <v>1007</v>
      </c>
      <c r="O70" t="s">
        <v>273</v>
      </c>
      <c r="P70" t="s">
        <v>273</v>
      </c>
      <c r="Q70">
        <v>1</v>
      </c>
      <c r="X70">
        <v>5.9</v>
      </c>
      <c r="Y70">
        <v>3714.73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 t="s">
        <v>3</v>
      </c>
      <c r="AG70">
        <v>5.9</v>
      </c>
      <c r="AH70">
        <v>2</v>
      </c>
      <c r="AI70">
        <v>47995020</v>
      </c>
      <c r="AJ70">
        <v>70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>
        <f>ROW(Source!A43)</f>
        <v>43</v>
      </c>
      <c r="B71">
        <v>47995564</v>
      </c>
      <c r="C71">
        <v>47995018</v>
      </c>
      <c r="D71">
        <v>47333033</v>
      </c>
      <c r="E71">
        <v>1</v>
      </c>
      <c r="F71">
        <v>1</v>
      </c>
      <c r="G71">
        <v>27</v>
      </c>
      <c r="H71">
        <v>3</v>
      </c>
      <c r="I71" t="s">
        <v>334</v>
      </c>
      <c r="J71" t="s">
        <v>335</v>
      </c>
      <c r="K71" t="s">
        <v>336</v>
      </c>
      <c r="L71">
        <v>1339</v>
      </c>
      <c r="N71">
        <v>1007</v>
      </c>
      <c r="O71" t="s">
        <v>273</v>
      </c>
      <c r="P71" t="s">
        <v>273</v>
      </c>
      <c r="Q71">
        <v>1</v>
      </c>
      <c r="X71">
        <v>0.06</v>
      </c>
      <c r="Y71">
        <v>3392.59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 t="s">
        <v>3</v>
      </c>
      <c r="AG71">
        <v>0.06</v>
      </c>
      <c r="AH71">
        <v>2</v>
      </c>
      <c r="AI71">
        <v>47995021</v>
      </c>
      <c r="AJ71">
        <v>71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>
        <f>ROW(Source!A43)</f>
        <v>43</v>
      </c>
      <c r="B72">
        <v>47995565</v>
      </c>
      <c r="C72">
        <v>47995018</v>
      </c>
      <c r="D72">
        <v>47333772</v>
      </c>
      <c r="E72">
        <v>1</v>
      </c>
      <c r="F72">
        <v>1</v>
      </c>
      <c r="G72">
        <v>27</v>
      </c>
      <c r="H72">
        <v>3</v>
      </c>
      <c r="I72" t="s">
        <v>337</v>
      </c>
      <c r="J72" t="s">
        <v>338</v>
      </c>
      <c r="K72" t="s">
        <v>339</v>
      </c>
      <c r="L72">
        <v>1339</v>
      </c>
      <c r="N72">
        <v>1007</v>
      </c>
      <c r="O72" t="s">
        <v>273</v>
      </c>
      <c r="P72" t="s">
        <v>273</v>
      </c>
      <c r="Q72">
        <v>1</v>
      </c>
      <c r="X72">
        <v>5.2</v>
      </c>
      <c r="Y72">
        <v>6794.53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 t="s">
        <v>3</v>
      </c>
      <c r="AG72">
        <v>5.2</v>
      </c>
      <c r="AH72">
        <v>2</v>
      </c>
      <c r="AI72">
        <v>47995022</v>
      </c>
      <c r="AJ72">
        <v>72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>
        <f>ROW(Source!A79)</f>
        <v>79</v>
      </c>
      <c r="B73">
        <v>47995566</v>
      </c>
      <c r="C73">
        <v>47995083</v>
      </c>
      <c r="D73">
        <v>47316917</v>
      </c>
      <c r="E73">
        <v>27</v>
      </c>
      <c r="F73">
        <v>1</v>
      </c>
      <c r="G73">
        <v>27</v>
      </c>
      <c r="H73">
        <v>1</v>
      </c>
      <c r="I73" t="s">
        <v>219</v>
      </c>
      <c r="J73" t="s">
        <v>3</v>
      </c>
      <c r="K73" t="s">
        <v>220</v>
      </c>
      <c r="L73">
        <v>1191</v>
      </c>
      <c r="N73">
        <v>1013</v>
      </c>
      <c r="O73" t="s">
        <v>221</v>
      </c>
      <c r="P73" t="s">
        <v>221</v>
      </c>
      <c r="Q73">
        <v>1</v>
      </c>
      <c r="X73">
        <v>18.68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1</v>
      </c>
      <c r="AF73" t="s">
        <v>3</v>
      </c>
      <c r="AG73">
        <v>18.68</v>
      </c>
      <c r="AH73">
        <v>2</v>
      </c>
      <c r="AI73">
        <v>47995084</v>
      </c>
      <c r="AJ73">
        <v>73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A74">
        <f>ROW(Source!A80)</f>
        <v>80</v>
      </c>
      <c r="B74">
        <v>47995567</v>
      </c>
      <c r="C74">
        <v>47995086</v>
      </c>
      <c r="D74">
        <v>47316917</v>
      </c>
      <c r="E74">
        <v>27</v>
      </c>
      <c r="F74">
        <v>1</v>
      </c>
      <c r="G74">
        <v>27</v>
      </c>
      <c r="H74">
        <v>1</v>
      </c>
      <c r="I74" t="s">
        <v>219</v>
      </c>
      <c r="J74" t="s">
        <v>3</v>
      </c>
      <c r="K74" t="s">
        <v>220</v>
      </c>
      <c r="L74">
        <v>1191</v>
      </c>
      <c r="N74">
        <v>1013</v>
      </c>
      <c r="O74" t="s">
        <v>221</v>
      </c>
      <c r="P74" t="s">
        <v>221</v>
      </c>
      <c r="Q74">
        <v>1</v>
      </c>
      <c r="X74">
        <v>24.6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1</v>
      </c>
      <c r="AF74" t="s">
        <v>3</v>
      </c>
      <c r="AG74">
        <v>24.6</v>
      </c>
      <c r="AH74">
        <v>2</v>
      </c>
      <c r="AI74">
        <v>47995087</v>
      </c>
      <c r="AJ74">
        <v>74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A75">
        <f>ROW(Source!A80)</f>
        <v>80</v>
      </c>
      <c r="B75">
        <v>47995568</v>
      </c>
      <c r="C75">
        <v>47995086</v>
      </c>
      <c r="D75">
        <v>47329457</v>
      </c>
      <c r="E75">
        <v>1</v>
      </c>
      <c r="F75">
        <v>1</v>
      </c>
      <c r="G75">
        <v>27</v>
      </c>
      <c r="H75">
        <v>2</v>
      </c>
      <c r="I75" t="s">
        <v>340</v>
      </c>
      <c r="J75" t="s">
        <v>341</v>
      </c>
      <c r="K75" t="s">
        <v>342</v>
      </c>
      <c r="L75">
        <v>1368</v>
      </c>
      <c r="N75">
        <v>1011</v>
      </c>
      <c r="O75" t="s">
        <v>225</v>
      </c>
      <c r="P75" t="s">
        <v>225</v>
      </c>
      <c r="Q75">
        <v>1</v>
      </c>
      <c r="X75">
        <v>10.4</v>
      </c>
      <c r="Y75">
        <v>0</v>
      </c>
      <c r="Z75">
        <v>7.17</v>
      </c>
      <c r="AA75">
        <v>0.04</v>
      </c>
      <c r="AB75">
        <v>0</v>
      </c>
      <c r="AC75">
        <v>0</v>
      </c>
      <c r="AD75">
        <v>1</v>
      </c>
      <c r="AE75">
        <v>0</v>
      </c>
      <c r="AF75" t="s">
        <v>3</v>
      </c>
      <c r="AG75">
        <v>10.4</v>
      </c>
      <c r="AH75">
        <v>2</v>
      </c>
      <c r="AI75">
        <v>47995088</v>
      </c>
      <c r="AJ75">
        <v>75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A76">
        <f>ROW(Source!A80)</f>
        <v>80</v>
      </c>
      <c r="B76">
        <v>47995569</v>
      </c>
      <c r="C76">
        <v>47995086</v>
      </c>
      <c r="D76">
        <v>47329959</v>
      </c>
      <c r="E76">
        <v>1</v>
      </c>
      <c r="F76">
        <v>1</v>
      </c>
      <c r="G76">
        <v>27</v>
      </c>
      <c r="H76">
        <v>2</v>
      </c>
      <c r="I76" t="s">
        <v>229</v>
      </c>
      <c r="J76" t="s">
        <v>230</v>
      </c>
      <c r="K76" t="s">
        <v>231</v>
      </c>
      <c r="L76">
        <v>1368</v>
      </c>
      <c r="N76">
        <v>1011</v>
      </c>
      <c r="O76" t="s">
        <v>225</v>
      </c>
      <c r="P76" t="s">
        <v>225</v>
      </c>
      <c r="Q76">
        <v>1</v>
      </c>
      <c r="X76">
        <v>10.4</v>
      </c>
      <c r="Y76">
        <v>0</v>
      </c>
      <c r="Z76">
        <v>6.02</v>
      </c>
      <c r="AA76">
        <v>0.02</v>
      </c>
      <c r="AB76">
        <v>0</v>
      </c>
      <c r="AC76">
        <v>0</v>
      </c>
      <c r="AD76">
        <v>1</v>
      </c>
      <c r="AE76">
        <v>0</v>
      </c>
      <c r="AF76" t="s">
        <v>3</v>
      </c>
      <c r="AG76">
        <v>10.4</v>
      </c>
      <c r="AH76">
        <v>2</v>
      </c>
      <c r="AI76">
        <v>47995089</v>
      </c>
      <c r="AJ76">
        <v>76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A77">
        <f>ROW(Source!A80)</f>
        <v>80</v>
      </c>
      <c r="B77">
        <v>47995570</v>
      </c>
      <c r="C77">
        <v>47995086</v>
      </c>
      <c r="D77">
        <v>47318657</v>
      </c>
      <c r="E77">
        <v>27</v>
      </c>
      <c r="F77">
        <v>1</v>
      </c>
      <c r="G77">
        <v>27</v>
      </c>
      <c r="H77">
        <v>3</v>
      </c>
      <c r="I77" t="s">
        <v>241</v>
      </c>
      <c r="J77" t="s">
        <v>3</v>
      </c>
      <c r="K77" t="s">
        <v>242</v>
      </c>
      <c r="L77">
        <v>1348</v>
      </c>
      <c r="N77">
        <v>1009</v>
      </c>
      <c r="O77" t="s">
        <v>201</v>
      </c>
      <c r="P77" t="s">
        <v>201</v>
      </c>
      <c r="Q77">
        <v>1000</v>
      </c>
      <c r="X77">
        <v>6.6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 t="s">
        <v>3</v>
      </c>
      <c r="AG77">
        <v>6.6</v>
      </c>
      <c r="AH77">
        <v>2</v>
      </c>
      <c r="AI77">
        <v>47995090</v>
      </c>
      <c r="AJ77">
        <v>77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A78">
        <f>ROW(Source!A81)</f>
        <v>81</v>
      </c>
      <c r="B78">
        <v>47995571</v>
      </c>
      <c r="C78">
        <v>47995095</v>
      </c>
      <c r="D78">
        <v>47316917</v>
      </c>
      <c r="E78">
        <v>27</v>
      </c>
      <c r="F78">
        <v>1</v>
      </c>
      <c r="G78">
        <v>27</v>
      </c>
      <c r="H78">
        <v>1</v>
      </c>
      <c r="I78" t="s">
        <v>219</v>
      </c>
      <c r="J78" t="s">
        <v>3</v>
      </c>
      <c r="K78" t="s">
        <v>220</v>
      </c>
      <c r="L78">
        <v>1191</v>
      </c>
      <c r="N78">
        <v>1013</v>
      </c>
      <c r="O78" t="s">
        <v>221</v>
      </c>
      <c r="P78" t="s">
        <v>221</v>
      </c>
      <c r="Q78">
        <v>1</v>
      </c>
      <c r="X78">
        <v>2.02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1</v>
      </c>
      <c r="AF78" t="s">
        <v>3</v>
      </c>
      <c r="AG78">
        <v>2.02</v>
      </c>
      <c r="AH78">
        <v>2</v>
      </c>
      <c r="AI78">
        <v>47995096</v>
      </c>
      <c r="AJ78">
        <v>78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>
        <f>ROW(Source!A81)</f>
        <v>81</v>
      </c>
      <c r="B79">
        <v>47995572</v>
      </c>
      <c r="C79">
        <v>47995095</v>
      </c>
      <c r="D79">
        <v>47329894</v>
      </c>
      <c r="E79">
        <v>1</v>
      </c>
      <c r="F79">
        <v>1</v>
      </c>
      <c r="G79">
        <v>27</v>
      </c>
      <c r="H79">
        <v>2</v>
      </c>
      <c r="I79" t="s">
        <v>343</v>
      </c>
      <c r="J79" t="s">
        <v>344</v>
      </c>
      <c r="K79" t="s">
        <v>345</v>
      </c>
      <c r="L79">
        <v>1368</v>
      </c>
      <c r="N79">
        <v>1011</v>
      </c>
      <c r="O79" t="s">
        <v>225</v>
      </c>
      <c r="P79" t="s">
        <v>225</v>
      </c>
      <c r="Q79">
        <v>1</v>
      </c>
      <c r="X79">
        <v>0.02</v>
      </c>
      <c r="Y79">
        <v>0</v>
      </c>
      <c r="Z79">
        <v>641.88</v>
      </c>
      <c r="AA79">
        <v>413.66</v>
      </c>
      <c r="AB79">
        <v>0</v>
      </c>
      <c r="AC79">
        <v>0</v>
      </c>
      <c r="AD79">
        <v>1</v>
      </c>
      <c r="AE79">
        <v>0</v>
      </c>
      <c r="AF79" t="s">
        <v>3</v>
      </c>
      <c r="AG79">
        <v>0.02</v>
      </c>
      <c r="AH79">
        <v>2</v>
      </c>
      <c r="AI79">
        <v>47995097</v>
      </c>
      <c r="AJ79">
        <v>79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>
        <f>ROW(Source!A81)</f>
        <v>81</v>
      </c>
      <c r="B80">
        <v>47995573</v>
      </c>
      <c r="C80">
        <v>47995095</v>
      </c>
      <c r="D80">
        <v>47331988</v>
      </c>
      <c r="E80">
        <v>1</v>
      </c>
      <c r="F80">
        <v>1</v>
      </c>
      <c r="G80">
        <v>27</v>
      </c>
      <c r="H80">
        <v>3</v>
      </c>
      <c r="I80" t="s">
        <v>274</v>
      </c>
      <c r="J80" t="s">
        <v>275</v>
      </c>
      <c r="K80" t="s">
        <v>276</v>
      </c>
      <c r="L80">
        <v>1339</v>
      </c>
      <c r="N80">
        <v>1007</v>
      </c>
      <c r="O80" t="s">
        <v>273</v>
      </c>
      <c r="P80" t="s">
        <v>273</v>
      </c>
      <c r="Q80">
        <v>1</v>
      </c>
      <c r="X80">
        <v>1.4999999999999999E-2</v>
      </c>
      <c r="Y80">
        <v>35.25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 t="s">
        <v>3</v>
      </c>
      <c r="AG80">
        <v>1.4999999999999999E-2</v>
      </c>
      <c r="AH80">
        <v>2</v>
      </c>
      <c r="AI80">
        <v>47995098</v>
      </c>
      <c r="AJ80">
        <v>80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>
        <f>ROW(Source!A81)</f>
        <v>81</v>
      </c>
      <c r="B81">
        <v>47995574</v>
      </c>
      <c r="C81">
        <v>47995095</v>
      </c>
      <c r="D81">
        <v>47333064</v>
      </c>
      <c r="E81">
        <v>1</v>
      </c>
      <c r="F81">
        <v>1</v>
      </c>
      <c r="G81">
        <v>27</v>
      </c>
      <c r="H81">
        <v>3</v>
      </c>
      <c r="I81" t="s">
        <v>346</v>
      </c>
      <c r="J81" t="s">
        <v>347</v>
      </c>
      <c r="K81" t="s">
        <v>348</v>
      </c>
      <c r="L81">
        <v>1348</v>
      </c>
      <c r="N81">
        <v>1009</v>
      </c>
      <c r="O81" t="s">
        <v>201</v>
      </c>
      <c r="P81" t="s">
        <v>201</v>
      </c>
      <c r="Q81">
        <v>1000</v>
      </c>
      <c r="X81">
        <v>5.2499999999999998E-2</v>
      </c>
      <c r="Y81">
        <v>3801.85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 t="s">
        <v>3</v>
      </c>
      <c r="AG81">
        <v>5.2499999999999998E-2</v>
      </c>
      <c r="AH81">
        <v>2</v>
      </c>
      <c r="AI81">
        <v>47995099</v>
      </c>
      <c r="AJ81">
        <v>81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">
      <c r="A82">
        <f>ROW(Source!A81)</f>
        <v>81</v>
      </c>
      <c r="B82">
        <v>47995575</v>
      </c>
      <c r="C82">
        <v>47995095</v>
      </c>
      <c r="D82">
        <v>47333820</v>
      </c>
      <c r="E82">
        <v>1</v>
      </c>
      <c r="F82">
        <v>1</v>
      </c>
      <c r="G82">
        <v>27</v>
      </c>
      <c r="H82">
        <v>3</v>
      </c>
      <c r="I82" t="s">
        <v>349</v>
      </c>
      <c r="J82" t="s">
        <v>350</v>
      </c>
      <c r="K82" t="s">
        <v>351</v>
      </c>
      <c r="L82">
        <v>1327</v>
      </c>
      <c r="N82">
        <v>1005</v>
      </c>
      <c r="O82" t="s">
        <v>16</v>
      </c>
      <c r="P82" t="s">
        <v>16</v>
      </c>
      <c r="Q82">
        <v>1</v>
      </c>
      <c r="X82">
        <v>0.9</v>
      </c>
      <c r="Y82">
        <v>1167.9100000000001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 t="s">
        <v>3</v>
      </c>
      <c r="AG82">
        <v>0.9</v>
      </c>
      <c r="AH82">
        <v>2</v>
      </c>
      <c r="AI82">
        <v>47995100</v>
      </c>
      <c r="AJ82">
        <v>82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">
      <c r="A83">
        <f>ROW(Source!A117)</f>
        <v>117</v>
      </c>
      <c r="B83">
        <v>47995576</v>
      </c>
      <c r="C83">
        <v>47995162</v>
      </c>
      <c r="D83">
        <v>47316917</v>
      </c>
      <c r="E83">
        <v>27</v>
      </c>
      <c r="F83">
        <v>1</v>
      </c>
      <c r="G83">
        <v>27</v>
      </c>
      <c r="H83">
        <v>1</v>
      </c>
      <c r="I83" t="s">
        <v>219</v>
      </c>
      <c r="J83" t="s">
        <v>3</v>
      </c>
      <c r="K83" t="s">
        <v>220</v>
      </c>
      <c r="L83">
        <v>1191</v>
      </c>
      <c r="N83">
        <v>1013</v>
      </c>
      <c r="O83" t="s">
        <v>221</v>
      </c>
      <c r="P83" t="s">
        <v>221</v>
      </c>
      <c r="Q83">
        <v>1</v>
      </c>
      <c r="X83">
        <v>3.3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1</v>
      </c>
      <c r="AF83" t="s">
        <v>3</v>
      </c>
      <c r="AG83">
        <v>3.3</v>
      </c>
      <c r="AH83">
        <v>2</v>
      </c>
      <c r="AI83">
        <v>47995163</v>
      </c>
      <c r="AJ83">
        <v>83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>
        <f>ROW(Source!A118)</f>
        <v>118</v>
      </c>
      <c r="B84">
        <v>47995577</v>
      </c>
      <c r="C84">
        <v>47995165</v>
      </c>
      <c r="D84">
        <v>47316917</v>
      </c>
      <c r="E84">
        <v>27</v>
      </c>
      <c r="F84">
        <v>1</v>
      </c>
      <c r="G84">
        <v>27</v>
      </c>
      <c r="H84">
        <v>1</v>
      </c>
      <c r="I84" t="s">
        <v>219</v>
      </c>
      <c r="J84" t="s">
        <v>3</v>
      </c>
      <c r="K84" t="s">
        <v>220</v>
      </c>
      <c r="L84">
        <v>1191</v>
      </c>
      <c r="N84">
        <v>1013</v>
      </c>
      <c r="O84" t="s">
        <v>221</v>
      </c>
      <c r="P84" t="s">
        <v>221</v>
      </c>
      <c r="Q84">
        <v>1</v>
      </c>
      <c r="X84">
        <v>18.440000000000001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1</v>
      </c>
      <c r="AF84" t="s">
        <v>3</v>
      </c>
      <c r="AG84">
        <v>18.440000000000001</v>
      </c>
      <c r="AH84">
        <v>2</v>
      </c>
      <c r="AI84">
        <v>47995166</v>
      </c>
      <c r="AJ84">
        <v>84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>
        <f>ROW(Source!A118)</f>
        <v>118</v>
      </c>
      <c r="B85">
        <v>47995578</v>
      </c>
      <c r="C85">
        <v>47995165</v>
      </c>
      <c r="D85">
        <v>47329776</v>
      </c>
      <c r="E85">
        <v>1</v>
      </c>
      <c r="F85">
        <v>1</v>
      </c>
      <c r="G85">
        <v>27</v>
      </c>
      <c r="H85">
        <v>2</v>
      </c>
      <c r="I85" t="s">
        <v>352</v>
      </c>
      <c r="J85" t="s">
        <v>353</v>
      </c>
      <c r="K85" t="s">
        <v>354</v>
      </c>
      <c r="L85">
        <v>1368</v>
      </c>
      <c r="N85">
        <v>1011</v>
      </c>
      <c r="O85" t="s">
        <v>225</v>
      </c>
      <c r="P85" t="s">
        <v>225</v>
      </c>
      <c r="Q85">
        <v>1</v>
      </c>
      <c r="X85">
        <v>2.64</v>
      </c>
      <c r="Y85">
        <v>0</v>
      </c>
      <c r="Z85">
        <v>531.41</v>
      </c>
      <c r="AA85">
        <v>373.56</v>
      </c>
      <c r="AB85">
        <v>0</v>
      </c>
      <c r="AC85">
        <v>0</v>
      </c>
      <c r="AD85">
        <v>1</v>
      </c>
      <c r="AE85">
        <v>0</v>
      </c>
      <c r="AF85" t="s">
        <v>3</v>
      </c>
      <c r="AG85">
        <v>2.64</v>
      </c>
      <c r="AH85">
        <v>2</v>
      </c>
      <c r="AI85">
        <v>47995167</v>
      </c>
      <c r="AJ85">
        <v>85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>
        <f>ROW(Source!A118)</f>
        <v>118</v>
      </c>
      <c r="B86">
        <v>47995579</v>
      </c>
      <c r="C86">
        <v>47995165</v>
      </c>
      <c r="D86">
        <v>47329999</v>
      </c>
      <c r="E86">
        <v>1</v>
      </c>
      <c r="F86">
        <v>1</v>
      </c>
      <c r="G86">
        <v>27</v>
      </c>
      <c r="H86">
        <v>2</v>
      </c>
      <c r="I86" t="s">
        <v>355</v>
      </c>
      <c r="J86" t="s">
        <v>356</v>
      </c>
      <c r="K86" t="s">
        <v>357</v>
      </c>
      <c r="L86">
        <v>1368</v>
      </c>
      <c r="N86">
        <v>1011</v>
      </c>
      <c r="O86" t="s">
        <v>225</v>
      </c>
      <c r="P86" t="s">
        <v>225</v>
      </c>
      <c r="Q86">
        <v>1</v>
      </c>
      <c r="X86">
        <v>1.18</v>
      </c>
      <c r="Y86">
        <v>0</v>
      </c>
      <c r="Z86">
        <v>7.44</v>
      </c>
      <c r="AA86">
        <v>0.98</v>
      </c>
      <c r="AB86">
        <v>0</v>
      </c>
      <c r="AC86">
        <v>0</v>
      </c>
      <c r="AD86">
        <v>1</v>
      </c>
      <c r="AE86">
        <v>0</v>
      </c>
      <c r="AF86" t="s">
        <v>3</v>
      </c>
      <c r="AG86">
        <v>1.18</v>
      </c>
      <c r="AH86">
        <v>2</v>
      </c>
      <c r="AI86">
        <v>47995168</v>
      </c>
      <c r="AJ86">
        <v>86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>
        <f>ROW(Source!A118)</f>
        <v>118</v>
      </c>
      <c r="B87">
        <v>47995580</v>
      </c>
      <c r="C87">
        <v>47995165</v>
      </c>
      <c r="D87">
        <v>47329201</v>
      </c>
      <c r="E87">
        <v>1</v>
      </c>
      <c r="F87">
        <v>1</v>
      </c>
      <c r="G87">
        <v>27</v>
      </c>
      <c r="H87">
        <v>2</v>
      </c>
      <c r="I87" t="s">
        <v>358</v>
      </c>
      <c r="J87" t="s">
        <v>359</v>
      </c>
      <c r="K87" t="s">
        <v>360</v>
      </c>
      <c r="L87">
        <v>1368</v>
      </c>
      <c r="N87">
        <v>1011</v>
      </c>
      <c r="O87" t="s">
        <v>225</v>
      </c>
      <c r="P87" t="s">
        <v>225</v>
      </c>
      <c r="Q87">
        <v>1</v>
      </c>
      <c r="X87">
        <v>0.01</v>
      </c>
      <c r="Y87">
        <v>0</v>
      </c>
      <c r="Z87">
        <v>616.73</v>
      </c>
      <c r="AA87">
        <v>511.29</v>
      </c>
      <c r="AB87">
        <v>0</v>
      </c>
      <c r="AC87">
        <v>0</v>
      </c>
      <c r="AD87">
        <v>1</v>
      </c>
      <c r="AE87">
        <v>0</v>
      </c>
      <c r="AF87" t="s">
        <v>3</v>
      </c>
      <c r="AG87">
        <v>0.01</v>
      </c>
      <c r="AH87">
        <v>2</v>
      </c>
      <c r="AI87">
        <v>47995169</v>
      </c>
      <c r="AJ87">
        <v>87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>
        <f>ROW(Source!A118)</f>
        <v>118</v>
      </c>
      <c r="B88">
        <v>47995581</v>
      </c>
      <c r="C88">
        <v>47995165</v>
      </c>
      <c r="D88">
        <v>47329385</v>
      </c>
      <c r="E88">
        <v>1</v>
      </c>
      <c r="F88">
        <v>1</v>
      </c>
      <c r="G88">
        <v>27</v>
      </c>
      <c r="H88">
        <v>2</v>
      </c>
      <c r="I88" t="s">
        <v>361</v>
      </c>
      <c r="J88" t="s">
        <v>362</v>
      </c>
      <c r="K88" t="s">
        <v>363</v>
      </c>
      <c r="L88">
        <v>1368</v>
      </c>
      <c r="N88">
        <v>1011</v>
      </c>
      <c r="O88" t="s">
        <v>225</v>
      </c>
      <c r="P88" t="s">
        <v>225</v>
      </c>
      <c r="Q88">
        <v>1</v>
      </c>
      <c r="X88">
        <v>2.64</v>
      </c>
      <c r="Y88">
        <v>0</v>
      </c>
      <c r="Z88">
        <v>454.31</v>
      </c>
      <c r="AA88">
        <v>405.68</v>
      </c>
      <c r="AB88">
        <v>0</v>
      </c>
      <c r="AC88">
        <v>0</v>
      </c>
      <c r="AD88">
        <v>1</v>
      </c>
      <c r="AE88">
        <v>0</v>
      </c>
      <c r="AF88" t="s">
        <v>3</v>
      </c>
      <c r="AG88">
        <v>2.64</v>
      </c>
      <c r="AH88">
        <v>2</v>
      </c>
      <c r="AI88">
        <v>47995170</v>
      </c>
      <c r="AJ88">
        <v>88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>
        <f>ROW(Source!A118)</f>
        <v>118</v>
      </c>
      <c r="B89">
        <v>47995582</v>
      </c>
      <c r="C89">
        <v>47995165</v>
      </c>
      <c r="D89">
        <v>47332209</v>
      </c>
      <c r="E89">
        <v>1</v>
      </c>
      <c r="F89">
        <v>1</v>
      </c>
      <c r="G89">
        <v>27</v>
      </c>
      <c r="H89">
        <v>3</v>
      </c>
      <c r="I89" t="s">
        <v>364</v>
      </c>
      <c r="J89" t="s">
        <v>365</v>
      </c>
      <c r="K89" t="s">
        <v>366</v>
      </c>
      <c r="L89">
        <v>1327</v>
      </c>
      <c r="N89">
        <v>1005</v>
      </c>
      <c r="O89" t="s">
        <v>16</v>
      </c>
      <c r="P89" t="s">
        <v>16</v>
      </c>
      <c r="Q89">
        <v>1</v>
      </c>
      <c r="X89">
        <v>5.6</v>
      </c>
      <c r="Y89">
        <v>12.02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 t="s">
        <v>3</v>
      </c>
      <c r="AG89">
        <v>5.6</v>
      </c>
      <c r="AH89">
        <v>2</v>
      </c>
      <c r="AI89">
        <v>47995171</v>
      </c>
      <c r="AJ89">
        <v>89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>
        <f>ROW(Source!A118)</f>
        <v>118</v>
      </c>
      <c r="B90">
        <v>47995583</v>
      </c>
      <c r="C90">
        <v>47995165</v>
      </c>
      <c r="D90">
        <v>47332296</v>
      </c>
      <c r="E90">
        <v>1</v>
      </c>
      <c r="F90">
        <v>1</v>
      </c>
      <c r="G90">
        <v>27</v>
      </c>
      <c r="H90">
        <v>3</v>
      </c>
      <c r="I90" t="s">
        <v>367</v>
      </c>
      <c r="J90" t="s">
        <v>368</v>
      </c>
      <c r="K90" t="s">
        <v>369</v>
      </c>
      <c r="L90">
        <v>1348</v>
      </c>
      <c r="N90">
        <v>1009</v>
      </c>
      <c r="O90" t="s">
        <v>201</v>
      </c>
      <c r="P90" t="s">
        <v>201</v>
      </c>
      <c r="Q90">
        <v>1000</v>
      </c>
      <c r="X90">
        <v>3.15E-3</v>
      </c>
      <c r="Y90">
        <v>343020.03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 t="s">
        <v>3</v>
      </c>
      <c r="AG90">
        <v>3.15E-3</v>
      </c>
      <c r="AH90">
        <v>2</v>
      </c>
      <c r="AI90">
        <v>47995172</v>
      </c>
      <c r="AJ90">
        <v>90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>
        <f>ROW(Source!A118)</f>
        <v>118</v>
      </c>
      <c r="B91">
        <v>47995584</v>
      </c>
      <c r="C91">
        <v>47995165</v>
      </c>
      <c r="D91">
        <v>47332513</v>
      </c>
      <c r="E91">
        <v>1</v>
      </c>
      <c r="F91">
        <v>1</v>
      </c>
      <c r="G91">
        <v>27</v>
      </c>
      <c r="H91">
        <v>3</v>
      </c>
      <c r="I91" t="s">
        <v>370</v>
      </c>
      <c r="J91" t="s">
        <v>371</v>
      </c>
      <c r="K91" t="s">
        <v>372</v>
      </c>
      <c r="L91">
        <v>1346</v>
      </c>
      <c r="N91">
        <v>1009</v>
      </c>
      <c r="O91" t="s">
        <v>373</v>
      </c>
      <c r="P91" t="s">
        <v>373</v>
      </c>
      <c r="Q91">
        <v>1</v>
      </c>
      <c r="X91">
        <v>735</v>
      </c>
      <c r="Y91">
        <v>17.77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 t="s">
        <v>3</v>
      </c>
      <c r="AG91">
        <v>735</v>
      </c>
      <c r="AH91">
        <v>2</v>
      </c>
      <c r="AI91">
        <v>47995173</v>
      </c>
      <c r="AJ91">
        <v>91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">
      <c r="A92">
        <f>ROW(Source!A118)</f>
        <v>118</v>
      </c>
      <c r="B92">
        <v>47995585</v>
      </c>
      <c r="C92">
        <v>47995165</v>
      </c>
      <c r="D92">
        <v>47332520</v>
      </c>
      <c r="E92">
        <v>1</v>
      </c>
      <c r="F92">
        <v>1</v>
      </c>
      <c r="G92">
        <v>27</v>
      </c>
      <c r="H92">
        <v>3</v>
      </c>
      <c r="I92" t="s">
        <v>374</v>
      </c>
      <c r="J92" t="s">
        <v>375</v>
      </c>
      <c r="K92" t="s">
        <v>376</v>
      </c>
      <c r="L92">
        <v>1346</v>
      </c>
      <c r="N92">
        <v>1009</v>
      </c>
      <c r="O92" t="s">
        <v>373</v>
      </c>
      <c r="P92" t="s">
        <v>373</v>
      </c>
      <c r="Q92">
        <v>1</v>
      </c>
      <c r="X92">
        <v>241.5</v>
      </c>
      <c r="Y92">
        <v>202.34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 t="s">
        <v>3</v>
      </c>
      <c r="AG92">
        <v>241.5</v>
      </c>
      <c r="AH92">
        <v>2</v>
      </c>
      <c r="AI92">
        <v>47995174</v>
      </c>
      <c r="AJ92">
        <v>92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>
        <f>ROW(Source!A118)</f>
        <v>118</v>
      </c>
      <c r="B93">
        <v>47995586</v>
      </c>
      <c r="C93">
        <v>47995165</v>
      </c>
      <c r="D93">
        <v>47330487</v>
      </c>
      <c r="E93">
        <v>1</v>
      </c>
      <c r="F93">
        <v>1</v>
      </c>
      <c r="G93">
        <v>27</v>
      </c>
      <c r="H93">
        <v>3</v>
      </c>
      <c r="I93" t="s">
        <v>377</v>
      </c>
      <c r="J93" t="s">
        <v>378</v>
      </c>
      <c r="K93" t="s">
        <v>379</v>
      </c>
      <c r="L93">
        <v>1348</v>
      </c>
      <c r="N93">
        <v>1009</v>
      </c>
      <c r="O93" t="s">
        <v>201</v>
      </c>
      <c r="P93" t="s">
        <v>201</v>
      </c>
      <c r="Q93">
        <v>1000</v>
      </c>
      <c r="X93">
        <v>5.2499999999999998E-2</v>
      </c>
      <c r="Y93">
        <v>748299.67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 t="s">
        <v>3</v>
      </c>
      <c r="AG93">
        <v>5.2499999999999998E-2</v>
      </c>
      <c r="AH93">
        <v>2</v>
      </c>
      <c r="AI93">
        <v>47995175</v>
      </c>
      <c r="AJ93">
        <v>93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">
      <c r="A94">
        <f>ROW(Source!A119)</f>
        <v>119</v>
      </c>
      <c r="B94">
        <v>47995587</v>
      </c>
      <c r="C94">
        <v>47995186</v>
      </c>
      <c r="D94">
        <v>47316917</v>
      </c>
      <c r="E94">
        <v>27</v>
      </c>
      <c r="F94">
        <v>1</v>
      </c>
      <c r="G94">
        <v>27</v>
      </c>
      <c r="H94">
        <v>1</v>
      </c>
      <c r="I94" t="s">
        <v>219</v>
      </c>
      <c r="J94" t="s">
        <v>3</v>
      </c>
      <c r="K94" t="s">
        <v>220</v>
      </c>
      <c r="L94">
        <v>1191</v>
      </c>
      <c r="N94">
        <v>1013</v>
      </c>
      <c r="O94" t="s">
        <v>221</v>
      </c>
      <c r="P94" t="s">
        <v>221</v>
      </c>
      <c r="Q94">
        <v>1</v>
      </c>
      <c r="X94">
        <v>0.06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1</v>
      </c>
      <c r="AF94" t="s">
        <v>3</v>
      </c>
      <c r="AG94">
        <v>0.06</v>
      </c>
      <c r="AH94">
        <v>2</v>
      </c>
      <c r="AI94">
        <v>47995187</v>
      </c>
      <c r="AJ94">
        <v>94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>
        <f>ROW(Source!A119)</f>
        <v>119</v>
      </c>
      <c r="B95">
        <v>47995588</v>
      </c>
      <c r="C95">
        <v>47995186</v>
      </c>
      <c r="D95">
        <v>47329327</v>
      </c>
      <c r="E95">
        <v>1</v>
      </c>
      <c r="F95">
        <v>1</v>
      </c>
      <c r="G95">
        <v>27</v>
      </c>
      <c r="H95">
        <v>2</v>
      </c>
      <c r="I95" t="s">
        <v>380</v>
      </c>
      <c r="J95" t="s">
        <v>381</v>
      </c>
      <c r="K95" t="s">
        <v>382</v>
      </c>
      <c r="L95">
        <v>1368</v>
      </c>
      <c r="N95">
        <v>1011</v>
      </c>
      <c r="O95" t="s">
        <v>225</v>
      </c>
      <c r="P95" t="s">
        <v>225</v>
      </c>
      <c r="Q95">
        <v>1</v>
      </c>
      <c r="X95">
        <v>0.01</v>
      </c>
      <c r="Y95">
        <v>0</v>
      </c>
      <c r="Z95">
        <v>1876.39</v>
      </c>
      <c r="AA95">
        <v>410.87</v>
      </c>
      <c r="AB95">
        <v>0</v>
      </c>
      <c r="AC95">
        <v>0</v>
      </c>
      <c r="AD95">
        <v>1</v>
      </c>
      <c r="AE95">
        <v>0</v>
      </c>
      <c r="AF95" t="s">
        <v>3</v>
      </c>
      <c r="AG95">
        <v>0.01</v>
      </c>
      <c r="AH95">
        <v>2</v>
      </c>
      <c r="AI95">
        <v>47995188</v>
      </c>
      <c r="AJ95">
        <v>95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>
        <f>ROW(Source!A119)</f>
        <v>119</v>
      </c>
      <c r="B96">
        <v>47995589</v>
      </c>
      <c r="C96">
        <v>47995186</v>
      </c>
      <c r="D96">
        <v>47330580</v>
      </c>
      <c r="E96">
        <v>1</v>
      </c>
      <c r="F96">
        <v>1</v>
      </c>
      <c r="G96">
        <v>27</v>
      </c>
      <c r="H96">
        <v>3</v>
      </c>
      <c r="I96" t="s">
        <v>383</v>
      </c>
      <c r="J96" t="s">
        <v>384</v>
      </c>
      <c r="K96" t="s">
        <v>385</v>
      </c>
      <c r="L96">
        <v>1348</v>
      </c>
      <c r="N96">
        <v>1009</v>
      </c>
      <c r="O96" t="s">
        <v>201</v>
      </c>
      <c r="P96" t="s">
        <v>201</v>
      </c>
      <c r="Q96">
        <v>1000</v>
      </c>
      <c r="X96">
        <v>5.2999999999999998E-4</v>
      </c>
      <c r="Y96">
        <v>80763.19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 t="s">
        <v>3</v>
      </c>
      <c r="AG96">
        <v>5.2999999999999998E-4</v>
      </c>
      <c r="AH96">
        <v>2</v>
      </c>
      <c r="AI96">
        <v>47995189</v>
      </c>
      <c r="AJ96">
        <v>96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>
        <f>ROW(Source!A120)</f>
        <v>120</v>
      </c>
      <c r="B97">
        <v>47995590</v>
      </c>
      <c r="C97">
        <v>47995193</v>
      </c>
      <c r="D97">
        <v>47316917</v>
      </c>
      <c r="E97">
        <v>27</v>
      </c>
      <c r="F97">
        <v>1</v>
      </c>
      <c r="G97">
        <v>27</v>
      </c>
      <c r="H97">
        <v>1</v>
      </c>
      <c r="I97" t="s">
        <v>219</v>
      </c>
      <c r="J97" t="s">
        <v>3</v>
      </c>
      <c r="K97" t="s">
        <v>220</v>
      </c>
      <c r="L97">
        <v>1191</v>
      </c>
      <c r="N97">
        <v>1013</v>
      </c>
      <c r="O97" t="s">
        <v>221</v>
      </c>
      <c r="P97" t="s">
        <v>221</v>
      </c>
      <c r="Q97">
        <v>1</v>
      </c>
      <c r="X97">
        <v>221.6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1</v>
      </c>
      <c r="AF97" t="s">
        <v>3</v>
      </c>
      <c r="AG97">
        <v>221.6</v>
      </c>
      <c r="AH97">
        <v>2</v>
      </c>
      <c r="AI97">
        <v>47995194</v>
      </c>
      <c r="AJ97">
        <v>97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>
        <f>ROW(Source!A121)</f>
        <v>121</v>
      </c>
      <c r="B98">
        <v>47995591</v>
      </c>
      <c r="C98">
        <v>47995196</v>
      </c>
      <c r="D98">
        <v>47316917</v>
      </c>
      <c r="E98">
        <v>27</v>
      </c>
      <c r="F98">
        <v>1</v>
      </c>
      <c r="G98">
        <v>27</v>
      </c>
      <c r="H98">
        <v>1</v>
      </c>
      <c r="I98" t="s">
        <v>219</v>
      </c>
      <c r="J98" t="s">
        <v>3</v>
      </c>
      <c r="K98" t="s">
        <v>220</v>
      </c>
      <c r="L98">
        <v>1191</v>
      </c>
      <c r="N98">
        <v>1013</v>
      </c>
      <c r="O98" t="s">
        <v>221</v>
      </c>
      <c r="P98" t="s">
        <v>221</v>
      </c>
      <c r="Q98">
        <v>1</v>
      </c>
      <c r="X98">
        <v>72.959999999999994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1</v>
      </c>
      <c r="AF98" t="s">
        <v>3</v>
      </c>
      <c r="AG98">
        <v>72.959999999999994</v>
      </c>
      <c r="AH98">
        <v>2</v>
      </c>
      <c r="AI98">
        <v>47995197</v>
      </c>
      <c r="AJ98">
        <v>98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>
        <f>ROW(Source!A121)</f>
        <v>121</v>
      </c>
      <c r="B99">
        <v>47995592</v>
      </c>
      <c r="C99">
        <v>47995196</v>
      </c>
      <c r="D99">
        <v>47329204</v>
      </c>
      <c r="E99">
        <v>1</v>
      </c>
      <c r="F99">
        <v>1</v>
      </c>
      <c r="G99">
        <v>27</v>
      </c>
      <c r="H99">
        <v>2</v>
      </c>
      <c r="I99" t="s">
        <v>298</v>
      </c>
      <c r="J99" t="s">
        <v>299</v>
      </c>
      <c r="K99" t="s">
        <v>300</v>
      </c>
      <c r="L99">
        <v>1368</v>
      </c>
      <c r="N99">
        <v>1011</v>
      </c>
      <c r="O99" t="s">
        <v>225</v>
      </c>
      <c r="P99" t="s">
        <v>225</v>
      </c>
      <c r="Q99">
        <v>1</v>
      </c>
      <c r="X99">
        <v>0.28000000000000003</v>
      </c>
      <c r="Y99">
        <v>0</v>
      </c>
      <c r="Z99">
        <v>683.9</v>
      </c>
      <c r="AA99">
        <v>371.27</v>
      </c>
      <c r="AB99">
        <v>0</v>
      </c>
      <c r="AC99">
        <v>0</v>
      </c>
      <c r="AD99">
        <v>1</v>
      </c>
      <c r="AE99">
        <v>0</v>
      </c>
      <c r="AF99" t="s">
        <v>3</v>
      </c>
      <c r="AG99">
        <v>0.28000000000000003</v>
      </c>
      <c r="AH99">
        <v>2</v>
      </c>
      <c r="AI99">
        <v>47995198</v>
      </c>
      <c r="AJ99">
        <v>99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>
        <f>ROW(Source!A121)</f>
        <v>121</v>
      </c>
      <c r="B100">
        <v>47995593</v>
      </c>
      <c r="C100">
        <v>47995196</v>
      </c>
      <c r="D100">
        <v>47332957</v>
      </c>
      <c r="E100">
        <v>1</v>
      </c>
      <c r="F100">
        <v>1</v>
      </c>
      <c r="G100">
        <v>27</v>
      </c>
      <c r="H100">
        <v>3</v>
      </c>
      <c r="I100" t="s">
        <v>331</v>
      </c>
      <c r="J100" t="s">
        <v>332</v>
      </c>
      <c r="K100" t="s">
        <v>333</v>
      </c>
      <c r="L100">
        <v>1339</v>
      </c>
      <c r="N100">
        <v>1007</v>
      </c>
      <c r="O100" t="s">
        <v>273</v>
      </c>
      <c r="P100" t="s">
        <v>273</v>
      </c>
      <c r="Q100">
        <v>1</v>
      </c>
      <c r="X100">
        <v>4.8</v>
      </c>
      <c r="Y100">
        <v>3714.73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 t="s">
        <v>3</v>
      </c>
      <c r="AG100">
        <v>4.8</v>
      </c>
      <c r="AH100">
        <v>2</v>
      </c>
      <c r="AI100">
        <v>47995199</v>
      </c>
      <c r="AJ100">
        <v>100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>
        <f>ROW(Source!A121)</f>
        <v>121</v>
      </c>
      <c r="B101">
        <v>47995594</v>
      </c>
      <c r="C101">
        <v>47995196</v>
      </c>
      <c r="D101">
        <v>47333033</v>
      </c>
      <c r="E101">
        <v>1</v>
      </c>
      <c r="F101">
        <v>1</v>
      </c>
      <c r="G101">
        <v>27</v>
      </c>
      <c r="H101">
        <v>3</v>
      </c>
      <c r="I101" t="s">
        <v>334</v>
      </c>
      <c r="J101" t="s">
        <v>335</v>
      </c>
      <c r="K101" t="s">
        <v>336</v>
      </c>
      <c r="L101">
        <v>1339</v>
      </c>
      <c r="N101">
        <v>1007</v>
      </c>
      <c r="O101" t="s">
        <v>273</v>
      </c>
      <c r="P101" t="s">
        <v>273</v>
      </c>
      <c r="Q101">
        <v>1</v>
      </c>
      <c r="X101">
        <v>0.02</v>
      </c>
      <c r="Y101">
        <v>3392.59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 t="s">
        <v>3</v>
      </c>
      <c r="AG101">
        <v>0.02</v>
      </c>
      <c r="AH101">
        <v>2</v>
      </c>
      <c r="AI101">
        <v>47995200</v>
      </c>
      <c r="AJ101">
        <v>101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>
        <f>ROW(Source!A121)</f>
        <v>121</v>
      </c>
      <c r="B102">
        <v>47995595</v>
      </c>
      <c r="C102">
        <v>47995196</v>
      </c>
      <c r="D102">
        <v>47333767</v>
      </c>
      <c r="E102">
        <v>1</v>
      </c>
      <c r="F102">
        <v>1</v>
      </c>
      <c r="G102">
        <v>27</v>
      </c>
      <c r="H102">
        <v>3</v>
      </c>
      <c r="I102" t="s">
        <v>386</v>
      </c>
      <c r="J102" t="s">
        <v>387</v>
      </c>
      <c r="K102" t="s">
        <v>388</v>
      </c>
      <c r="L102">
        <v>1339</v>
      </c>
      <c r="N102">
        <v>1007</v>
      </c>
      <c r="O102" t="s">
        <v>273</v>
      </c>
      <c r="P102" t="s">
        <v>273</v>
      </c>
      <c r="Q102">
        <v>1</v>
      </c>
      <c r="X102">
        <v>1.6</v>
      </c>
      <c r="Y102">
        <v>11566.57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 t="s">
        <v>3</v>
      </c>
      <c r="AG102">
        <v>1.6</v>
      </c>
      <c r="AH102">
        <v>2</v>
      </c>
      <c r="AI102">
        <v>47995201</v>
      </c>
      <c r="AJ102">
        <v>102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>
        <f>ROW(Source!A122)</f>
        <v>122</v>
      </c>
      <c r="B103">
        <v>47995596</v>
      </c>
      <c r="C103">
        <v>47995207</v>
      </c>
      <c r="D103">
        <v>47316917</v>
      </c>
      <c r="E103">
        <v>27</v>
      </c>
      <c r="F103">
        <v>1</v>
      </c>
      <c r="G103">
        <v>27</v>
      </c>
      <c r="H103">
        <v>1</v>
      </c>
      <c r="I103" t="s">
        <v>219</v>
      </c>
      <c r="J103" t="s">
        <v>3</v>
      </c>
      <c r="K103" t="s">
        <v>220</v>
      </c>
      <c r="L103">
        <v>1191</v>
      </c>
      <c r="N103">
        <v>1013</v>
      </c>
      <c r="O103" t="s">
        <v>221</v>
      </c>
      <c r="P103" t="s">
        <v>221</v>
      </c>
      <c r="Q103">
        <v>1</v>
      </c>
      <c r="X103">
        <v>31.86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1</v>
      </c>
      <c r="AF103" t="s">
        <v>3</v>
      </c>
      <c r="AG103">
        <v>31.86</v>
      </c>
      <c r="AH103">
        <v>2</v>
      </c>
      <c r="AI103">
        <v>47995208</v>
      </c>
      <c r="AJ103">
        <v>103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>
        <f>ROW(Source!A122)</f>
        <v>122</v>
      </c>
      <c r="B104">
        <v>47995597</v>
      </c>
      <c r="C104">
        <v>47995207</v>
      </c>
      <c r="D104">
        <v>47329110</v>
      </c>
      <c r="E104">
        <v>1</v>
      </c>
      <c r="F104">
        <v>1</v>
      </c>
      <c r="G104">
        <v>27</v>
      </c>
      <c r="H104">
        <v>2</v>
      </c>
      <c r="I104" t="s">
        <v>315</v>
      </c>
      <c r="J104" t="s">
        <v>316</v>
      </c>
      <c r="K104" t="s">
        <v>317</v>
      </c>
      <c r="L104">
        <v>1368</v>
      </c>
      <c r="N104">
        <v>1011</v>
      </c>
      <c r="O104" t="s">
        <v>225</v>
      </c>
      <c r="P104" t="s">
        <v>225</v>
      </c>
      <c r="Q104">
        <v>1</v>
      </c>
      <c r="X104">
        <v>3.15</v>
      </c>
      <c r="Y104">
        <v>0</v>
      </c>
      <c r="Z104">
        <v>1072.23</v>
      </c>
      <c r="AA104">
        <v>488.73</v>
      </c>
      <c r="AB104">
        <v>0</v>
      </c>
      <c r="AC104">
        <v>0</v>
      </c>
      <c r="AD104">
        <v>1</v>
      </c>
      <c r="AE104">
        <v>0</v>
      </c>
      <c r="AF104" t="s">
        <v>3</v>
      </c>
      <c r="AG104">
        <v>3.15</v>
      </c>
      <c r="AH104">
        <v>2</v>
      </c>
      <c r="AI104">
        <v>47995209</v>
      </c>
      <c r="AJ104">
        <v>104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>
        <f>ROW(Source!A122)</f>
        <v>122</v>
      </c>
      <c r="B105">
        <v>47995598</v>
      </c>
      <c r="C105">
        <v>47995207</v>
      </c>
      <c r="D105">
        <v>47329280</v>
      </c>
      <c r="E105">
        <v>1</v>
      </c>
      <c r="F105">
        <v>1</v>
      </c>
      <c r="G105">
        <v>27</v>
      </c>
      <c r="H105">
        <v>2</v>
      </c>
      <c r="I105" t="s">
        <v>267</v>
      </c>
      <c r="J105" t="s">
        <v>268</v>
      </c>
      <c r="K105" t="s">
        <v>269</v>
      </c>
      <c r="L105">
        <v>1368</v>
      </c>
      <c r="N105">
        <v>1011</v>
      </c>
      <c r="O105" t="s">
        <v>225</v>
      </c>
      <c r="P105" t="s">
        <v>225</v>
      </c>
      <c r="Q105">
        <v>1</v>
      </c>
      <c r="X105">
        <v>1.28</v>
      </c>
      <c r="Y105">
        <v>0</v>
      </c>
      <c r="Z105">
        <v>1213.3399999999999</v>
      </c>
      <c r="AA105">
        <v>461.6</v>
      </c>
      <c r="AB105">
        <v>0</v>
      </c>
      <c r="AC105">
        <v>0</v>
      </c>
      <c r="AD105">
        <v>1</v>
      </c>
      <c r="AE105">
        <v>0</v>
      </c>
      <c r="AF105" t="s">
        <v>3</v>
      </c>
      <c r="AG105">
        <v>1.28</v>
      </c>
      <c r="AH105">
        <v>2</v>
      </c>
      <c r="AI105">
        <v>47995210</v>
      </c>
      <c r="AJ105">
        <v>105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>
        <f>ROW(Source!A122)</f>
        <v>122</v>
      </c>
      <c r="B106">
        <v>47995599</v>
      </c>
      <c r="C106">
        <v>47995207</v>
      </c>
      <c r="D106">
        <v>47331101</v>
      </c>
      <c r="E106">
        <v>1</v>
      </c>
      <c r="F106">
        <v>1</v>
      </c>
      <c r="G106">
        <v>27</v>
      </c>
      <c r="H106">
        <v>3</v>
      </c>
      <c r="I106" t="s">
        <v>318</v>
      </c>
      <c r="J106" t="s">
        <v>319</v>
      </c>
      <c r="K106" t="s">
        <v>320</v>
      </c>
      <c r="L106">
        <v>1348</v>
      </c>
      <c r="N106">
        <v>1009</v>
      </c>
      <c r="O106" t="s">
        <v>201</v>
      </c>
      <c r="P106" t="s">
        <v>201</v>
      </c>
      <c r="Q106">
        <v>1000</v>
      </c>
      <c r="X106">
        <v>1.2999999999999999E-4</v>
      </c>
      <c r="Y106">
        <v>44670.03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 t="s">
        <v>3</v>
      </c>
      <c r="AG106">
        <v>1.2999999999999999E-4</v>
      </c>
      <c r="AH106">
        <v>2</v>
      </c>
      <c r="AI106">
        <v>47995211</v>
      </c>
      <c r="AJ106">
        <v>106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>
        <f>ROW(Source!A122)</f>
        <v>122</v>
      </c>
      <c r="B107">
        <v>47995600</v>
      </c>
      <c r="C107">
        <v>47995207</v>
      </c>
      <c r="D107">
        <v>47317597</v>
      </c>
      <c r="E107">
        <v>27</v>
      </c>
      <c r="F107">
        <v>1</v>
      </c>
      <c r="G107">
        <v>27</v>
      </c>
      <c r="H107">
        <v>3</v>
      </c>
      <c r="I107" t="s">
        <v>471</v>
      </c>
      <c r="J107" t="s">
        <v>3</v>
      </c>
      <c r="K107" t="s">
        <v>472</v>
      </c>
      <c r="L107">
        <v>1330</v>
      </c>
      <c r="N107">
        <v>1005</v>
      </c>
      <c r="O107" t="s">
        <v>473</v>
      </c>
      <c r="P107" t="s">
        <v>473</v>
      </c>
      <c r="Q107">
        <v>10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t="s">
        <v>3</v>
      </c>
      <c r="AG107">
        <v>0</v>
      </c>
      <c r="AH107">
        <v>3</v>
      </c>
      <c r="AI107">
        <v>-1</v>
      </c>
      <c r="AJ107" t="s">
        <v>3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A108">
        <f>ROW(Source!A124)</f>
        <v>124</v>
      </c>
      <c r="B108">
        <v>47995601</v>
      </c>
      <c r="C108">
        <v>47995221</v>
      </c>
      <c r="D108">
        <v>47316917</v>
      </c>
      <c r="E108">
        <v>27</v>
      </c>
      <c r="F108">
        <v>1</v>
      </c>
      <c r="G108">
        <v>27</v>
      </c>
      <c r="H108">
        <v>1</v>
      </c>
      <c r="I108" t="s">
        <v>219</v>
      </c>
      <c r="J108" t="s">
        <v>3</v>
      </c>
      <c r="K108" t="s">
        <v>220</v>
      </c>
      <c r="L108">
        <v>1191</v>
      </c>
      <c r="N108">
        <v>1013</v>
      </c>
      <c r="O108" t="s">
        <v>221</v>
      </c>
      <c r="P108" t="s">
        <v>221</v>
      </c>
      <c r="Q108">
        <v>1</v>
      </c>
      <c r="X108">
        <v>16.559999999999999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1</v>
      </c>
      <c r="AF108" t="s">
        <v>3</v>
      </c>
      <c r="AG108">
        <v>16.559999999999999</v>
      </c>
      <c r="AH108">
        <v>2</v>
      </c>
      <c r="AI108">
        <v>47995222</v>
      </c>
      <c r="AJ108">
        <v>108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>
        <f>ROW(Source!A124)</f>
        <v>124</v>
      </c>
      <c r="B109">
        <v>47995602</v>
      </c>
      <c r="C109">
        <v>47995221</v>
      </c>
      <c r="D109">
        <v>47329132</v>
      </c>
      <c r="E109">
        <v>1</v>
      </c>
      <c r="F109">
        <v>1</v>
      </c>
      <c r="G109">
        <v>27</v>
      </c>
      <c r="H109">
        <v>2</v>
      </c>
      <c r="I109" t="s">
        <v>322</v>
      </c>
      <c r="J109" t="s">
        <v>323</v>
      </c>
      <c r="K109" t="s">
        <v>324</v>
      </c>
      <c r="L109">
        <v>1368</v>
      </c>
      <c r="N109">
        <v>1011</v>
      </c>
      <c r="O109" t="s">
        <v>225</v>
      </c>
      <c r="P109" t="s">
        <v>225</v>
      </c>
      <c r="Q109">
        <v>1</v>
      </c>
      <c r="X109">
        <v>2.08</v>
      </c>
      <c r="Y109">
        <v>0</v>
      </c>
      <c r="Z109">
        <v>740.94</v>
      </c>
      <c r="AA109">
        <v>413.22</v>
      </c>
      <c r="AB109">
        <v>0</v>
      </c>
      <c r="AC109">
        <v>0</v>
      </c>
      <c r="AD109">
        <v>1</v>
      </c>
      <c r="AE109">
        <v>0</v>
      </c>
      <c r="AF109" t="s">
        <v>3</v>
      </c>
      <c r="AG109">
        <v>2.08</v>
      </c>
      <c r="AH109">
        <v>2</v>
      </c>
      <c r="AI109">
        <v>47995223</v>
      </c>
      <c r="AJ109">
        <v>109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>
        <f>ROW(Source!A124)</f>
        <v>124</v>
      </c>
      <c r="B110">
        <v>47995603</v>
      </c>
      <c r="C110">
        <v>47995221</v>
      </c>
      <c r="D110">
        <v>47329287</v>
      </c>
      <c r="E110">
        <v>1</v>
      </c>
      <c r="F110">
        <v>1</v>
      </c>
      <c r="G110">
        <v>27</v>
      </c>
      <c r="H110">
        <v>2</v>
      </c>
      <c r="I110" t="s">
        <v>325</v>
      </c>
      <c r="J110" t="s">
        <v>326</v>
      </c>
      <c r="K110" t="s">
        <v>327</v>
      </c>
      <c r="L110">
        <v>1368</v>
      </c>
      <c r="N110">
        <v>1011</v>
      </c>
      <c r="O110" t="s">
        <v>225</v>
      </c>
      <c r="P110" t="s">
        <v>225</v>
      </c>
      <c r="Q110">
        <v>1</v>
      </c>
      <c r="X110">
        <v>2.08</v>
      </c>
      <c r="Y110">
        <v>0</v>
      </c>
      <c r="Z110">
        <v>430.32</v>
      </c>
      <c r="AA110">
        <v>215.31</v>
      </c>
      <c r="AB110">
        <v>0</v>
      </c>
      <c r="AC110">
        <v>0</v>
      </c>
      <c r="AD110">
        <v>1</v>
      </c>
      <c r="AE110">
        <v>0</v>
      </c>
      <c r="AF110" t="s">
        <v>3</v>
      </c>
      <c r="AG110">
        <v>2.08</v>
      </c>
      <c r="AH110">
        <v>2</v>
      </c>
      <c r="AI110">
        <v>47995224</v>
      </c>
      <c r="AJ110">
        <v>110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>
        <f>ROW(Source!A124)</f>
        <v>124</v>
      </c>
      <c r="B111">
        <v>47995604</v>
      </c>
      <c r="C111">
        <v>47995221</v>
      </c>
      <c r="D111">
        <v>47329290</v>
      </c>
      <c r="E111">
        <v>1</v>
      </c>
      <c r="F111">
        <v>1</v>
      </c>
      <c r="G111">
        <v>27</v>
      </c>
      <c r="H111">
        <v>2</v>
      </c>
      <c r="I111" t="s">
        <v>258</v>
      </c>
      <c r="J111" t="s">
        <v>259</v>
      </c>
      <c r="K111" t="s">
        <v>260</v>
      </c>
      <c r="L111">
        <v>1368</v>
      </c>
      <c r="N111">
        <v>1011</v>
      </c>
      <c r="O111" t="s">
        <v>225</v>
      </c>
      <c r="P111" t="s">
        <v>225</v>
      </c>
      <c r="Q111">
        <v>1</v>
      </c>
      <c r="X111">
        <v>0.81</v>
      </c>
      <c r="Y111">
        <v>0</v>
      </c>
      <c r="Z111">
        <v>2020.59</v>
      </c>
      <c r="AA111">
        <v>458.56</v>
      </c>
      <c r="AB111">
        <v>0</v>
      </c>
      <c r="AC111">
        <v>0</v>
      </c>
      <c r="AD111">
        <v>1</v>
      </c>
      <c r="AE111">
        <v>0</v>
      </c>
      <c r="AF111" t="s">
        <v>3</v>
      </c>
      <c r="AG111">
        <v>0.81</v>
      </c>
      <c r="AH111">
        <v>2</v>
      </c>
      <c r="AI111">
        <v>47995225</v>
      </c>
      <c r="AJ111">
        <v>111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>
        <f>ROW(Source!A124)</f>
        <v>124</v>
      </c>
      <c r="B112">
        <v>47995605</v>
      </c>
      <c r="C112">
        <v>47995221</v>
      </c>
      <c r="D112">
        <v>47329314</v>
      </c>
      <c r="E112">
        <v>1</v>
      </c>
      <c r="F112">
        <v>1</v>
      </c>
      <c r="G112">
        <v>27</v>
      </c>
      <c r="H112">
        <v>2</v>
      </c>
      <c r="I112" t="s">
        <v>264</v>
      </c>
      <c r="J112" t="s">
        <v>265</v>
      </c>
      <c r="K112" t="s">
        <v>266</v>
      </c>
      <c r="L112">
        <v>1368</v>
      </c>
      <c r="N112">
        <v>1011</v>
      </c>
      <c r="O112" t="s">
        <v>225</v>
      </c>
      <c r="P112" t="s">
        <v>225</v>
      </c>
      <c r="Q112">
        <v>1</v>
      </c>
      <c r="X112">
        <v>1.94</v>
      </c>
      <c r="Y112">
        <v>0</v>
      </c>
      <c r="Z112">
        <v>1412.71</v>
      </c>
      <c r="AA112">
        <v>641.32000000000005</v>
      </c>
      <c r="AB112">
        <v>0</v>
      </c>
      <c r="AC112">
        <v>0</v>
      </c>
      <c r="AD112">
        <v>1</v>
      </c>
      <c r="AE112">
        <v>0</v>
      </c>
      <c r="AF112" t="s">
        <v>3</v>
      </c>
      <c r="AG112">
        <v>1.94</v>
      </c>
      <c r="AH112">
        <v>2</v>
      </c>
      <c r="AI112">
        <v>47995226</v>
      </c>
      <c r="AJ112">
        <v>112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>
        <f>ROW(Source!A124)</f>
        <v>124</v>
      </c>
      <c r="B113">
        <v>47995606</v>
      </c>
      <c r="C113">
        <v>47995221</v>
      </c>
      <c r="D113">
        <v>47329280</v>
      </c>
      <c r="E113">
        <v>1</v>
      </c>
      <c r="F113">
        <v>1</v>
      </c>
      <c r="G113">
        <v>27</v>
      </c>
      <c r="H113">
        <v>2</v>
      </c>
      <c r="I113" t="s">
        <v>267</v>
      </c>
      <c r="J113" t="s">
        <v>268</v>
      </c>
      <c r="K113" t="s">
        <v>269</v>
      </c>
      <c r="L113">
        <v>1368</v>
      </c>
      <c r="N113">
        <v>1011</v>
      </c>
      <c r="O113" t="s">
        <v>225</v>
      </c>
      <c r="P113" t="s">
        <v>225</v>
      </c>
      <c r="Q113">
        <v>1</v>
      </c>
      <c r="X113">
        <v>0.65</v>
      </c>
      <c r="Y113">
        <v>0</v>
      </c>
      <c r="Z113">
        <v>1213.3399999999999</v>
      </c>
      <c r="AA113">
        <v>461.6</v>
      </c>
      <c r="AB113">
        <v>0</v>
      </c>
      <c r="AC113">
        <v>0</v>
      </c>
      <c r="AD113">
        <v>1</v>
      </c>
      <c r="AE113">
        <v>0</v>
      </c>
      <c r="AF113" t="s">
        <v>3</v>
      </c>
      <c r="AG113">
        <v>0.65</v>
      </c>
      <c r="AH113">
        <v>2</v>
      </c>
      <c r="AI113">
        <v>47995227</v>
      </c>
      <c r="AJ113">
        <v>113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>
        <f>ROW(Source!A124)</f>
        <v>124</v>
      </c>
      <c r="B114">
        <v>47995607</v>
      </c>
      <c r="C114">
        <v>47995221</v>
      </c>
      <c r="D114">
        <v>47331242</v>
      </c>
      <c r="E114">
        <v>1</v>
      </c>
      <c r="F114">
        <v>1</v>
      </c>
      <c r="G114">
        <v>27</v>
      </c>
      <c r="H114">
        <v>3</v>
      </c>
      <c r="I114" t="s">
        <v>328</v>
      </c>
      <c r="J114" t="s">
        <v>329</v>
      </c>
      <c r="K114" t="s">
        <v>330</v>
      </c>
      <c r="L114">
        <v>1339</v>
      </c>
      <c r="N114">
        <v>1007</v>
      </c>
      <c r="O114" t="s">
        <v>273</v>
      </c>
      <c r="P114" t="s">
        <v>273</v>
      </c>
      <c r="Q114">
        <v>1</v>
      </c>
      <c r="X114">
        <v>110</v>
      </c>
      <c r="Y114">
        <v>590.78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 t="s">
        <v>3</v>
      </c>
      <c r="AG114">
        <v>110</v>
      </c>
      <c r="AH114">
        <v>2</v>
      </c>
      <c r="AI114">
        <v>47995228</v>
      </c>
      <c r="AJ114">
        <v>114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>
        <f>ROW(Source!A124)</f>
        <v>124</v>
      </c>
      <c r="B115">
        <v>47995608</v>
      </c>
      <c r="C115">
        <v>47995221</v>
      </c>
      <c r="D115">
        <v>47331988</v>
      </c>
      <c r="E115">
        <v>1</v>
      </c>
      <c r="F115">
        <v>1</v>
      </c>
      <c r="G115">
        <v>27</v>
      </c>
      <c r="H115">
        <v>3</v>
      </c>
      <c r="I115" t="s">
        <v>274</v>
      </c>
      <c r="J115" t="s">
        <v>275</v>
      </c>
      <c r="K115" t="s">
        <v>276</v>
      </c>
      <c r="L115">
        <v>1339</v>
      </c>
      <c r="N115">
        <v>1007</v>
      </c>
      <c r="O115" t="s">
        <v>273</v>
      </c>
      <c r="P115" t="s">
        <v>273</v>
      </c>
      <c r="Q115">
        <v>1</v>
      </c>
      <c r="X115">
        <v>5</v>
      </c>
      <c r="Y115">
        <v>35.25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 t="s">
        <v>3</v>
      </c>
      <c r="AG115">
        <v>5</v>
      </c>
      <c r="AH115">
        <v>2</v>
      </c>
      <c r="AI115">
        <v>47995229</v>
      </c>
      <c r="AJ115">
        <v>115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">
      <c r="A116">
        <f>ROW(Source!A125)</f>
        <v>125</v>
      </c>
      <c r="B116">
        <v>47995609</v>
      </c>
      <c r="C116">
        <v>47995238</v>
      </c>
      <c r="D116">
        <v>47316917</v>
      </c>
      <c r="E116">
        <v>27</v>
      </c>
      <c r="F116">
        <v>1</v>
      </c>
      <c r="G116">
        <v>27</v>
      </c>
      <c r="H116">
        <v>1</v>
      </c>
      <c r="I116" t="s">
        <v>219</v>
      </c>
      <c r="J116" t="s">
        <v>3</v>
      </c>
      <c r="K116" t="s">
        <v>220</v>
      </c>
      <c r="L116">
        <v>1191</v>
      </c>
      <c r="N116">
        <v>1013</v>
      </c>
      <c r="O116" t="s">
        <v>221</v>
      </c>
      <c r="P116" t="s">
        <v>221</v>
      </c>
      <c r="Q116">
        <v>1</v>
      </c>
      <c r="X116">
        <v>24.84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1</v>
      </c>
      <c r="AF116" t="s">
        <v>3</v>
      </c>
      <c r="AG116">
        <v>24.84</v>
      </c>
      <c r="AH116">
        <v>2</v>
      </c>
      <c r="AI116">
        <v>47995239</v>
      </c>
      <c r="AJ116">
        <v>116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>
        <f>ROW(Source!A125)</f>
        <v>125</v>
      </c>
      <c r="B117">
        <v>47995610</v>
      </c>
      <c r="C117">
        <v>47995238</v>
      </c>
      <c r="D117">
        <v>47329109</v>
      </c>
      <c r="E117">
        <v>1</v>
      </c>
      <c r="F117">
        <v>1</v>
      </c>
      <c r="G117">
        <v>27</v>
      </c>
      <c r="H117">
        <v>2</v>
      </c>
      <c r="I117" t="s">
        <v>255</v>
      </c>
      <c r="J117" t="s">
        <v>256</v>
      </c>
      <c r="K117" t="s">
        <v>257</v>
      </c>
      <c r="L117">
        <v>1368</v>
      </c>
      <c r="N117">
        <v>1011</v>
      </c>
      <c r="O117" t="s">
        <v>225</v>
      </c>
      <c r="P117" t="s">
        <v>225</v>
      </c>
      <c r="Q117">
        <v>1</v>
      </c>
      <c r="X117">
        <v>2.94</v>
      </c>
      <c r="Y117">
        <v>0</v>
      </c>
      <c r="Z117">
        <v>956.79</v>
      </c>
      <c r="AA117">
        <v>359.44</v>
      </c>
      <c r="AB117">
        <v>0</v>
      </c>
      <c r="AC117">
        <v>0</v>
      </c>
      <c r="AD117">
        <v>1</v>
      </c>
      <c r="AE117">
        <v>0</v>
      </c>
      <c r="AF117" t="s">
        <v>3</v>
      </c>
      <c r="AG117">
        <v>2.94</v>
      </c>
      <c r="AH117">
        <v>2</v>
      </c>
      <c r="AI117">
        <v>47995240</v>
      </c>
      <c r="AJ117">
        <v>117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2">
      <c r="A118">
        <f>ROW(Source!A125)</f>
        <v>125</v>
      </c>
      <c r="B118">
        <v>47995611</v>
      </c>
      <c r="C118">
        <v>47995238</v>
      </c>
      <c r="D118">
        <v>47329290</v>
      </c>
      <c r="E118">
        <v>1</v>
      </c>
      <c r="F118">
        <v>1</v>
      </c>
      <c r="G118">
        <v>27</v>
      </c>
      <c r="H118">
        <v>2</v>
      </c>
      <c r="I118" t="s">
        <v>258</v>
      </c>
      <c r="J118" t="s">
        <v>259</v>
      </c>
      <c r="K118" t="s">
        <v>260</v>
      </c>
      <c r="L118">
        <v>1368</v>
      </c>
      <c r="N118">
        <v>1011</v>
      </c>
      <c r="O118" t="s">
        <v>225</v>
      </c>
      <c r="P118" t="s">
        <v>225</v>
      </c>
      <c r="Q118">
        <v>1</v>
      </c>
      <c r="X118">
        <v>1.1399999999999999</v>
      </c>
      <c r="Y118">
        <v>0</v>
      </c>
      <c r="Z118">
        <v>2020.59</v>
      </c>
      <c r="AA118">
        <v>458.56</v>
      </c>
      <c r="AB118">
        <v>0</v>
      </c>
      <c r="AC118">
        <v>0</v>
      </c>
      <c r="AD118">
        <v>1</v>
      </c>
      <c r="AE118">
        <v>0</v>
      </c>
      <c r="AF118" t="s">
        <v>3</v>
      </c>
      <c r="AG118">
        <v>1.1399999999999999</v>
      </c>
      <c r="AH118">
        <v>2</v>
      </c>
      <c r="AI118">
        <v>47995241</v>
      </c>
      <c r="AJ118">
        <v>118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2">
      <c r="A119">
        <f>ROW(Source!A125)</f>
        <v>125</v>
      </c>
      <c r="B119">
        <v>47995612</v>
      </c>
      <c r="C119">
        <v>47995238</v>
      </c>
      <c r="D119">
        <v>47329275</v>
      </c>
      <c r="E119">
        <v>1</v>
      </c>
      <c r="F119">
        <v>1</v>
      </c>
      <c r="G119">
        <v>27</v>
      </c>
      <c r="H119">
        <v>2</v>
      </c>
      <c r="I119" t="s">
        <v>261</v>
      </c>
      <c r="J119" t="s">
        <v>262</v>
      </c>
      <c r="K119" t="s">
        <v>263</v>
      </c>
      <c r="L119">
        <v>1368</v>
      </c>
      <c r="N119">
        <v>1011</v>
      </c>
      <c r="O119" t="s">
        <v>225</v>
      </c>
      <c r="P119" t="s">
        <v>225</v>
      </c>
      <c r="Q119">
        <v>1</v>
      </c>
      <c r="X119">
        <v>8.9600000000000009</v>
      </c>
      <c r="Y119">
        <v>0</v>
      </c>
      <c r="Z119">
        <v>1261.8699999999999</v>
      </c>
      <c r="AA119">
        <v>530.02</v>
      </c>
      <c r="AB119">
        <v>0</v>
      </c>
      <c r="AC119">
        <v>0</v>
      </c>
      <c r="AD119">
        <v>1</v>
      </c>
      <c r="AE119">
        <v>0</v>
      </c>
      <c r="AF119" t="s">
        <v>3</v>
      </c>
      <c r="AG119">
        <v>8.9600000000000009</v>
      </c>
      <c r="AH119">
        <v>2</v>
      </c>
      <c r="AI119">
        <v>47995242</v>
      </c>
      <c r="AJ119">
        <v>119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">
      <c r="A120">
        <f>ROW(Source!A125)</f>
        <v>125</v>
      </c>
      <c r="B120">
        <v>47995613</v>
      </c>
      <c r="C120">
        <v>47995238</v>
      </c>
      <c r="D120">
        <v>47329276</v>
      </c>
      <c r="E120">
        <v>1</v>
      </c>
      <c r="F120">
        <v>1</v>
      </c>
      <c r="G120">
        <v>27</v>
      </c>
      <c r="H120">
        <v>2</v>
      </c>
      <c r="I120" t="s">
        <v>249</v>
      </c>
      <c r="J120" t="s">
        <v>250</v>
      </c>
      <c r="K120" t="s">
        <v>251</v>
      </c>
      <c r="L120">
        <v>1368</v>
      </c>
      <c r="N120">
        <v>1011</v>
      </c>
      <c r="O120" t="s">
        <v>225</v>
      </c>
      <c r="P120" t="s">
        <v>225</v>
      </c>
      <c r="Q120">
        <v>1</v>
      </c>
      <c r="X120">
        <v>18.25</v>
      </c>
      <c r="Y120">
        <v>0</v>
      </c>
      <c r="Z120">
        <v>1827.95</v>
      </c>
      <c r="AA120">
        <v>720.55</v>
      </c>
      <c r="AB120">
        <v>0</v>
      </c>
      <c r="AC120">
        <v>0</v>
      </c>
      <c r="AD120">
        <v>1</v>
      </c>
      <c r="AE120">
        <v>0</v>
      </c>
      <c r="AF120" t="s">
        <v>3</v>
      </c>
      <c r="AG120">
        <v>18.25</v>
      </c>
      <c r="AH120">
        <v>2</v>
      </c>
      <c r="AI120">
        <v>47995243</v>
      </c>
      <c r="AJ120">
        <v>120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">
      <c r="A121">
        <f>ROW(Source!A125)</f>
        <v>125</v>
      </c>
      <c r="B121">
        <v>47995614</v>
      </c>
      <c r="C121">
        <v>47995238</v>
      </c>
      <c r="D121">
        <v>47329314</v>
      </c>
      <c r="E121">
        <v>1</v>
      </c>
      <c r="F121">
        <v>1</v>
      </c>
      <c r="G121">
        <v>27</v>
      </c>
      <c r="H121">
        <v>2</v>
      </c>
      <c r="I121" t="s">
        <v>264</v>
      </c>
      <c r="J121" t="s">
        <v>265</v>
      </c>
      <c r="K121" t="s">
        <v>266</v>
      </c>
      <c r="L121">
        <v>1368</v>
      </c>
      <c r="N121">
        <v>1011</v>
      </c>
      <c r="O121" t="s">
        <v>225</v>
      </c>
      <c r="P121" t="s">
        <v>225</v>
      </c>
      <c r="Q121">
        <v>1</v>
      </c>
      <c r="X121">
        <v>2.2400000000000002</v>
      </c>
      <c r="Y121">
        <v>0</v>
      </c>
      <c r="Z121">
        <v>1412.71</v>
      </c>
      <c r="AA121">
        <v>641.32000000000005</v>
      </c>
      <c r="AB121">
        <v>0</v>
      </c>
      <c r="AC121">
        <v>0</v>
      </c>
      <c r="AD121">
        <v>1</v>
      </c>
      <c r="AE121">
        <v>0</v>
      </c>
      <c r="AF121" t="s">
        <v>3</v>
      </c>
      <c r="AG121">
        <v>2.2400000000000002</v>
      </c>
      <c r="AH121">
        <v>2</v>
      </c>
      <c r="AI121">
        <v>47995244</v>
      </c>
      <c r="AJ121">
        <v>121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">
      <c r="A122">
        <f>ROW(Source!A125)</f>
        <v>125</v>
      </c>
      <c r="B122">
        <v>47995615</v>
      </c>
      <c r="C122">
        <v>47995238</v>
      </c>
      <c r="D122">
        <v>47329280</v>
      </c>
      <c r="E122">
        <v>1</v>
      </c>
      <c r="F122">
        <v>1</v>
      </c>
      <c r="G122">
        <v>27</v>
      </c>
      <c r="H122">
        <v>2</v>
      </c>
      <c r="I122" t="s">
        <v>267</v>
      </c>
      <c r="J122" t="s">
        <v>268</v>
      </c>
      <c r="K122" t="s">
        <v>269</v>
      </c>
      <c r="L122">
        <v>1368</v>
      </c>
      <c r="N122">
        <v>1011</v>
      </c>
      <c r="O122" t="s">
        <v>225</v>
      </c>
      <c r="P122" t="s">
        <v>225</v>
      </c>
      <c r="Q122">
        <v>1</v>
      </c>
      <c r="X122">
        <v>0.65</v>
      </c>
      <c r="Y122">
        <v>0</v>
      </c>
      <c r="Z122">
        <v>1213.3399999999999</v>
      </c>
      <c r="AA122">
        <v>461.6</v>
      </c>
      <c r="AB122">
        <v>0</v>
      </c>
      <c r="AC122">
        <v>0</v>
      </c>
      <c r="AD122">
        <v>1</v>
      </c>
      <c r="AE122">
        <v>0</v>
      </c>
      <c r="AF122" t="s">
        <v>3</v>
      </c>
      <c r="AG122">
        <v>0.65</v>
      </c>
      <c r="AH122">
        <v>2</v>
      </c>
      <c r="AI122">
        <v>47995245</v>
      </c>
      <c r="AJ122">
        <v>122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>
        <f>ROW(Source!A125)</f>
        <v>125</v>
      </c>
      <c r="B123">
        <v>47995616</v>
      </c>
      <c r="C123">
        <v>47995238</v>
      </c>
      <c r="D123">
        <v>47331268</v>
      </c>
      <c r="E123">
        <v>1</v>
      </c>
      <c r="F123">
        <v>1</v>
      </c>
      <c r="G123">
        <v>27</v>
      </c>
      <c r="H123">
        <v>3</v>
      </c>
      <c r="I123" t="s">
        <v>270</v>
      </c>
      <c r="J123" t="s">
        <v>271</v>
      </c>
      <c r="K123" t="s">
        <v>272</v>
      </c>
      <c r="L123">
        <v>1339</v>
      </c>
      <c r="N123">
        <v>1007</v>
      </c>
      <c r="O123" t="s">
        <v>273</v>
      </c>
      <c r="P123" t="s">
        <v>273</v>
      </c>
      <c r="Q123">
        <v>1</v>
      </c>
      <c r="X123">
        <v>126</v>
      </c>
      <c r="Y123">
        <v>1763.75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 t="s">
        <v>3</v>
      </c>
      <c r="AG123">
        <v>126</v>
      </c>
      <c r="AH123">
        <v>2</v>
      </c>
      <c r="AI123">
        <v>47995246</v>
      </c>
      <c r="AJ123">
        <v>123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 x14ac:dyDescent="0.2">
      <c r="A124">
        <f>ROW(Source!A125)</f>
        <v>125</v>
      </c>
      <c r="B124">
        <v>47995617</v>
      </c>
      <c r="C124">
        <v>47995238</v>
      </c>
      <c r="D124">
        <v>47331988</v>
      </c>
      <c r="E124">
        <v>1</v>
      </c>
      <c r="F124">
        <v>1</v>
      </c>
      <c r="G124">
        <v>27</v>
      </c>
      <c r="H124">
        <v>3</v>
      </c>
      <c r="I124" t="s">
        <v>274</v>
      </c>
      <c r="J124" t="s">
        <v>275</v>
      </c>
      <c r="K124" t="s">
        <v>276</v>
      </c>
      <c r="L124">
        <v>1339</v>
      </c>
      <c r="N124">
        <v>1007</v>
      </c>
      <c r="O124" t="s">
        <v>273</v>
      </c>
      <c r="P124" t="s">
        <v>273</v>
      </c>
      <c r="Q124">
        <v>1</v>
      </c>
      <c r="X124">
        <v>7</v>
      </c>
      <c r="Y124">
        <v>35.25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 t="s">
        <v>3</v>
      </c>
      <c r="AG124">
        <v>7</v>
      </c>
      <c r="AH124">
        <v>2</v>
      </c>
      <c r="AI124">
        <v>47995247</v>
      </c>
      <c r="AJ124">
        <v>124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 x14ac:dyDescent="0.2">
      <c r="A125">
        <f>ROW(Source!A126)</f>
        <v>126</v>
      </c>
      <c r="B125">
        <v>47995618</v>
      </c>
      <c r="C125">
        <v>47995257</v>
      </c>
      <c r="D125">
        <v>47316917</v>
      </c>
      <c r="E125">
        <v>27</v>
      </c>
      <c r="F125">
        <v>1</v>
      </c>
      <c r="G125">
        <v>27</v>
      </c>
      <c r="H125">
        <v>1</v>
      </c>
      <c r="I125" t="s">
        <v>219</v>
      </c>
      <c r="J125" t="s">
        <v>3</v>
      </c>
      <c r="K125" t="s">
        <v>220</v>
      </c>
      <c r="L125">
        <v>1191</v>
      </c>
      <c r="N125">
        <v>1013</v>
      </c>
      <c r="O125" t="s">
        <v>221</v>
      </c>
      <c r="P125" t="s">
        <v>221</v>
      </c>
      <c r="Q125">
        <v>1</v>
      </c>
      <c r="X125">
        <v>13.57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1</v>
      </c>
      <c r="AF125" t="s">
        <v>3</v>
      </c>
      <c r="AG125">
        <v>13.57</v>
      </c>
      <c r="AH125">
        <v>2</v>
      </c>
      <c r="AI125">
        <v>47995258</v>
      </c>
      <c r="AJ125">
        <v>125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 x14ac:dyDescent="0.2">
      <c r="A126">
        <f>ROW(Source!A126)</f>
        <v>126</v>
      </c>
      <c r="B126">
        <v>47995619</v>
      </c>
      <c r="C126">
        <v>47995257</v>
      </c>
      <c r="D126">
        <v>47329277</v>
      </c>
      <c r="E126">
        <v>1</v>
      </c>
      <c r="F126">
        <v>1</v>
      </c>
      <c r="G126">
        <v>27</v>
      </c>
      <c r="H126">
        <v>2</v>
      </c>
      <c r="I126" t="s">
        <v>232</v>
      </c>
      <c r="J126" t="s">
        <v>233</v>
      </c>
      <c r="K126" t="s">
        <v>234</v>
      </c>
      <c r="L126">
        <v>1368</v>
      </c>
      <c r="N126">
        <v>1011</v>
      </c>
      <c r="O126" t="s">
        <v>225</v>
      </c>
      <c r="P126" t="s">
        <v>225</v>
      </c>
      <c r="Q126">
        <v>1</v>
      </c>
      <c r="X126">
        <v>0.46</v>
      </c>
      <c r="Y126">
        <v>0</v>
      </c>
      <c r="Z126">
        <v>888.61</v>
      </c>
      <c r="AA126">
        <v>396.74</v>
      </c>
      <c r="AB126">
        <v>0</v>
      </c>
      <c r="AC126">
        <v>0</v>
      </c>
      <c r="AD126">
        <v>1</v>
      </c>
      <c r="AE126">
        <v>0</v>
      </c>
      <c r="AF126" t="s">
        <v>3</v>
      </c>
      <c r="AG126">
        <v>0.46</v>
      </c>
      <c r="AH126">
        <v>2</v>
      </c>
      <c r="AI126">
        <v>47995259</v>
      </c>
      <c r="AJ126">
        <v>126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2">
      <c r="A127">
        <f>ROW(Source!A126)</f>
        <v>126</v>
      </c>
      <c r="B127">
        <v>47995620</v>
      </c>
      <c r="C127">
        <v>47995257</v>
      </c>
      <c r="D127">
        <v>47329278</v>
      </c>
      <c r="E127">
        <v>1</v>
      </c>
      <c r="F127">
        <v>1</v>
      </c>
      <c r="G127">
        <v>27</v>
      </c>
      <c r="H127">
        <v>2</v>
      </c>
      <c r="I127" t="s">
        <v>389</v>
      </c>
      <c r="J127" t="s">
        <v>390</v>
      </c>
      <c r="K127" t="s">
        <v>391</v>
      </c>
      <c r="L127">
        <v>1368</v>
      </c>
      <c r="N127">
        <v>1011</v>
      </c>
      <c r="O127" t="s">
        <v>225</v>
      </c>
      <c r="P127" t="s">
        <v>225</v>
      </c>
      <c r="Q127">
        <v>1</v>
      </c>
      <c r="X127">
        <v>1.39</v>
      </c>
      <c r="Y127">
        <v>0</v>
      </c>
      <c r="Z127">
        <v>880.59</v>
      </c>
      <c r="AA127">
        <v>534.02</v>
      </c>
      <c r="AB127">
        <v>0</v>
      </c>
      <c r="AC127">
        <v>0</v>
      </c>
      <c r="AD127">
        <v>1</v>
      </c>
      <c r="AE127">
        <v>0</v>
      </c>
      <c r="AF127" t="s">
        <v>3</v>
      </c>
      <c r="AG127">
        <v>1.39</v>
      </c>
      <c r="AH127">
        <v>2</v>
      </c>
      <c r="AI127">
        <v>47995260</v>
      </c>
      <c r="AJ127">
        <v>127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">
      <c r="A128">
        <f>ROW(Source!A126)</f>
        <v>126</v>
      </c>
      <c r="B128">
        <v>47995621</v>
      </c>
      <c r="C128">
        <v>47995257</v>
      </c>
      <c r="D128">
        <v>47333170</v>
      </c>
      <c r="E128">
        <v>1</v>
      </c>
      <c r="F128">
        <v>1</v>
      </c>
      <c r="G128">
        <v>27</v>
      </c>
      <c r="H128">
        <v>3</v>
      </c>
      <c r="I128" t="s">
        <v>392</v>
      </c>
      <c r="J128" t="s">
        <v>393</v>
      </c>
      <c r="K128" t="s">
        <v>394</v>
      </c>
      <c r="L128">
        <v>1348</v>
      </c>
      <c r="N128">
        <v>1009</v>
      </c>
      <c r="O128" t="s">
        <v>201</v>
      </c>
      <c r="P128" t="s">
        <v>201</v>
      </c>
      <c r="Q128">
        <v>1000</v>
      </c>
      <c r="X128">
        <v>9.58</v>
      </c>
      <c r="Y128">
        <v>2690.29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 t="s">
        <v>3</v>
      </c>
      <c r="AG128">
        <v>9.58</v>
      </c>
      <c r="AH128">
        <v>2</v>
      </c>
      <c r="AI128">
        <v>47995261</v>
      </c>
      <c r="AJ128">
        <v>128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 x14ac:dyDescent="0.2">
      <c r="A129">
        <f>ROW(Source!A127)</f>
        <v>127</v>
      </c>
      <c r="B129">
        <v>47995622</v>
      </c>
      <c r="C129">
        <v>47995266</v>
      </c>
      <c r="D129">
        <v>47316917</v>
      </c>
      <c r="E129">
        <v>27</v>
      </c>
      <c r="F129">
        <v>1</v>
      </c>
      <c r="G129">
        <v>27</v>
      </c>
      <c r="H129">
        <v>1</v>
      </c>
      <c r="I129" t="s">
        <v>219</v>
      </c>
      <c r="J129" t="s">
        <v>3</v>
      </c>
      <c r="K129" t="s">
        <v>220</v>
      </c>
      <c r="L129">
        <v>1191</v>
      </c>
      <c r="N129">
        <v>1013</v>
      </c>
      <c r="O129" t="s">
        <v>221</v>
      </c>
      <c r="P129" t="s">
        <v>221</v>
      </c>
      <c r="Q129">
        <v>1</v>
      </c>
      <c r="X129">
        <v>0.22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1</v>
      </c>
      <c r="AF129" t="s">
        <v>3</v>
      </c>
      <c r="AG129">
        <v>0.22</v>
      </c>
      <c r="AH129">
        <v>2</v>
      </c>
      <c r="AI129">
        <v>47995267</v>
      </c>
      <c r="AJ129">
        <v>129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">
      <c r="A130">
        <f>ROW(Source!A127)</f>
        <v>127</v>
      </c>
      <c r="B130">
        <v>47995623</v>
      </c>
      <c r="C130">
        <v>47995266</v>
      </c>
      <c r="D130">
        <v>47329443</v>
      </c>
      <c r="E130">
        <v>1</v>
      </c>
      <c r="F130">
        <v>1</v>
      </c>
      <c r="G130">
        <v>27</v>
      </c>
      <c r="H130">
        <v>2</v>
      </c>
      <c r="I130" t="s">
        <v>222</v>
      </c>
      <c r="J130" t="s">
        <v>223</v>
      </c>
      <c r="K130" t="s">
        <v>224</v>
      </c>
      <c r="L130">
        <v>1368</v>
      </c>
      <c r="N130">
        <v>1011</v>
      </c>
      <c r="O130" t="s">
        <v>225</v>
      </c>
      <c r="P130" t="s">
        <v>225</v>
      </c>
      <c r="Q130">
        <v>1</v>
      </c>
      <c r="X130">
        <v>4.1000000000000002E-2</v>
      </c>
      <c r="Y130">
        <v>0</v>
      </c>
      <c r="Z130">
        <v>470.71</v>
      </c>
      <c r="AA130">
        <v>359.8</v>
      </c>
      <c r="AB130">
        <v>0</v>
      </c>
      <c r="AC130">
        <v>0</v>
      </c>
      <c r="AD130">
        <v>1</v>
      </c>
      <c r="AE130">
        <v>0</v>
      </c>
      <c r="AF130" t="s">
        <v>3</v>
      </c>
      <c r="AG130">
        <v>4.1000000000000002E-2</v>
      </c>
      <c r="AH130">
        <v>2</v>
      </c>
      <c r="AI130">
        <v>47995268</v>
      </c>
      <c r="AJ130">
        <v>130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44" x14ac:dyDescent="0.2">
      <c r="A131">
        <f>ROW(Source!A127)</f>
        <v>127</v>
      </c>
      <c r="B131">
        <v>47995624</v>
      </c>
      <c r="C131">
        <v>47995266</v>
      </c>
      <c r="D131">
        <v>47329897</v>
      </c>
      <c r="E131">
        <v>1</v>
      </c>
      <c r="F131">
        <v>1</v>
      </c>
      <c r="G131">
        <v>27</v>
      </c>
      <c r="H131">
        <v>2</v>
      </c>
      <c r="I131" t="s">
        <v>226</v>
      </c>
      <c r="J131" t="s">
        <v>227</v>
      </c>
      <c r="K131" t="s">
        <v>228</v>
      </c>
      <c r="L131">
        <v>1368</v>
      </c>
      <c r="N131">
        <v>1011</v>
      </c>
      <c r="O131" t="s">
        <v>225</v>
      </c>
      <c r="P131" t="s">
        <v>225</v>
      </c>
      <c r="Q131">
        <v>1</v>
      </c>
      <c r="X131">
        <v>0.02</v>
      </c>
      <c r="Y131">
        <v>0</v>
      </c>
      <c r="Z131">
        <v>1090.94</v>
      </c>
      <c r="AA131">
        <v>389.28</v>
      </c>
      <c r="AB131">
        <v>0</v>
      </c>
      <c r="AC131">
        <v>0</v>
      </c>
      <c r="AD131">
        <v>1</v>
      </c>
      <c r="AE131">
        <v>0</v>
      </c>
      <c r="AF131" t="s">
        <v>3</v>
      </c>
      <c r="AG131">
        <v>0.02</v>
      </c>
      <c r="AH131">
        <v>2</v>
      </c>
      <c r="AI131">
        <v>47995269</v>
      </c>
      <c r="AJ131">
        <v>131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>
        <f>ROW(Source!A127)</f>
        <v>127</v>
      </c>
      <c r="B132">
        <v>47995625</v>
      </c>
      <c r="C132">
        <v>47995266</v>
      </c>
      <c r="D132">
        <v>47329959</v>
      </c>
      <c r="E132">
        <v>1</v>
      </c>
      <c r="F132">
        <v>1</v>
      </c>
      <c r="G132">
        <v>27</v>
      </c>
      <c r="H132">
        <v>2</v>
      </c>
      <c r="I132" t="s">
        <v>229</v>
      </c>
      <c r="J132" t="s">
        <v>230</v>
      </c>
      <c r="K132" t="s">
        <v>231</v>
      </c>
      <c r="L132">
        <v>1368</v>
      </c>
      <c r="N132">
        <v>1011</v>
      </c>
      <c r="O132" t="s">
        <v>225</v>
      </c>
      <c r="P132" t="s">
        <v>225</v>
      </c>
      <c r="Q132">
        <v>1</v>
      </c>
      <c r="X132">
        <v>0.04</v>
      </c>
      <c r="Y132">
        <v>0</v>
      </c>
      <c r="Z132">
        <v>6.02</v>
      </c>
      <c r="AA132">
        <v>0.02</v>
      </c>
      <c r="AB132">
        <v>0</v>
      </c>
      <c r="AC132">
        <v>0</v>
      </c>
      <c r="AD132">
        <v>1</v>
      </c>
      <c r="AE132">
        <v>0</v>
      </c>
      <c r="AF132" t="s">
        <v>3</v>
      </c>
      <c r="AG132">
        <v>0.04</v>
      </c>
      <c r="AH132">
        <v>2</v>
      </c>
      <c r="AI132">
        <v>47995270</v>
      </c>
      <c r="AJ132">
        <v>132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2">
      <c r="A133">
        <f>ROW(Source!A127)</f>
        <v>127</v>
      </c>
      <c r="B133">
        <v>47995626</v>
      </c>
      <c r="C133">
        <v>47995266</v>
      </c>
      <c r="D133">
        <v>47329277</v>
      </c>
      <c r="E133">
        <v>1</v>
      </c>
      <c r="F133">
        <v>1</v>
      </c>
      <c r="G133">
        <v>27</v>
      </c>
      <c r="H133">
        <v>2</v>
      </c>
      <c r="I133" t="s">
        <v>232</v>
      </c>
      <c r="J133" t="s">
        <v>233</v>
      </c>
      <c r="K133" t="s">
        <v>234</v>
      </c>
      <c r="L133">
        <v>1368</v>
      </c>
      <c r="N133">
        <v>1011</v>
      </c>
      <c r="O133" t="s">
        <v>225</v>
      </c>
      <c r="P133" t="s">
        <v>225</v>
      </c>
      <c r="Q133">
        <v>1</v>
      </c>
      <c r="X133">
        <v>0.05</v>
      </c>
      <c r="Y133">
        <v>0</v>
      </c>
      <c r="Z133">
        <v>888.61</v>
      </c>
      <c r="AA133">
        <v>396.74</v>
      </c>
      <c r="AB133">
        <v>0</v>
      </c>
      <c r="AC133">
        <v>0</v>
      </c>
      <c r="AD133">
        <v>1</v>
      </c>
      <c r="AE133">
        <v>0</v>
      </c>
      <c r="AF133" t="s">
        <v>3</v>
      </c>
      <c r="AG133">
        <v>0.05</v>
      </c>
      <c r="AH133">
        <v>2</v>
      </c>
      <c r="AI133">
        <v>47995271</v>
      </c>
      <c r="AJ133">
        <v>133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">
      <c r="A134">
        <f>ROW(Source!A127)</f>
        <v>127</v>
      </c>
      <c r="B134">
        <v>47995627</v>
      </c>
      <c r="C134">
        <v>47995266</v>
      </c>
      <c r="D134">
        <v>47330081</v>
      </c>
      <c r="E134">
        <v>1</v>
      </c>
      <c r="F134">
        <v>1</v>
      </c>
      <c r="G134">
        <v>27</v>
      </c>
      <c r="H134">
        <v>3</v>
      </c>
      <c r="I134" t="s">
        <v>235</v>
      </c>
      <c r="J134" t="s">
        <v>236</v>
      </c>
      <c r="K134" t="s">
        <v>237</v>
      </c>
      <c r="L134">
        <v>1348</v>
      </c>
      <c r="N134">
        <v>1009</v>
      </c>
      <c r="O134" t="s">
        <v>201</v>
      </c>
      <c r="P134" t="s">
        <v>201</v>
      </c>
      <c r="Q134">
        <v>1000</v>
      </c>
      <c r="X134">
        <v>8.0000000000000004E-4</v>
      </c>
      <c r="Y134">
        <v>25888.1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 t="s">
        <v>3</v>
      </c>
      <c r="AG134">
        <v>8.0000000000000004E-4</v>
      </c>
      <c r="AH134">
        <v>2</v>
      </c>
      <c r="AI134">
        <v>47995272</v>
      </c>
      <c r="AJ134">
        <v>134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">
      <c r="A135">
        <f>ROW(Source!A127)</f>
        <v>127</v>
      </c>
      <c r="B135">
        <v>47995628</v>
      </c>
      <c r="C135">
        <v>47995266</v>
      </c>
      <c r="D135">
        <v>47333169</v>
      </c>
      <c r="E135">
        <v>1</v>
      </c>
      <c r="F135">
        <v>1</v>
      </c>
      <c r="G135">
        <v>27</v>
      </c>
      <c r="H135">
        <v>3</v>
      </c>
      <c r="I135" t="s">
        <v>238</v>
      </c>
      <c r="J135" t="s">
        <v>239</v>
      </c>
      <c r="K135" t="s">
        <v>240</v>
      </c>
      <c r="L135">
        <v>1348</v>
      </c>
      <c r="N135">
        <v>1009</v>
      </c>
      <c r="O135" t="s">
        <v>201</v>
      </c>
      <c r="P135" t="s">
        <v>201</v>
      </c>
      <c r="Q135">
        <v>1000</v>
      </c>
      <c r="X135">
        <v>0.105</v>
      </c>
      <c r="Y135">
        <v>2690.29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  <c r="AF135" t="s">
        <v>3</v>
      </c>
      <c r="AG135">
        <v>0.105</v>
      </c>
      <c r="AH135">
        <v>2</v>
      </c>
      <c r="AI135">
        <v>47995273</v>
      </c>
      <c r="AJ135">
        <v>135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 x14ac:dyDescent="0.2">
      <c r="A136">
        <f>ROW(Source!A127)</f>
        <v>127</v>
      </c>
      <c r="B136">
        <v>47995629</v>
      </c>
      <c r="C136">
        <v>47995266</v>
      </c>
      <c r="D136">
        <v>47318657</v>
      </c>
      <c r="E136">
        <v>27</v>
      </c>
      <c r="F136">
        <v>1</v>
      </c>
      <c r="G136">
        <v>27</v>
      </c>
      <c r="H136">
        <v>3</v>
      </c>
      <c r="I136" t="s">
        <v>241</v>
      </c>
      <c r="J136" t="s">
        <v>3</v>
      </c>
      <c r="K136" t="s">
        <v>242</v>
      </c>
      <c r="L136">
        <v>1348</v>
      </c>
      <c r="N136">
        <v>1009</v>
      </c>
      <c r="O136" t="s">
        <v>201</v>
      </c>
      <c r="P136" t="s">
        <v>201</v>
      </c>
      <c r="Q136">
        <v>1000</v>
      </c>
      <c r="X136">
        <v>0.12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 t="s">
        <v>3</v>
      </c>
      <c r="AG136">
        <v>0.12</v>
      </c>
      <c r="AH136">
        <v>2</v>
      </c>
      <c r="AI136">
        <v>47995274</v>
      </c>
      <c r="AJ136">
        <v>136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2">
      <c r="A137">
        <f>ROW(Source!A128)</f>
        <v>128</v>
      </c>
      <c r="B137">
        <v>47995630</v>
      </c>
      <c r="C137">
        <v>47995283</v>
      </c>
      <c r="D137">
        <v>47316917</v>
      </c>
      <c r="E137">
        <v>27</v>
      </c>
      <c r="F137">
        <v>1</v>
      </c>
      <c r="G137">
        <v>27</v>
      </c>
      <c r="H137">
        <v>1</v>
      </c>
      <c r="I137" t="s">
        <v>219</v>
      </c>
      <c r="J137" t="s">
        <v>3</v>
      </c>
      <c r="K137" t="s">
        <v>220</v>
      </c>
      <c r="L137">
        <v>1191</v>
      </c>
      <c r="N137">
        <v>1013</v>
      </c>
      <c r="O137" t="s">
        <v>221</v>
      </c>
      <c r="P137" t="s">
        <v>221</v>
      </c>
      <c r="Q137">
        <v>1</v>
      </c>
      <c r="X137">
        <v>5.35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1</v>
      </c>
      <c r="AF137" t="s">
        <v>3</v>
      </c>
      <c r="AG137">
        <v>5.35</v>
      </c>
      <c r="AH137">
        <v>2</v>
      </c>
      <c r="AI137">
        <v>47995284</v>
      </c>
      <c r="AJ137">
        <v>137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2">
      <c r="A138">
        <f>ROW(Source!A128)</f>
        <v>128</v>
      </c>
      <c r="B138">
        <v>47995631</v>
      </c>
      <c r="C138">
        <v>47995283</v>
      </c>
      <c r="D138">
        <v>47329445</v>
      </c>
      <c r="E138">
        <v>1</v>
      </c>
      <c r="F138">
        <v>1</v>
      </c>
      <c r="G138">
        <v>27</v>
      </c>
      <c r="H138">
        <v>2</v>
      </c>
      <c r="I138" t="s">
        <v>243</v>
      </c>
      <c r="J138" t="s">
        <v>244</v>
      </c>
      <c r="K138" t="s">
        <v>245</v>
      </c>
      <c r="L138">
        <v>1368</v>
      </c>
      <c r="N138">
        <v>1011</v>
      </c>
      <c r="O138" t="s">
        <v>225</v>
      </c>
      <c r="P138" t="s">
        <v>225</v>
      </c>
      <c r="Q138">
        <v>1</v>
      </c>
      <c r="X138">
        <v>0.18</v>
      </c>
      <c r="Y138">
        <v>0</v>
      </c>
      <c r="Z138">
        <v>893.38</v>
      </c>
      <c r="AA138">
        <v>438.65</v>
      </c>
      <c r="AB138">
        <v>0</v>
      </c>
      <c r="AC138">
        <v>0</v>
      </c>
      <c r="AD138">
        <v>1</v>
      </c>
      <c r="AE138">
        <v>0</v>
      </c>
      <c r="AF138" t="s">
        <v>3</v>
      </c>
      <c r="AG138">
        <v>0.18</v>
      </c>
      <c r="AH138">
        <v>2</v>
      </c>
      <c r="AI138">
        <v>47995285</v>
      </c>
      <c r="AJ138">
        <v>138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2">
      <c r="A139">
        <f>ROW(Source!A128)</f>
        <v>128</v>
      </c>
      <c r="B139">
        <v>47995632</v>
      </c>
      <c r="C139">
        <v>47995283</v>
      </c>
      <c r="D139">
        <v>47329323</v>
      </c>
      <c r="E139">
        <v>1</v>
      </c>
      <c r="F139">
        <v>1</v>
      </c>
      <c r="G139">
        <v>27</v>
      </c>
      <c r="H139">
        <v>2</v>
      </c>
      <c r="I139" t="s">
        <v>277</v>
      </c>
      <c r="J139" t="s">
        <v>278</v>
      </c>
      <c r="K139" t="s">
        <v>279</v>
      </c>
      <c r="L139">
        <v>1368</v>
      </c>
      <c r="N139">
        <v>1011</v>
      </c>
      <c r="O139" t="s">
        <v>225</v>
      </c>
      <c r="P139" t="s">
        <v>225</v>
      </c>
      <c r="Q139">
        <v>1</v>
      </c>
      <c r="X139">
        <v>0.35</v>
      </c>
      <c r="Y139">
        <v>0</v>
      </c>
      <c r="Z139">
        <v>66.95</v>
      </c>
      <c r="AA139">
        <v>1.28</v>
      </c>
      <c r="AB139">
        <v>0</v>
      </c>
      <c r="AC139">
        <v>0</v>
      </c>
      <c r="AD139">
        <v>1</v>
      </c>
      <c r="AE139">
        <v>0</v>
      </c>
      <c r="AF139" t="s">
        <v>3</v>
      </c>
      <c r="AG139">
        <v>0.35</v>
      </c>
      <c r="AH139">
        <v>2</v>
      </c>
      <c r="AI139">
        <v>47995286</v>
      </c>
      <c r="AJ139">
        <v>139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>
        <f>ROW(Source!A128)</f>
        <v>128</v>
      </c>
      <c r="B140">
        <v>47995633</v>
      </c>
      <c r="C140">
        <v>47995283</v>
      </c>
      <c r="D140">
        <v>47329324</v>
      </c>
      <c r="E140">
        <v>1</v>
      </c>
      <c r="F140">
        <v>1</v>
      </c>
      <c r="G140">
        <v>27</v>
      </c>
      <c r="H140">
        <v>2</v>
      </c>
      <c r="I140" t="s">
        <v>280</v>
      </c>
      <c r="J140" t="s">
        <v>281</v>
      </c>
      <c r="K140" t="s">
        <v>282</v>
      </c>
      <c r="L140">
        <v>1368</v>
      </c>
      <c r="N140">
        <v>1011</v>
      </c>
      <c r="O140" t="s">
        <v>225</v>
      </c>
      <c r="P140" t="s">
        <v>225</v>
      </c>
      <c r="Q140">
        <v>1</v>
      </c>
      <c r="X140">
        <v>0.9</v>
      </c>
      <c r="Y140">
        <v>0</v>
      </c>
      <c r="Z140">
        <v>1476.25</v>
      </c>
      <c r="AA140">
        <v>372.41</v>
      </c>
      <c r="AB140">
        <v>0</v>
      </c>
      <c r="AC140">
        <v>0</v>
      </c>
      <c r="AD140">
        <v>1</v>
      </c>
      <c r="AE140">
        <v>0</v>
      </c>
      <c r="AF140" t="s">
        <v>3</v>
      </c>
      <c r="AG140">
        <v>0.9</v>
      </c>
      <c r="AH140">
        <v>2</v>
      </c>
      <c r="AI140">
        <v>47995287</v>
      </c>
      <c r="AJ140">
        <v>140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 x14ac:dyDescent="0.2">
      <c r="A141">
        <f>ROW(Source!A128)</f>
        <v>128</v>
      </c>
      <c r="B141">
        <v>47995634</v>
      </c>
      <c r="C141">
        <v>47995283</v>
      </c>
      <c r="D141">
        <v>47329325</v>
      </c>
      <c r="E141">
        <v>1</v>
      </c>
      <c r="F141">
        <v>1</v>
      </c>
      <c r="G141">
        <v>27</v>
      </c>
      <c r="H141">
        <v>2</v>
      </c>
      <c r="I141" t="s">
        <v>283</v>
      </c>
      <c r="J141" t="s">
        <v>284</v>
      </c>
      <c r="K141" t="s">
        <v>285</v>
      </c>
      <c r="L141">
        <v>1368</v>
      </c>
      <c r="N141">
        <v>1011</v>
      </c>
      <c r="O141" t="s">
        <v>225</v>
      </c>
      <c r="P141" t="s">
        <v>225</v>
      </c>
      <c r="Q141">
        <v>1</v>
      </c>
      <c r="X141">
        <v>0.35</v>
      </c>
      <c r="Y141">
        <v>0</v>
      </c>
      <c r="Z141">
        <v>559.54</v>
      </c>
      <c r="AA141">
        <v>23.85</v>
      </c>
      <c r="AB141">
        <v>0</v>
      </c>
      <c r="AC141">
        <v>0</v>
      </c>
      <c r="AD141">
        <v>1</v>
      </c>
      <c r="AE141">
        <v>0</v>
      </c>
      <c r="AF141" t="s">
        <v>3</v>
      </c>
      <c r="AG141">
        <v>0.35</v>
      </c>
      <c r="AH141">
        <v>2</v>
      </c>
      <c r="AI141">
        <v>47995288</v>
      </c>
      <c r="AJ141">
        <v>141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">
      <c r="A142">
        <f>ROW(Source!A128)</f>
        <v>128</v>
      </c>
      <c r="B142">
        <v>47995636</v>
      </c>
      <c r="C142">
        <v>47995283</v>
      </c>
      <c r="D142">
        <v>47331244</v>
      </c>
      <c r="E142">
        <v>1</v>
      </c>
      <c r="F142">
        <v>1</v>
      </c>
      <c r="G142">
        <v>27</v>
      </c>
      <c r="H142">
        <v>3</v>
      </c>
      <c r="I142" t="s">
        <v>286</v>
      </c>
      <c r="J142" t="s">
        <v>287</v>
      </c>
      <c r="K142" t="s">
        <v>288</v>
      </c>
      <c r="L142">
        <v>1339</v>
      </c>
      <c r="N142">
        <v>1007</v>
      </c>
      <c r="O142" t="s">
        <v>273</v>
      </c>
      <c r="P142" t="s">
        <v>273</v>
      </c>
      <c r="Q142">
        <v>1</v>
      </c>
      <c r="X142">
        <v>2.5000000000000001E-2</v>
      </c>
      <c r="Y142">
        <v>1615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 t="s">
        <v>3</v>
      </c>
      <c r="AG142">
        <v>2.5000000000000001E-2</v>
      </c>
      <c r="AH142">
        <v>2</v>
      </c>
      <c r="AI142">
        <v>47995290</v>
      </c>
      <c r="AJ142">
        <v>142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 x14ac:dyDescent="0.2">
      <c r="A143">
        <f>ROW(Source!A128)</f>
        <v>128</v>
      </c>
      <c r="B143">
        <v>47995635</v>
      </c>
      <c r="C143">
        <v>47995283</v>
      </c>
      <c r="D143">
        <v>47330122</v>
      </c>
      <c r="E143">
        <v>1</v>
      </c>
      <c r="F143">
        <v>1</v>
      </c>
      <c r="G143">
        <v>27</v>
      </c>
      <c r="H143">
        <v>3</v>
      </c>
      <c r="I143" t="s">
        <v>289</v>
      </c>
      <c r="J143" t="s">
        <v>290</v>
      </c>
      <c r="K143" t="s">
        <v>291</v>
      </c>
      <c r="L143">
        <v>1348</v>
      </c>
      <c r="N143">
        <v>1009</v>
      </c>
      <c r="O143" t="s">
        <v>201</v>
      </c>
      <c r="P143" t="s">
        <v>201</v>
      </c>
      <c r="Q143">
        <v>1000</v>
      </c>
      <c r="X143">
        <v>0.108</v>
      </c>
      <c r="Y143">
        <v>38394.43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 t="s">
        <v>3</v>
      </c>
      <c r="AG143">
        <v>0.108</v>
      </c>
      <c r="AH143">
        <v>2</v>
      </c>
      <c r="AI143">
        <v>47995289</v>
      </c>
      <c r="AJ143">
        <v>143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2">
      <c r="A144">
        <f>ROW(Source!A129)</f>
        <v>129</v>
      </c>
      <c r="B144">
        <v>47995637</v>
      </c>
      <c r="C144">
        <v>47995298</v>
      </c>
      <c r="D144">
        <v>47316917</v>
      </c>
      <c r="E144">
        <v>27</v>
      </c>
      <c r="F144">
        <v>1</v>
      </c>
      <c r="G144">
        <v>27</v>
      </c>
      <c r="H144">
        <v>1</v>
      </c>
      <c r="I144" t="s">
        <v>219</v>
      </c>
      <c r="J144" t="s">
        <v>3</v>
      </c>
      <c r="K144" t="s">
        <v>220</v>
      </c>
      <c r="L144">
        <v>1191</v>
      </c>
      <c r="N144">
        <v>1013</v>
      </c>
      <c r="O144" t="s">
        <v>221</v>
      </c>
      <c r="P144" t="s">
        <v>221</v>
      </c>
      <c r="Q144">
        <v>1</v>
      </c>
      <c r="X144">
        <v>9.61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1</v>
      </c>
      <c r="AF144" t="s">
        <v>3</v>
      </c>
      <c r="AG144">
        <v>9.61</v>
      </c>
      <c r="AH144">
        <v>2</v>
      </c>
      <c r="AI144">
        <v>47995299</v>
      </c>
      <c r="AJ144">
        <v>144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 x14ac:dyDescent="0.2">
      <c r="A145">
        <f>ROW(Source!A129)</f>
        <v>129</v>
      </c>
      <c r="B145">
        <v>47995638</v>
      </c>
      <c r="C145">
        <v>47995298</v>
      </c>
      <c r="D145">
        <v>47329541</v>
      </c>
      <c r="E145">
        <v>1</v>
      </c>
      <c r="F145">
        <v>1</v>
      </c>
      <c r="G145">
        <v>27</v>
      </c>
      <c r="H145">
        <v>2</v>
      </c>
      <c r="I145" t="s">
        <v>395</v>
      </c>
      <c r="J145" t="s">
        <v>396</v>
      </c>
      <c r="K145" t="s">
        <v>397</v>
      </c>
      <c r="L145">
        <v>1368</v>
      </c>
      <c r="N145">
        <v>1011</v>
      </c>
      <c r="O145" t="s">
        <v>225</v>
      </c>
      <c r="P145" t="s">
        <v>225</v>
      </c>
      <c r="Q145">
        <v>1</v>
      </c>
      <c r="X145">
        <v>0.78</v>
      </c>
      <c r="Y145">
        <v>0</v>
      </c>
      <c r="Z145">
        <v>27.21</v>
      </c>
      <c r="AA145">
        <v>0.13</v>
      </c>
      <c r="AB145">
        <v>0</v>
      </c>
      <c r="AC145">
        <v>0</v>
      </c>
      <c r="AD145">
        <v>1</v>
      </c>
      <c r="AE145">
        <v>0</v>
      </c>
      <c r="AF145" t="s">
        <v>3</v>
      </c>
      <c r="AG145">
        <v>0.78</v>
      </c>
      <c r="AH145">
        <v>2</v>
      </c>
      <c r="AI145">
        <v>47995300</v>
      </c>
      <c r="AJ145">
        <v>145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2">
      <c r="A146">
        <f>ROW(Source!A129)</f>
        <v>129</v>
      </c>
      <c r="B146">
        <v>47995639</v>
      </c>
      <c r="C146">
        <v>47995298</v>
      </c>
      <c r="D146">
        <v>47331895</v>
      </c>
      <c r="E146">
        <v>1</v>
      </c>
      <c r="F146">
        <v>1</v>
      </c>
      <c r="G146">
        <v>27</v>
      </c>
      <c r="H146">
        <v>3</v>
      </c>
      <c r="I146" t="s">
        <v>398</v>
      </c>
      <c r="J146" t="s">
        <v>399</v>
      </c>
      <c r="K146" t="s">
        <v>400</v>
      </c>
      <c r="L146">
        <v>1348</v>
      </c>
      <c r="N146">
        <v>1009</v>
      </c>
      <c r="O146" t="s">
        <v>201</v>
      </c>
      <c r="P146" t="s">
        <v>201</v>
      </c>
      <c r="Q146">
        <v>1000</v>
      </c>
      <c r="X146">
        <v>2.9999999999999997E-4</v>
      </c>
      <c r="Y146">
        <v>110781.14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 t="s">
        <v>3</v>
      </c>
      <c r="AG146">
        <v>2.9999999999999997E-4</v>
      </c>
      <c r="AH146">
        <v>2</v>
      </c>
      <c r="AI146">
        <v>47995301</v>
      </c>
      <c r="AJ146">
        <v>146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2">
      <c r="A147">
        <f>ROW(Source!A129)</f>
        <v>129</v>
      </c>
      <c r="B147">
        <v>47995640</v>
      </c>
      <c r="C147">
        <v>47995298</v>
      </c>
      <c r="D147">
        <v>47333980</v>
      </c>
      <c r="E147">
        <v>1</v>
      </c>
      <c r="F147">
        <v>1</v>
      </c>
      <c r="G147">
        <v>27</v>
      </c>
      <c r="H147">
        <v>3</v>
      </c>
      <c r="I147" t="s">
        <v>401</v>
      </c>
      <c r="J147" t="s">
        <v>402</v>
      </c>
      <c r="K147" t="s">
        <v>403</v>
      </c>
      <c r="L147">
        <v>1348</v>
      </c>
      <c r="N147">
        <v>1009</v>
      </c>
      <c r="O147" t="s">
        <v>201</v>
      </c>
      <c r="P147" t="s">
        <v>201</v>
      </c>
      <c r="Q147">
        <v>1000</v>
      </c>
      <c r="X147">
        <v>0.05</v>
      </c>
      <c r="Y147">
        <v>75453.460000000006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 t="s">
        <v>3</v>
      </c>
      <c r="AG147">
        <v>0.05</v>
      </c>
      <c r="AH147">
        <v>2</v>
      </c>
      <c r="AI147">
        <v>47995302</v>
      </c>
      <c r="AJ147">
        <v>147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A148">
        <f>ROW(Source!A130)</f>
        <v>130</v>
      </c>
      <c r="B148">
        <v>47995641</v>
      </c>
      <c r="C148">
        <v>47995307</v>
      </c>
      <c r="D148">
        <v>47316917</v>
      </c>
      <c r="E148">
        <v>27</v>
      </c>
      <c r="F148">
        <v>1</v>
      </c>
      <c r="G148">
        <v>27</v>
      </c>
      <c r="H148">
        <v>1</v>
      </c>
      <c r="I148" t="s">
        <v>219</v>
      </c>
      <c r="J148" t="s">
        <v>3</v>
      </c>
      <c r="K148" t="s">
        <v>220</v>
      </c>
      <c r="L148">
        <v>1191</v>
      </c>
      <c r="N148">
        <v>1013</v>
      </c>
      <c r="O148" t="s">
        <v>221</v>
      </c>
      <c r="P148" t="s">
        <v>221</v>
      </c>
      <c r="Q148">
        <v>1</v>
      </c>
      <c r="X148">
        <v>2.38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1</v>
      </c>
      <c r="AF148" t="s">
        <v>3</v>
      </c>
      <c r="AG148">
        <v>2.38</v>
      </c>
      <c r="AH148">
        <v>2</v>
      </c>
      <c r="AI148">
        <v>47995308</v>
      </c>
      <c r="AJ148">
        <v>148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">
      <c r="A149">
        <f>ROW(Source!A130)</f>
        <v>130</v>
      </c>
      <c r="B149">
        <v>47995642</v>
      </c>
      <c r="C149">
        <v>47995307</v>
      </c>
      <c r="D149">
        <v>47329543</v>
      </c>
      <c r="E149">
        <v>1</v>
      </c>
      <c r="F149">
        <v>1</v>
      </c>
      <c r="G149">
        <v>27</v>
      </c>
      <c r="H149">
        <v>2</v>
      </c>
      <c r="I149" t="s">
        <v>404</v>
      </c>
      <c r="J149" t="s">
        <v>405</v>
      </c>
      <c r="K149" t="s">
        <v>406</v>
      </c>
      <c r="L149">
        <v>1368</v>
      </c>
      <c r="N149">
        <v>1011</v>
      </c>
      <c r="O149" t="s">
        <v>225</v>
      </c>
      <c r="P149" t="s">
        <v>225</v>
      </c>
      <c r="Q149">
        <v>1</v>
      </c>
      <c r="X149">
        <v>0.159</v>
      </c>
      <c r="Y149">
        <v>0</v>
      </c>
      <c r="Z149">
        <v>6.29</v>
      </c>
      <c r="AA149">
        <v>0.14000000000000001</v>
      </c>
      <c r="AB149">
        <v>0</v>
      </c>
      <c r="AC149">
        <v>0</v>
      </c>
      <c r="AD149">
        <v>1</v>
      </c>
      <c r="AE149">
        <v>0</v>
      </c>
      <c r="AF149" t="s">
        <v>3</v>
      </c>
      <c r="AG149">
        <v>0.159</v>
      </c>
      <c r="AH149">
        <v>2</v>
      </c>
      <c r="AI149">
        <v>47995309</v>
      </c>
      <c r="AJ149">
        <v>149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A150">
        <f>ROW(Source!A130)</f>
        <v>130</v>
      </c>
      <c r="B150">
        <v>47995643</v>
      </c>
      <c r="C150">
        <v>47995307</v>
      </c>
      <c r="D150">
        <v>47329927</v>
      </c>
      <c r="E150">
        <v>1</v>
      </c>
      <c r="F150">
        <v>1</v>
      </c>
      <c r="G150">
        <v>27</v>
      </c>
      <c r="H150">
        <v>2</v>
      </c>
      <c r="I150" t="s">
        <v>407</v>
      </c>
      <c r="J150" t="s">
        <v>408</v>
      </c>
      <c r="K150" t="s">
        <v>409</v>
      </c>
      <c r="L150">
        <v>1368</v>
      </c>
      <c r="N150">
        <v>1011</v>
      </c>
      <c r="O150" t="s">
        <v>225</v>
      </c>
      <c r="P150" t="s">
        <v>225</v>
      </c>
      <c r="Q150">
        <v>1</v>
      </c>
      <c r="X150">
        <v>8.0000000000000002E-3</v>
      </c>
      <c r="Y150">
        <v>0</v>
      </c>
      <c r="Z150">
        <v>5.94</v>
      </c>
      <c r="AA150">
        <v>0.02</v>
      </c>
      <c r="AB150">
        <v>0</v>
      </c>
      <c r="AC150">
        <v>0</v>
      </c>
      <c r="AD150">
        <v>1</v>
      </c>
      <c r="AE150">
        <v>0</v>
      </c>
      <c r="AF150" t="s">
        <v>3</v>
      </c>
      <c r="AG150">
        <v>8.0000000000000002E-3</v>
      </c>
      <c r="AH150">
        <v>2</v>
      </c>
      <c r="AI150">
        <v>47995310</v>
      </c>
      <c r="AJ150">
        <v>150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">
      <c r="A151">
        <f>ROW(Source!A130)</f>
        <v>130</v>
      </c>
      <c r="B151">
        <v>47995644</v>
      </c>
      <c r="C151">
        <v>47995307</v>
      </c>
      <c r="D151">
        <v>47329356</v>
      </c>
      <c r="E151">
        <v>1</v>
      </c>
      <c r="F151">
        <v>1</v>
      </c>
      <c r="G151">
        <v>27</v>
      </c>
      <c r="H151">
        <v>2</v>
      </c>
      <c r="I151" t="s">
        <v>410</v>
      </c>
      <c r="J151" t="s">
        <v>411</v>
      </c>
      <c r="K151" t="s">
        <v>412</v>
      </c>
      <c r="L151">
        <v>1368</v>
      </c>
      <c r="N151">
        <v>1011</v>
      </c>
      <c r="O151" t="s">
        <v>225</v>
      </c>
      <c r="P151" t="s">
        <v>225</v>
      </c>
      <c r="Q151">
        <v>1</v>
      </c>
      <c r="X151">
        <v>0.10199999999999999</v>
      </c>
      <c r="Y151">
        <v>0</v>
      </c>
      <c r="Z151">
        <v>436.08</v>
      </c>
      <c r="AA151">
        <v>389.24</v>
      </c>
      <c r="AB151">
        <v>0</v>
      </c>
      <c r="AC151">
        <v>0</v>
      </c>
      <c r="AD151">
        <v>1</v>
      </c>
      <c r="AE151">
        <v>0</v>
      </c>
      <c r="AF151" t="s">
        <v>3</v>
      </c>
      <c r="AG151">
        <v>0.10199999999999999</v>
      </c>
      <c r="AH151">
        <v>2</v>
      </c>
      <c r="AI151">
        <v>47995311</v>
      </c>
      <c r="AJ151">
        <v>151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A152">
        <f>ROW(Source!A130)</f>
        <v>130</v>
      </c>
      <c r="B152">
        <v>47995645</v>
      </c>
      <c r="C152">
        <v>47995307</v>
      </c>
      <c r="D152">
        <v>47329374</v>
      </c>
      <c r="E152">
        <v>1</v>
      </c>
      <c r="F152">
        <v>1</v>
      </c>
      <c r="G152">
        <v>27</v>
      </c>
      <c r="H152">
        <v>2</v>
      </c>
      <c r="I152" t="s">
        <v>413</v>
      </c>
      <c r="J152" t="s">
        <v>414</v>
      </c>
      <c r="K152" t="s">
        <v>415</v>
      </c>
      <c r="L152">
        <v>1368</v>
      </c>
      <c r="N152">
        <v>1011</v>
      </c>
      <c r="O152" t="s">
        <v>225</v>
      </c>
      <c r="P152" t="s">
        <v>225</v>
      </c>
      <c r="Q152">
        <v>1</v>
      </c>
      <c r="X152">
        <v>0.16700000000000001</v>
      </c>
      <c r="Y152">
        <v>0</v>
      </c>
      <c r="Z152">
        <v>10.82</v>
      </c>
      <c r="AA152">
        <v>2.97</v>
      </c>
      <c r="AB152">
        <v>0</v>
      </c>
      <c r="AC152">
        <v>0</v>
      </c>
      <c r="AD152">
        <v>1</v>
      </c>
      <c r="AE152">
        <v>0</v>
      </c>
      <c r="AF152" t="s">
        <v>3</v>
      </c>
      <c r="AG152">
        <v>0.16700000000000001</v>
      </c>
      <c r="AH152">
        <v>2</v>
      </c>
      <c r="AI152">
        <v>47995312</v>
      </c>
      <c r="AJ152">
        <v>152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A153">
        <f>ROW(Source!A130)</f>
        <v>130</v>
      </c>
      <c r="B153">
        <v>47995646</v>
      </c>
      <c r="C153">
        <v>47995307</v>
      </c>
      <c r="D153">
        <v>47329411</v>
      </c>
      <c r="E153">
        <v>1</v>
      </c>
      <c r="F153">
        <v>1</v>
      </c>
      <c r="G153">
        <v>27</v>
      </c>
      <c r="H153">
        <v>2</v>
      </c>
      <c r="I153" t="s">
        <v>416</v>
      </c>
      <c r="J153" t="s">
        <v>417</v>
      </c>
      <c r="K153" t="s">
        <v>418</v>
      </c>
      <c r="L153">
        <v>1368</v>
      </c>
      <c r="N153">
        <v>1011</v>
      </c>
      <c r="O153" t="s">
        <v>225</v>
      </c>
      <c r="P153" t="s">
        <v>225</v>
      </c>
      <c r="Q153">
        <v>1</v>
      </c>
      <c r="X153">
        <v>0.16700000000000001</v>
      </c>
      <c r="Y153">
        <v>0</v>
      </c>
      <c r="Z153">
        <v>1289.26</v>
      </c>
      <c r="AA153">
        <v>637.17999999999995</v>
      </c>
      <c r="AB153">
        <v>0</v>
      </c>
      <c r="AC153">
        <v>0</v>
      </c>
      <c r="AD153">
        <v>1</v>
      </c>
      <c r="AE153">
        <v>0</v>
      </c>
      <c r="AF153" t="s">
        <v>3</v>
      </c>
      <c r="AG153">
        <v>0.16700000000000001</v>
      </c>
      <c r="AH153">
        <v>2</v>
      </c>
      <c r="AI153">
        <v>47995313</v>
      </c>
      <c r="AJ153">
        <v>153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">
      <c r="A154">
        <f>ROW(Source!A130)</f>
        <v>130</v>
      </c>
      <c r="B154">
        <v>47995647</v>
      </c>
      <c r="C154">
        <v>47995307</v>
      </c>
      <c r="D154">
        <v>47330907</v>
      </c>
      <c r="E154">
        <v>1</v>
      </c>
      <c r="F154">
        <v>1</v>
      </c>
      <c r="G154">
        <v>27</v>
      </c>
      <c r="H154">
        <v>3</v>
      </c>
      <c r="I154" t="s">
        <v>419</v>
      </c>
      <c r="J154" t="s">
        <v>420</v>
      </c>
      <c r="K154" t="s">
        <v>421</v>
      </c>
      <c r="L154">
        <v>1348</v>
      </c>
      <c r="N154">
        <v>1009</v>
      </c>
      <c r="O154" t="s">
        <v>201</v>
      </c>
      <c r="P154" t="s">
        <v>201</v>
      </c>
      <c r="Q154">
        <v>1000</v>
      </c>
      <c r="X154">
        <v>1.01E-3</v>
      </c>
      <c r="Y154">
        <v>38268.54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 t="s">
        <v>3</v>
      </c>
      <c r="AG154">
        <v>1.01E-3</v>
      </c>
      <c r="AH154">
        <v>2</v>
      </c>
      <c r="AI154">
        <v>47995314</v>
      </c>
      <c r="AJ154">
        <v>154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">
      <c r="A155">
        <f>ROW(Source!A130)</f>
        <v>130</v>
      </c>
      <c r="B155">
        <v>47995648</v>
      </c>
      <c r="C155">
        <v>47995307</v>
      </c>
      <c r="D155">
        <v>47330924</v>
      </c>
      <c r="E155">
        <v>1</v>
      </c>
      <c r="F155">
        <v>1</v>
      </c>
      <c r="G155">
        <v>27</v>
      </c>
      <c r="H155">
        <v>3</v>
      </c>
      <c r="I155" t="s">
        <v>422</v>
      </c>
      <c r="J155" t="s">
        <v>423</v>
      </c>
      <c r="K155" t="s">
        <v>424</v>
      </c>
      <c r="L155">
        <v>1348</v>
      </c>
      <c r="N155">
        <v>1009</v>
      </c>
      <c r="O155" t="s">
        <v>201</v>
      </c>
      <c r="P155" t="s">
        <v>201</v>
      </c>
      <c r="Q155">
        <v>1000</v>
      </c>
      <c r="X155">
        <v>2.3000000000000001E-4</v>
      </c>
      <c r="Y155">
        <v>37354.800000000003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 t="s">
        <v>3</v>
      </c>
      <c r="AG155">
        <v>2.3000000000000001E-4</v>
      </c>
      <c r="AH155">
        <v>2</v>
      </c>
      <c r="AI155">
        <v>47995315</v>
      </c>
      <c r="AJ155">
        <v>155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">
      <c r="A156">
        <f>ROW(Source!A130)</f>
        <v>130</v>
      </c>
      <c r="B156">
        <v>47995649</v>
      </c>
      <c r="C156">
        <v>47995307</v>
      </c>
      <c r="D156">
        <v>47331243</v>
      </c>
      <c r="E156">
        <v>1</v>
      </c>
      <c r="F156">
        <v>1</v>
      </c>
      <c r="G156">
        <v>27</v>
      </c>
      <c r="H156">
        <v>3</v>
      </c>
      <c r="I156" t="s">
        <v>425</v>
      </c>
      <c r="J156" t="s">
        <v>426</v>
      </c>
      <c r="K156" t="s">
        <v>427</v>
      </c>
      <c r="L156">
        <v>1339</v>
      </c>
      <c r="N156">
        <v>1007</v>
      </c>
      <c r="O156" t="s">
        <v>273</v>
      </c>
      <c r="P156" t="s">
        <v>273</v>
      </c>
      <c r="Q156">
        <v>1</v>
      </c>
      <c r="X156">
        <v>0.1</v>
      </c>
      <c r="Y156">
        <v>590.78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 t="s">
        <v>3</v>
      </c>
      <c r="AG156">
        <v>0.1</v>
      </c>
      <c r="AH156">
        <v>2</v>
      </c>
      <c r="AI156">
        <v>47995316</v>
      </c>
      <c r="AJ156">
        <v>156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">
      <c r="A157">
        <f>ROW(Source!A130)</f>
        <v>130</v>
      </c>
      <c r="B157">
        <v>47995650</v>
      </c>
      <c r="C157">
        <v>47995307</v>
      </c>
      <c r="D157">
        <v>47331262</v>
      </c>
      <c r="E157">
        <v>1</v>
      </c>
      <c r="F157">
        <v>1</v>
      </c>
      <c r="G157">
        <v>27</v>
      </c>
      <c r="H157">
        <v>3</v>
      </c>
      <c r="I157" t="s">
        <v>428</v>
      </c>
      <c r="J157" t="s">
        <v>429</v>
      </c>
      <c r="K157" t="s">
        <v>430</v>
      </c>
      <c r="L157">
        <v>1339</v>
      </c>
      <c r="N157">
        <v>1007</v>
      </c>
      <c r="O157" t="s">
        <v>273</v>
      </c>
      <c r="P157" t="s">
        <v>273</v>
      </c>
      <c r="Q157">
        <v>1</v>
      </c>
      <c r="X157">
        <v>0.112</v>
      </c>
      <c r="Y157">
        <v>1436.5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 t="s">
        <v>3</v>
      </c>
      <c r="AG157">
        <v>0.112</v>
      </c>
      <c r="AH157">
        <v>2</v>
      </c>
      <c r="AI157">
        <v>47995317</v>
      </c>
      <c r="AJ157">
        <v>157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">
      <c r="A158">
        <f>ROW(Source!A130)</f>
        <v>130</v>
      </c>
      <c r="B158">
        <v>47995651</v>
      </c>
      <c r="C158">
        <v>47995307</v>
      </c>
      <c r="D158">
        <v>47330191</v>
      </c>
      <c r="E158">
        <v>1</v>
      </c>
      <c r="F158">
        <v>1</v>
      </c>
      <c r="G158">
        <v>27</v>
      </c>
      <c r="H158">
        <v>3</v>
      </c>
      <c r="I158" t="s">
        <v>431</v>
      </c>
      <c r="J158" t="s">
        <v>432</v>
      </c>
      <c r="K158" t="s">
        <v>433</v>
      </c>
      <c r="L158">
        <v>1348</v>
      </c>
      <c r="N158">
        <v>1009</v>
      </c>
      <c r="O158" t="s">
        <v>201</v>
      </c>
      <c r="P158" t="s">
        <v>201</v>
      </c>
      <c r="Q158">
        <v>1000</v>
      </c>
      <c r="X158">
        <v>4.0039999999999999E-2</v>
      </c>
      <c r="Y158">
        <v>4207.5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  <c r="AF158" t="s">
        <v>3</v>
      </c>
      <c r="AG158">
        <v>4.0039999999999999E-2</v>
      </c>
      <c r="AH158">
        <v>2</v>
      </c>
      <c r="AI158">
        <v>47995318</v>
      </c>
      <c r="AJ158">
        <v>158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">
      <c r="A159">
        <f>ROW(Source!A130)</f>
        <v>130</v>
      </c>
      <c r="B159">
        <v>47995652</v>
      </c>
      <c r="C159">
        <v>47995307</v>
      </c>
      <c r="D159">
        <v>47331988</v>
      </c>
      <c r="E159">
        <v>1</v>
      </c>
      <c r="F159">
        <v>1</v>
      </c>
      <c r="G159">
        <v>27</v>
      </c>
      <c r="H159">
        <v>3</v>
      </c>
      <c r="I159" t="s">
        <v>274</v>
      </c>
      <c r="J159" t="s">
        <v>275</v>
      </c>
      <c r="K159" t="s">
        <v>276</v>
      </c>
      <c r="L159">
        <v>1339</v>
      </c>
      <c r="N159">
        <v>1007</v>
      </c>
      <c r="O159" t="s">
        <v>273</v>
      </c>
      <c r="P159" t="s">
        <v>273</v>
      </c>
      <c r="Q159">
        <v>1</v>
      </c>
      <c r="X159">
        <v>2.9399999999999999E-2</v>
      </c>
      <c r="Y159">
        <v>35.25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 t="s">
        <v>3</v>
      </c>
      <c r="AG159">
        <v>2.9399999999999999E-2</v>
      </c>
      <c r="AH159">
        <v>2</v>
      </c>
      <c r="AI159">
        <v>47995319</v>
      </c>
      <c r="AJ159">
        <v>159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">
      <c r="A160">
        <f>ROW(Source!A130)</f>
        <v>130</v>
      </c>
      <c r="B160">
        <v>47995655</v>
      </c>
      <c r="C160">
        <v>47995307</v>
      </c>
      <c r="D160">
        <v>47336292</v>
      </c>
      <c r="E160">
        <v>1</v>
      </c>
      <c r="F160">
        <v>1</v>
      </c>
      <c r="G160">
        <v>27</v>
      </c>
      <c r="H160">
        <v>3</v>
      </c>
      <c r="I160" t="s">
        <v>434</v>
      </c>
      <c r="J160" t="s">
        <v>435</v>
      </c>
      <c r="K160" t="s">
        <v>436</v>
      </c>
      <c r="L160">
        <v>1301</v>
      </c>
      <c r="N160">
        <v>1003</v>
      </c>
      <c r="O160" t="s">
        <v>437</v>
      </c>
      <c r="P160" t="s">
        <v>437</v>
      </c>
      <c r="Q160">
        <v>1</v>
      </c>
      <c r="X160">
        <v>2.5</v>
      </c>
      <c r="Y160">
        <v>1312.08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 t="s">
        <v>3</v>
      </c>
      <c r="AG160">
        <v>2.5</v>
      </c>
      <c r="AH160">
        <v>2</v>
      </c>
      <c r="AI160">
        <v>47995322</v>
      </c>
      <c r="AJ160">
        <v>160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1:44" x14ac:dyDescent="0.2">
      <c r="A161">
        <f>ROW(Source!A130)</f>
        <v>130</v>
      </c>
      <c r="B161">
        <v>47995653</v>
      </c>
      <c r="C161">
        <v>47995307</v>
      </c>
      <c r="D161">
        <v>47330278</v>
      </c>
      <c r="E161">
        <v>1</v>
      </c>
      <c r="F161">
        <v>1</v>
      </c>
      <c r="G161">
        <v>27</v>
      </c>
      <c r="H161">
        <v>3</v>
      </c>
      <c r="I161" t="s">
        <v>438</v>
      </c>
      <c r="J161" t="s">
        <v>439</v>
      </c>
      <c r="K161" t="s">
        <v>440</v>
      </c>
      <c r="L161">
        <v>1339</v>
      </c>
      <c r="N161">
        <v>1007</v>
      </c>
      <c r="O161" t="s">
        <v>273</v>
      </c>
      <c r="P161" t="s">
        <v>273</v>
      </c>
      <c r="Q161">
        <v>1</v>
      </c>
      <c r="X161">
        <v>1.12E-2</v>
      </c>
      <c r="Y161">
        <v>53.38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 t="s">
        <v>3</v>
      </c>
      <c r="AG161">
        <v>1.12E-2</v>
      </c>
      <c r="AH161">
        <v>2</v>
      </c>
      <c r="AI161">
        <v>47995320</v>
      </c>
      <c r="AJ161">
        <v>161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1:44" x14ac:dyDescent="0.2">
      <c r="A162">
        <f>ROW(Source!A130)</f>
        <v>130</v>
      </c>
      <c r="B162">
        <v>47995654</v>
      </c>
      <c r="C162">
        <v>47995307</v>
      </c>
      <c r="D162">
        <v>47330299</v>
      </c>
      <c r="E162">
        <v>1</v>
      </c>
      <c r="F162">
        <v>1</v>
      </c>
      <c r="G162">
        <v>27</v>
      </c>
      <c r="H162">
        <v>3</v>
      </c>
      <c r="I162" t="s">
        <v>441</v>
      </c>
      <c r="J162" t="s">
        <v>442</v>
      </c>
      <c r="K162" t="s">
        <v>443</v>
      </c>
      <c r="L162">
        <v>1339</v>
      </c>
      <c r="N162">
        <v>1007</v>
      </c>
      <c r="O162" t="s">
        <v>273</v>
      </c>
      <c r="P162" t="s">
        <v>273</v>
      </c>
      <c r="Q162">
        <v>1</v>
      </c>
      <c r="X162">
        <v>5.5300000000000002E-3</v>
      </c>
      <c r="Y162">
        <v>32.520000000000003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 t="s">
        <v>3</v>
      </c>
      <c r="AG162">
        <v>5.5300000000000002E-3</v>
      </c>
      <c r="AH162">
        <v>2</v>
      </c>
      <c r="AI162">
        <v>47995321</v>
      </c>
      <c r="AJ162">
        <v>162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1:44" x14ac:dyDescent="0.2">
      <c r="A163">
        <f>ROW(Source!A131)</f>
        <v>131</v>
      </c>
      <c r="B163">
        <v>47995656</v>
      </c>
      <c r="C163">
        <v>47995338</v>
      </c>
      <c r="D163">
        <v>47316917</v>
      </c>
      <c r="E163">
        <v>27</v>
      </c>
      <c r="F163">
        <v>1</v>
      </c>
      <c r="G163">
        <v>27</v>
      </c>
      <c r="H163">
        <v>1</v>
      </c>
      <c r="I163" t="s">
        <v>219</v>
      </c>
      <c r="J163" t="s">
        <v>3</v>
      </c>
      <c r="K163" t="s">
        <v>220</v>
      </c>
      <c r="L163">
        <v>1191</v>
      </c>
      <c r="N163">
        <v>1013</v>
      </c>
      <c r="O163" t="s">
        <v>221</v>
      </c>
      <c r="P163" t="s">
        <v>221</v>
      </c>
      <c r="Q163">
        <v>1</v>
      </c>
      <c r="X163">
        <v>2.97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1</v>
      </c>
      <c r="AF163" t="s">
        <v>3</v>
      </c>
      <c r="AG163">
        <v>2.97</v>
      </c>
      <c r="AH163">
        <v>2</v>
      </c>
      <c r="AI163">
        <v>47995339</v>
      </c>
      <c r="AJ163">
        <v>163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 x14ac:dyDescent="0.2">
      <c r="A164">
        <f>ROW(Source!A131)</f>
        <v>131</v>
      </c>
      <c r="B164">
        <v>47995657</v>
      </c>
      <c r="C164">
        <v>47995338</v>
      </c>
      <c r="D164">
        <v>47329542</v>
      </c>
      <c r="E164">
        <v>1</v>
      </c>
      <c r="F164">
        <v>1</v>
      </c>
      <c r="G164">
        <v>27</v>
      </c>
      <c r="H164">
        <v>2</v>
      </c>
      <c r="I164" t="s">
        <v>444</v>
      </c>
      <c r="J164" t="s">
        <v>445</v>
      </c>
      <c r="K164" t="s">
        <v>446</v>
      </c>
      <c r="L164">
        <v>1368</v>
      </c>
      <c r="N164">
        <v>1011</v>
      </c>
      <c r="O164" t="s">
        <v>225</v>
      </c>
      <c r="P164" t="s">
        <v>225</v>
      </c>
      <c r="Q164">
        <v>1</v>
      </c>
      <c r="X164">
        <v>0.38400000000000001</v>
      </c>
      <c r="Y164">
        <v>0</v>
      </c>
      <c r="Z164">
        <v>351.29</v>
      </c>
      <c r="AA164">
        <v>7.02</v>
      </c>
      <c r="AB164">
        <v>0</v>
      </c>
      <c r="AC164">
        <v>0</v>
      </c>
      <c r="AD164">
        <v>1</v>
      </c>
      <c r="AE164">
        <v>0</v>
      </c>
      <c r="AF164" t="s">
        <v>3</v>
      </c>
      <c r="AG164">
        <v>0.38400000000000001</v>
      </c>
      <c r="AH164">
        <v>2</v>
      </c>
      <c r="AI164">
        <v>47995340</v>
      </c>
      <c r="AJ164">
        <v>164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1:44" x14ac:dyDescent="0.2">
      <c r="A165">
        <f>ROW(Source!A131)</f>
        <v>131</v>
      </c>
      <c r="B165">
        <v>47995658</v>
      </c>
      <c r="C165">
        <v>47995338</v>
      </c>
      <c r="D165">
        <v>47329927</v>
      </c>
      <c r="E165">
        <v>1</v>
      </c>
      <c r="F165">
        <v>1</v>
      </c>
      <c r="G165">
        <v>27</v>
      </c>
      <c r="H165">
        <v>2</v>
      </c>
      <c r="I165" t="s">
        <v>407</v>
      </c>
      <c r="J165" t="s">
        <v>408</v>
      </c>
      <c r="K165" t="s">
        <v>409</v>
      </c>
      <c r="L165">
        <v>1368</v>
      </c>
      <c r="N165">
        <v>1011</v>
      </c>
      <c r="O165" t="s">
        <v>225</v>
      </c>
      <c r="P165" t="s">
        <v>225</v>
      </c>
      <c r="Q165">
        <v>1</v>
      </c>
      <c r="X165">
        <v>0.115</v>
      </c>
      <c r="Y165">
        <v>0</v>
      </c>
      <c r="Z165">
        <v>5.94</v>
      </c>
      <c r="AA165">
        <v>0.02</v>
      </c>
      <c r="AB165">
        <v>0</v>
      </c>
      <c r="AC165">
        <v>0</v>
      </c>
      <c r="AD165">
        <v>1</v>
      </c>
      <c r="AE165">
        <v>0</v>
      </c>
      <c r="AF165" t="s">
        <v>3</v>
      </c>
      <c r="AG165">
        <v>0.115</v>
      </c>
      <c r="AH165">
        <v>2</v>
      </c>
      <c r="AI165">
        <v>47995341</v>
      </c>
      <c r="AJ165">
        <v>165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44" x14ac:dyDescent="0.2">
      <c r="A166">
        <f>ROW(Source!A131)</f>
        <v>131</v>
      </c>
      <c r="B166">
        <v>47995659</v>
      </c>
      <c r="C166">
        <v>47995338</v>
      </c>
      <c r="D166">
        <v>47329950</v>
      </c>
      <c r="E166">
        <v>1</v>
      </c>
      <c r="F166">
        <v>1</v>
      </c>
      <c r="G166">
        <v>27</v>
      </c>
      <c r="H166">
        <v>2</v>
      </c>
      <c r="I166" t="s">
        <v>447</v>
      </c>
      <c r="J166" t="s">
        <v>448</v>
      </c>
      <c r="K166" t="s">
        <v>449</v>
      </c>
      <c r="L166">
        <v>1368</v>
      </c>
      <c r="N166">
        <v>1011</v>
      </c>
      <c r="O166" t="s">
        <v>225</v>
      </c>
      <c r="P166" t="s">
        <v>225</v>
      </c>
      <c r="Q166">
        <v>1</v>
      </c>
      <c r="X166">
        <v>0.504</v>
      </c>
      <c r="Y166">
        <v>0</v>
      </c>
      <c r="Z166">
        <v>652.16</v>
      </c>
      <c r="AA166">
        <v>581.9</v>
      </c>
      <c r="AB166">
        <v>0</v>
      </c>
      <c r="AC166">
        <v>0</v>
      </c>
      <c r="AD166">
        <v>1</v>
      </c>
      <c r="AE166">
        <v>0</v>
      </c>
      <c r="AF166" t="s">
        <v>3</v>
      </c>
      <c r="AG166">
        <v>0.504</v>
      </c>
      <c r="AH166">
        <v>2</v>
      </c>
      <c r="AI166">
        <v>47995342</v>
      </c>
      <c r="AJ166">
        <v>166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1:44" x14ac:dyDescent="0.2">
      <c r="A167">
        <f>ROW(Source!A131)</f>
        <v>131</v>
      </c>
      <c r="B167">
        <v>47995660</v>
      </c>
      <c r="C167">
        <v>47995338</v>
      </c>
      <c r="D167">
        <v>47330907</v>
      </c>
      <c r="E167">
        <v>1</v>
      </c>
      <c r="F167">
        <v>1</v>
      </c>
      <c r="G167">
        <v>27</v>
      </c>
      <c r="H167">
        <v>3</v>
      </c>
      <c r="I167" t="s">
        <v>419</v>
      </c>
      <c r="J167" t="s">
        <v>420</v>
      </c>
      <c r="K167" t="s">
        <v>421</v>
      </c>
      <c r="L167">
        <v>1348</v>
      </c>
      <c r="N167">
        <v>1009</v>
      </c>
      <c r="O167" t="s">
        <v>201</v>
      </c>
      <c r="P167" t="s">
        <v>201</v>
      </c>
      <c r="Q167">
        <v>1000</v>
      </c>
      <c r="X167">
        <v>1.01E-3</v>
      </c>
      <c r="Y167">
        <v>38268.54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 t="s">
        <v>3</v>
      </c>
      <c r="AG167">
        <v>1.01E-3</v>
      </c>
      <c r="AH167">
        <v>2</v>
      </c>
      <c r="AI167">
        <v>47995343</v>
      </c>
      <c r="AJ167">
        <v>167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1:44" x14ac:dyDescent="0.2">
      <c r="A168">
        <f>ROW(Source!A131)</f>
        <v>131</v>
      </c>
      <c r="B168">
        <v>47995661</v>
      </c>
      <c r="C168">
        <v>47995338</v>
      </c>
      <c r="D168">
        <v>47330765</v>
      </c>
      <c r="E168">
        <v>1</v>
      </c>
      <c r="F168">
        <v>1</v>
      </c>
      <c r="G168">
        <v>27</v>
      </c>
      <c r="H168">
        <v>3</v>
      </c>
      <c r="I168" t="s">
        <v>450</v>
      </c>
      <c r="J168" t="s">
        <v>451</v>
      </c>
      <c r="K168" t="s">
        <v>452</v>
      </c>
      <c r="L168">
        <v>1348</v>
      </c>
      <c r="N168">
        <v>1009</v>
      </c>
      <c r="O168" t="s">
        <v>201</v>
      </c>
      <c r="P168" t="s">
        <v>201</v>
      </c>
      <c r="Q168">
        <v>1000</v>
      </c>
      <c r="X168">
        <v>0.14899999999999999</v>
      </c>
      <c r="Y168">
        <v>37537.54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 t="s">
        <v>3</v>
      </c>
      <c r="AG168">
        <v>0.14899999999999999</v>
      </c>
      <c r="AH168">
        <v>2</v>
      </c>
      <c r="AI168">
        <v>47995344</v>
      </c>
      <c r="AJ168">
        <v>168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 x14ac:dyDescent="0.2">
      <c r="A169">
        <f>ROW(Source!A131)</f>
        <v>131</v>
      </c>
      <c r="B169">
        <v>47995662</v>
      </c>
      <c r="C169">
        <v>47995338</v>
      </c>
      <c r="D169">
        <v>47331895</v>
      </c>
      <c r="E169">
        <v>1</v>
      </c>
      <c r="F169">
        <v>1</v>
      </c>
      <c r="G169">
        <v>27</v>
      </c>
      <c r="H169">
        <v>3</v>
      </c>
      <c r="I169" t="s">
        <v>398</v>
      </c>
      <c r="J169" t="s">
        <v>399</v>
      </c>
      <c r="K169" t="s">
        <v>400</v>
      </c>
      <c r="L169">
        <v>1348</v>
      </c>
      <c r="N169">
        <v>1009</v>
      </c>
      <c r="O169" t="s">
        <v>201</v>
      </c>
      <c r="P169" t="s">
        <v>201</v>
      </c>
      <c r="Q169">
        <v>1000</v>
      </c>
      <c r="X169">
        <v>5.0000000000000001E-4</v>
      </c>
      <c r="Y169">
        <v>110781.14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 t="s">
        <v>3</v>
      </c>
      <c r="AG169">
        <v>5.0000000000000001E-4</v>
      </c>
      <c r="AH169">
        <v>2</v>
      </c>
      <c r="AI169">
        <v>47995345</v>
      </c>
      <c r="AJ169">
        <v>169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2">
      <c r="A170">
        <f>ROW(Source!A131)</f>
        <v>131</v>
      </c>
      <c r="B170">
        <v>47995663</v>
      </c>
      <c r="C170">
        <v>47995338</v>
      </c>
      <c r="D170">
        <v>47334216</v>
      </c>
      <c r="E170">
        <v>1</v>
      </c>
      <c r="F170">
        <v>1</v>
      </c>
      <c r="G170">
        <v>27</v>
      </c>
      <c r="H170">
        <v>3</v>
      </c>
      <c r="I170" t="s">
        <v>453</v>
      </c>
      <c r="J170" t="s">
        <v>454</v>
      </c>
      <c r="K170" t="s">
        <v>455</v>
      </c>
      <c r="L170">
        <v>1354</v>
      </c>
      <c r="N170">
        <v>1010</v>
      </c>
      <c r="O170" t="s">
        <v>182</v>
      </c>
      <c r="P170" t="s">
        <v>182</v>
      </c>
      <c r="Q170">
        <v>1</v>
      </c>
      <c r="X170">
        <v>1.4E-2</v>
      </c>
      <c r="Y170">
        <v>16.54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  <c r="AF170" t="s">
        <v>3</v>
      </c>
      <c r="AG170">
        <v>1.4E-2</v>
      </c>
      <c r="AH170">
        <v>2</v>
      </c>
      <c r="AI170">
        <v>47995346</v>
      </c>
      <c r="AJ170">
        <v>170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2">
      <c r="A171">
        <f>ROW(Source!A167)</f>
        <v>167</v>
      </c>
      <c r="B171">
        <v>47995664</v>
      </c>
      <c r="C171">
        <v>47995411</v>
      </c>
      <c r="D171">
        <v>47316917</v>
      </c>
      <c r="E171">
        <v>27</v>
      </c>
      <c r="F171">
        <v>1</v>
      </c>
      <c r="G171">
        <v>27</v>
      </c>
      <c r="H171">
        <v>1</v>
      </c>
      <c r="I171" t="s">
        <v>219</v>
      </c>
      <c r="J171" t="s">
        <v>3</v>
      </c>
      <c r="K171" t="s">
        <v>220</v>
      </c>
      <c r="L171">
        <v>1191</v>
      </c>
      <c r="N171">
        <v>1013</v>
      </c>
      <c r="O171" t="s">
        <v>221</v>
      </c>
      <c r="P171" t="s">
        <v>221</v>
      </c>
      <c r="Q171">
        <v>1</v>
      </c>
      <c r="X171">
        <v>46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1</v>
      </c>
      <c r="AF171" t="s">
        <v>3</v>
      </c>
      <c r="AG171">
        <v>46</v>
      </c>
      <c r="AH171">
        <v>2</v>
      </c>
      <c r="AI171">
        <v>47995412</v>
      </c>
      <c r="AJ171">
        <v>171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2">
      <c r="A172">
        <f>ROW(Source!A167)</f>
        <v>167</v>
      </c>
      <c r="B172">
        <v>47995665</v>
      </c>
      <c r="C172">
        <v>47995411</v>
      </c>
      <c r="D172">
        <v>47333717</v>
      </c>
      <c r="E172">
        <v>1</v>
      </c>
      <c r="F172">
        <v>1</v>
      </c>
      <c r="G172">
        <v>27</v>
      </c>
      <c r="H172">
        <v>3</v>
      </c>
      <c r="I172" t="s">
        <v>456</v>
      </c>
      <c r="J172" t="s">
        <v>457</v>
      </c>
      <c r="K172" t="s">
        <v>458</v>
      </c>
      <c r="L172">
        <v>1339</v>
      </c>
      <c r="N172">
        <v>1007</v>
      </c>
      <c r="O172" t="s">
        <v>273</v>
      </c>
      <c r="P172" t="s">
        <v>273</v>
      </c>
      <c r="Q172">
        <v>1</v>
      </c>
      <c r="X172">
        <v>15</v>
      </c>
      <c r="Y172">
        <v>753.67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 t="s">
        <v>3</v>
      </c>
      <c r="AG172">
        <v>15</v>
      </c>
      <c r="AH172">
        <v>2</v>
      </c>
      <c r="AI172">
        <v>47995413</v>
      </c>
      <c r="AJ172">
        <v>172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 x14ac:dyDescent="0.2">
      <c r="A173">
        <f>ROW(Source!A168)</f>
        <v>168</v>
      </c>
      <c r="B173">
        <v>47995666</v>
      </c>
      <c r="C173">
        <v>47995416</v>
      </c>
      <c r="D173">
        <v>47316917</v>
      </c>
      <c r="E173">
        <v>27</v>
      </c>
      <c r="F173">
        <v>1</v>
      </c>
      <c r="G173">
        <v>27</v>
      </c>
      <c r="H173">
        <v>1</v>
      </c>
      <c r="I173" t="s">
        <v>219</v>
      </c>
      <c r="J173" t="s">
        <v>3</v>
      </c>
      <c r="K173" t="s">
        <v>220</v>
      </c>
      <c r="L173">
        <v>1191</v>
      </c>
      <c r="N173">
        <v>1013</v>
      </c>
      <c r="O173" t="s">
        <v>221</v>
      </c>
      <c r="P173" t="s">
        <v>221</v>
      </c>
      <c r="Q173">
        <v>1</v>
      </c>
      <c r="X173">
        <v>6.04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1</v>
      </c>
      <c r="AF173" t="s">
        <v>3</v>
      </c>
      <c r="AG173">
        <v>6.04</v>
      </c>
      <c r="AH173">
        <v>2</v>
      </c>
      <c r="AI173">
        <v>47995417</v>
      </c>
      <c r="AJ173">
        <v>173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 x14ac:dyDescent="0.2">
      <c r="A174">
        <f>ROW(Source!A168)</f>
        <v>168</v>
      </c>
      <c r="B174">
        <v>47995667</v>
      </c>
      <c r="C174">
        <v>47995416</v>
      </c>
      <c r="D174">
        <v>47331988</v>
      </c>
      <c r="E174">
        <v>1</v>
      </c>
      <c r="F174">
        <v>1</v>
      </c>
      <c r="G174">
        <v>27</v>
      </c>
      <c r="H174">
        <v>3</v>
      </c>
      <c r="I174" t="s">
        <v>274</v>
      </c>
      <c r="J174" t="s">
        <v>275</v>
      </c>
      <c r="K174" t="s">
        <v>276</v>
      </c>
      <c r="L174">
        <v>1339</v>
      </c>
      <c r="N174">
        <v>1007</v>
      </c>
      <c r="O174" t="s">
        <v>273</v>
      </c>
      <c r="P174" t="s">
        <v>273</v>
      </c>
      <c r="Q174">
        <v>1</v>
      </c>
      <c r="X174">
        <v>10</v>
      </c>
      <c r="Y174">
        <v>35.25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 t="s">
        <v>3</v>
      </c>
      <c r="AG174">
        <v>10</v>
      </c>
      <c r="AH174">
        <v>2</v>
      </c>
      <c r="AI174">
        <v>47995418</v>
      </c>
      <c r="AJ174">
        <v>174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 x14ac:dyDescent="0.2">
      <c r="A175">
        <f>ROW(Source!A168)</f>
        <v>168</v>
      </c>
      <c r="B175">
        <v>47995668</v>
      </c>
      <c r="C175">
        <v>47995416</v>
      </c>
      <c r="D175">
        <v>47333722</v>
      </c>
      <c r="E175">
        <v>1</v>
      </c>
      <c r="F175">
        <v>1</v>
      </c>
      <c r="G175">
        <v>27</v>
      </c>
      <c r="H175">
        <v>3</v>
      </c>
      <c r="I175" t="s">
        <v>459</v>
      </c>
      <c r="J175" t="s">
        <v>460</v>
      </c>
      <c r="K175" t="s">
        <v>461</v>
      </c>
      <c r="L175">
        <v>1346</v>
      </c>
      <c r="N175">
        <v>1009</v>
      </c>
      <c r="O175" t="s">
        <v>373</v>
      </c>
      <c r="P175" t="s">
        <v>373</v>
      </c>
      <c r="Q175">
        <v>1</v>
      </c>
      <c r="X175">
        <v>4</v>
      </c>
      <c r="Y175">
        <v>303.08999999999997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 t="s">
        <v>3</v>
      </c>
      <c r="AG175">
        <v>4</v>
      </c>
      <c r="AH175">
        <v>2</v>
      </c>
      <c r="AI175">
        <v>47995419</v>
      </c>
      <c r="AJ175">
        <v>175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2">
      <c r="A176">
        <f>ROW(Source!A204)</f>
        <v>204</v>
      </c>
      <c r="B176">
        <v>47995669</v>
      </c>
      <c r="C176">
        <v>47995479</v>
      </c>
      <c r="D176">
        <v>47329088</v>
      </c>
      <c r="E176">
        <v>1</v>
      </c>
      <c r="F176">
        <v>1</v>
      </c>
      <c r="G176">
        <v>27</v>
      </c>
      <c r="H176">
        <v>2</v>
      </c>
      <c r="I176" t="s">
        <v>462</v>
      </c>
      <c r="J176" t="s">
        <v>463</v>
      </c>
      <c r="K176" t="s">
        <v>464</v>
      </c>
      <c r="L176">
        <v>1368</v>
      </c>
      <c r="N176">
        <v>1011</v>
      </c>
      <c r="O176" t="s">
        <v>225</v>
      </c>
      <c r="P176" t="s">
        <v>225</v>
      </c>
      <c r="Q176">
        <v>1</v>
      </c>
      <c r="X176">
        <v>5.3699999999999998E-2</v>
      </c>
      <c r="Y176">
        <v>0</v>
      </c>
      <c r="Z176">
        <v>1494.43</v>
      </c>
      <c r="AA176">
        <v>481.21</v>
      </c>
      <c r="AB176">
        <v>0</v>
      </c>
      <c r="AC176">
        <v>0</v>
      </c>
      <c r="AD176">
        <v>1</v>
      </c>
      <c r="AE176">
        <v>0</v>
      </c>
      <c r="AF176" t="s">
        <v>3</v>
      </c>
      <c r="AG176">
        <v>5.3699999999999998E-2</v>
      </c>
      <c r="AH176">
        <v>2</v>
      </c>
      <c r="AI176">
        <v>47995480</v>
      </c>
      <c r="AJ176">
        <v>176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A177">
        <f>ROW(Source!A205)</f>
        <v>205</v>
      </c>
      <c r="B177">
        <v>47995670</v>
      </c>
      <c r="C177">
        <v>47995482</v>
      </c>
      <c r="D177">
        <v>47329886</v>
      </c>
      <c r="E177">
        <v>1</v>
      </c>
      <c r="F177">
        <v>1</v>
      </c>
      <c r="G177">
        <v>27</v>
      </c>
      <c r="H177">
        <v>2</v>
      </c>
      <c r="I177" t="s">
        <v>465</v>
      </c>
      <c r="J177" t="s">
        <v>466</v>
      </c>
      <c r="K177" t="s">
        <v>467</v>
      </c>
      <c r="L177">
        <v>1368</v>
      </c>
      <c r="N177">
        <v>1011</v>
      </c>
      <c r="O177" t="s">
        <v>225</v>
      </c>
      <c r="P177" t="s">
        <v>225</v>
      </c>
      <c r="Q177">
        <v>1</v>
      </c>
      <c r="X177">
        <v>0.02</v>
      </c>
      <c r="Y177">
        <v>0</v>
      </c>
      <c r="Z177">
        <v>1009.4</v>
      </c>
      <c r="AA177">
        <v>316.82</v>
      </c>
      <c r="AB177">
        <v>0</v>
      </c>
      <c r="AC177">
        <v>0</v>
      </c>
      <c r="AD177">
        <v>1</v>
      </c>
      <c r="AE177">
        <v>0</v>
      </c>
      <c r="AF177" t="s">
        <v>3</v>
      </c>
      <c r="AG177">
        <v>0.02</v>
      </c>
      <c r="AH177">
        <v>2</v>
      </c>
      <c r="AI177">
        <v>47995483</v>
      </c>
      <c r="AJ177">
        <v>177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">
      <c r="A178">
        <f>ROW(Source!A205)</f>
        <v>205</v>
      </c>
      <c r="B178">
        <v>47995671</v>
      </c>
      <c r="C178">
        <v>47995482</v>
      </c>
      <c r="D178">
        <v>47329887</v>
      </c>
      <c r="E178">
        <v>1</v>
      </c>
      <c r="F178">
        <v>1</v>
      </c>
      <c r="G178">
        <v>27</v>
      </c>
      <c r="H178">
        <v>2</v>
      </c>
      <c r="I178" t="s">
        <v>468</v>
      </c>
      <c r="J178" t="s">
        <v>469</v>
      </c>
      <c r="K178" t="s">
        <v>470</v>
      </c>
      <c r="L178">
        <v>1368</v>
      </c>
      <c r="N178">
        <v>1011</v>
      </c>
      <c r="O178" t="s">
        <v>225</v>
      </c>
      <c r="P178" t="s">
        <v>225</v>
      </c>
      <c r="Q178">
        <v>1</v>
      </c>
      <c r="X178">
        <v>1.7999999999999999E-2</v>
      </c>
      <c r="Y178">
        <v>0</v>
      </c>
      <c r="Z178">
        <v>1014.12</v>
      </c>
      <c r="AA178">
        <v>317.13</v>
      </c>
      <c r="AB178">
        <v>0</v>
      </c>
      <c r="AC178">
        <v>0</v>
      </c>
      <c r="AD178">
        <v>1</v>
      </c>
      <c r="AE178">
        <v>0</v>
      </c>
      <c r="AF178" t="s">
        <v>3</v>
      </c>
      <c r="AG178">
        <v>1.7999999999999999E-2</v>
      </c>
      <c r="AH178">
        <v>2</v>
      </c>
      <c r="AI178">
        <v>47995484</v>
      </c>
      <c r="AJ178">
        <v>178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2">
      <c r="A179">
        <f>ROW(Source!A206)</f>
        <v>206</v>
      </c>
      <c r="B179">
        <v>47995672</v>
      </c>
      <c r="C179">
        <v>47995487</v>
      </c>
      <c r="D179">
        <v>47329886</v>
      </c>
      <c r="E179">
        <v>1</v>
      </c>
      <c r="F179">
        <v>1</v>
      </c>
      <c r="G179">
        <v>27</v>
      </c>
      <c r="H179">
        <v>2</v>
      </c>
      <c r="I179" t="s">
        <v>465</v>
      </c>
      <c r="J179" t="s">
        <v>466</v>
      </c>
      <c r="K179" t="s">
        <v>467</v>
      </c>
      <c r="L179">
        <v>1368</v>
      </c>
      <c r="N179">
        <v>1011</v>
      </c>
      <c r="O179" t="s">
        <v>225</v>
      </c>
      <c r="P179" t="s">
        <v>225</v>
      </c>
      <c r="Q179">
        <v>1</v>
      </c>
      <c r="X179">
        <v>0.01</v>
      </c>
      <c r="Y179">
        <v>0</v>
      </c>
      <c r="Z179">
        <v>1009.4</v>
      </c>
      <c r="AA179">
        <v>316.82</v>
      </c>
      <c r="AB179">
        <v>0</v>
      </c>
      <c r="AC179">
        <v>0</v>
      </c>
      <c r="AD179">
        <v>1</v>
      </c>
      <c r="AE179">
        <v>0</v>
      </c>
      <c r="AF179" t="s">
        <v>212</v>
      </c>
      <c r="AG179">
        <v>0.51</v>
      </c>
      <c r="AH179">
        <v>2</v>
      </c>
      <c r="AI179">
        <v>47995488</v>
      </c>
      <c r="AJ179">
        <v>179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2">
      <c r="A180">
        <f>ROW(Source!A206)</f>
        <v>206</v>
      </c>
      <c r="B180">
        <v>47995673</v>
      </c>
      <c r="C180">
        <v>47995487</v>
      </c>
      <c r="D180">
        <v>47329887</v>
      </c>
      <c r="E180">
        <v>1</v>
      </c>
      <c r="F180">
        <v>1</v>
      </c>
      <c r="G180">
        <v>27</v>
      </c>
      <c r="H180">
        <v>2</v>
      </c>
      <c r="I180" t="s">
        <v>468</v>
      </c>
      <c r="J180" t="s">
        <v>469</v>
      </c>
      <c r="K180" t="s">
        <v>470</v>
      </c>
      <c r="L180">
        <v>1368</v>
      </c>
      <c r="N180">
        <v>1011</v>
      </c>
      <c r="O180" t="s">
        <v>225</v>
      </c>
      <c r="P180" t="s">
        <v>225</v>
      </c>
      <c r="Q180">
        <v>1</v>
      </c>
      <c r="X180">
        <v>8.0000000000000002E-3</v>
      </c>
      <c r="Y180">
        <v>0</v>
      </c>
      <c r="Z180">
        <v>1014.12</v>
      </c>
      <c r="AA180">
        <v>317.13</v>
      </c>
      <c r="AB180">
        <v>0</v>
      </c>
      <c r="AC180">
        <v>0</v>
      </c>
      <c r="AD180">
        <v>1</v>
      </c>
      <c r="AE180">
        <v>0</v>
      </c>
      <c r="AF180" t="s">
        <v>212</v>
      </c>
      <c r="AG180">
        <v>0.40799999999999997</v>
      </c>
      <c r="AH180">
        <v>2</v>
      </c>
      <c r="AI180">
        <v>47995489</v>
      </c>
      <c r="AJ180">
        <v>180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6</vt:i4>
      </vt:variant>
    </vt:vector>
  </HeadingPairs>
  <TitlesOfParts>
    <vt:vector size="14" baseType="lpstr">
      <vt:lpstr>Смета СН-2012 по гл. 1-5</vt:lpstr>
      <vt:lpstr>Акт КС-2 СН-2012 по гл. 1-</vt:lpstr>
      <vt:lpstr>Дефектная ведомость</vt:lpstr>
      <vt:lpstr>Макет форма-3</vt:lpstr>
      <vt:lpstr>Source</vt:lpstr>
      <vt:lpstr>SourceObSm</vt:lpstr>
      <vt:lpstr>SmtRes</vt:lpstr>
      <vt:lpstr>EtalonRes</vt:lpstr>
      <vt:lpstr>'Акт КС-2 СН-2012 по гл. 1-'!Заголовки_для_печати</vt:lpstr>
      <vt:lpstr>'Дефектная ведомость'!Заголовки_для_печати</vt:lpstr>
      <vt:lpstr>'Смета СН-2012 по гл. 1-5'!Заголовки_для_печати</vt:lpstr>
      <vt:lpstr>'Акт КС-2 СН-2012 по гл. 1-'!Область_печати</vt:lpstr>
      <vt:lpstr>'Дефектная ведомость'!Область_печати</vt:lpstr>
      <vt:lpstr>'Смета СН-2012 по гл. 1-5'!Область_печати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Чечеткина Алёна Михайловна</dc:creator>
  <cp:lastModifiedBy>Чечеткина Алёна Михайловна</cp:lastModifiedBy>
  <dcterms:created xsi:type="dcterms:W3CDTF">2021-01-27T11:12:37Z</dcterms:created>
  <dcterms:modified xsi:type="dcterms:W3CDTF">2021-03-23T11:54:06Z</dcterms:modified>
</cp:coreProperties>
</file>