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ta\MgtData\Расчётно-сметный отдел\ППЗТ ГЗ\ГЗ-041_20 (КОРР ПР-041_19; ПР-039_18)\2 Л 16.12.20\После МГЭ\ГЗ 19\Бибиревская и Костромская\Том 2 сметы\"/>
    </mc:Choice>
  </mc:AlternateContent>
  <bookViews>
    <workbookView xWindow="0" yWindow="0" windowWidth="19200" windowHeight="11595"/>
  </bookViews>
  <sheets>
    <sheet name="Смета по ТСН-2001" sheetId="5" r:id="rId1"/>
    <sheet name="Ведомость объемов работ" sheetId="6" r:id="rId2"/>
    <sheet name="Source" sheetId="1" r:id="rId3"/>
    <sheet name="SourceObSm" sheetId="2" r:id="rId4"/>
    <sheet name="SmtRes" sheetId="3" r:id="rId5"/>
    <sheet name="EtalonRes" sheetId="4" r:id="rId6"/>
  </sheets>
  <definedNames>
    <definedName name="_xlnm.Print_Titles" localSheetId="1">'Ведомость объемов работ'!$15:$15</definedName>
    <definedName name="_xlnm.Print_Titles" localSheetId="0">'Смета по ТСН-2001'!$34:$34</definedName>
    <definedName name="_xlnm.Print_Area" localSheetId="1">'Ведомость объемов работ'!$A$1:$E$47</definedName>
    <definedName name="_xlnm.Print_Area" localSheetId="0">'Смета по ТСН-2001'!$A$1:$K$207</definedName>
  </definedNames>
  <calcPr calcId="152511"/>
</workbook>
</file>

<file path=xl/calcChain.xml><?xml version="1.0" encoding="utf-8"?>
<calcChain xmlns="http://schemas.openxmlformats.org/spreadsheetml/2006/main">
  <c r="D42" i="6" l="1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A38" i="6"/>
  <c r="D37" i="6"/>
  <c r="C37" i="6"/>
  <c r="B37" i="6"/>
  <c r="A37" i="6"/>
  <c r="D36" i="6"/>
  <c r="C36" i="6"/>
  <c r="B36" i="6"/>
  <c r="A36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A21" i="6"/>
  <c r="D20" i="6"/>
  <c r="C20" i="6"/>
  <c r="B20" i="6"/>
  <c r="A20" i="6"/>
  <c r="D19" i="6"/>
  <c r="C19" i="6"/>
  <c r="B19" i="6"/>
  <c r="A19" i="6"/>
  <c r="A18" i="6"/>
  <c r="D17" i="6"/>
  <c r="C17" i="6"/>
  <c r="B17" i="6"/>
  <c r="A17" i="6"/>
  <c r="A16" i="6"/>
  <c r="A11" i="6"/>
  <c r="H205" i="5"/>
  <c r="H202" i="5"/>
  <c r="C205" i="5"/>
  <c r="C202" i="5"/>
  <c r="H199" i="5"/>
  <c r="J199" i="5"/>
  <c r="H198" i="5"/>
  <c r="J198" i="5"/>
  <c r="A197" i="5"/>
  <c r="J29" i="5"/>
  <c r="J26" i="5"/>
  <c r="J25" i="5"/>
  <c r="J24" i="5"/>
  <c r="J23" i="5"/>
  <c r="J22" i="5"/>
  <c r="J21" i="5"/>
  <c r="I29" i="5"/>
  <c r="H195" i="5"/>
  <c r="J195" i="5"/>
  <c r="H194" i="5"/>
  <c r="J194" i="5"/>
  <c r="A193" i="5"/>
  <c r="H191" i="5"/>
  <c r="J191" i="5"/>
  <c r="H190" i="5"/>
  <c r="J190" i="5"/>
  <c r="A189" i="5"/>
  <c r="AA186" i="5"/>
  <c r="Z186" i="5"/>
  <c r="Y186" i="5"/>
  <c r="AB185" i="5"/>
  <c r="I185" i="5"/>
  <c r="H185" i="5"/>
  <c r="G185" i="5"/>
  <c r="E185" i="5"/>
  <c r="J184" i="5"/>
  <c r="I184" i="5"/>
  <c r="E184" i="5"/>
  <c r="J183" i="5"/>
  <c r="E183" i="5"/>
  <c r="J182" i="5"/>
  <c r="E182" i="5"/>
  <c r="K181" i="5"/>
  <c r="J181" i="5"/>
  <c r="H181" i="5"/>
  <c r="AA181" i="5"/>
  <c r="Z181" i="5"/>
  <c r="Y181" i="5"/>
  <c r="X181" i="5"/>
  <c r="I181" i="5"/>
  <c r="F181" i="5"/>
  <c r="V181" i="5"/>
  <c r="T181" i="5"/>
  <c r="R181" i="5"/>
  <c r="U181" i="5"/>
  <c r="S181" i="5"/>
  <c r="Q181" i="5"/>
  <c r="I182" i="5" s="1"/>
  <c r="E181" i="5"/>
  <c r="D181" i="5"/>
  <c r="B181" i="5"/>
  <c r="A181" i="5"/>
  <c r="K180" i="5"/>
  <c r="J180" i="5"/>
  <c r="I180" i="5"/>
  <c r="H180" i="5"/>
  <c r="G180" i="5"/>
  <c r="F180" i="5"/>
  <c r="K179" i="5"/>
  <c r="J179" i="5"/>
  <c r="W179" i="5"/>
  <c r="I179" i="5"/>
  <c r="H179" i="5"/>
  <c r="G179" i="5"/>
  <c r="F179" i="5"/>
  <c r="K178" i="5"/>
  <c r="J178" i="5"/>
  <c r="I178" i="5"/>
  <c r="H178" i="5"/>
  <c r="G178" i="5"/>
  <c r="F178" i="5"/>
  <c r="K177" i="5"/>
  <c r="J177" i="5"/>
  <c r="I177" i="5"/>
  <c r="H177" i="5"/>
  <c r="G177" i="5"/>
  <c r="F177" i="5"/>
  <c r="C176" i="5"/>
  <c r="V175" i="5"/>
  <c r="K184" i="5" s="1"/>
  <c r="T175" i="5"/>
  <c r="K183" i="5" s="1"/>
  <c r="R175" i="5"/>
  <c r="K182" i="5" s="1"/>
  <c r="U175" i="5"/>
  <c r="S175" i="5"/>
  <c r="I183" i="5" s="1"/>
  <c r="Q175" i="5"/>
  <c r="E175" i="5"/>
  <c r="D175" i="5"/>
  <c r="B175" i="5"/>
  <c r="A175" i="5"/>
  <c r="AA173" i="5"/>
  <c r="Z173" i="5"/>
  <c r="Y173" i="5"/>
  <c r="I172" i="5"/>
  <c r="AB172" i="5" s="1"/>
  <c r="H172" i="5"/>
  <c r="G172" i="5"/>
  <c r="E172" i="5"/>
  <c r="J171" i="5"/>
  <c r="E171" i="5"/>
  <c r="K170" i="5"/>
  <c r="J170" i="5"/>
  <c r="E170" i="5"/>
  <c r="J169" i="5"/>
  <c r="E169" i="5"/>
  <c r="K168" i="5"/>
  <c r="J168" i="5"/>
  <c r="H168" i="5"/>
  <c r="AA168" i="5"/>
  <c r="Z168" i="5"/>
  <c r="Y168" i="5"/>
  <c r="X168" i="5"/>
  <c r="I168" i="5"/>
  <c r="F168" i="5"/>
  <c r="V168" i="5"/>
  <c r="T168" i="5"/>
  <c r="R168" i="5"/>
  <c r="U168" i="5"/>
  <c r="S168" i="5"/>
  <c r="Q168" i="5"/>
  <c r="E168" i="5"/>
  <c r="D168" i="5"/>
  <c r="B168" i="5"/>
  <c r="A168" i="5"/>
  <c r="K167" i="5"/>
  <c r="J167" i="5"/>
  <c r="I167" i="5"/>
  <c r="H167" i="5"/>
  <c r="G167" i="5"/>
  <c r="F167" i="5"/>
  <c r="K166" i="5"/>
  <c r="J166" i="5"/>
  <c r="I166" i="5"/>
  <c r="W166" i="5" s="1"/>
  <c r="H166" i="5"/>
  <c r="G166" i="5"/>
  <c r="F166" i="5"/>
  <c r="K165" i="5"/>
  <c r="J165" i="5"/>
  <c r="I165" i="5"/>
  <c r="H165" i="5"/>
  <c r="G165" i="5"/>
  <c r="F165" i="5"/>
  <c r="K164" i="5"/>
  <c r="J164" i="5"/>
  <c r="I164" i="5"/>
  <c r="H164" i="5"/>
  <c r="G164" i="5"/>
  <c r="F164" i="5"/>
  <c r="C163" i="5"/>
  <c r="V162" i="5"/>
  <c r="K171" i="5" s="1"/>
  <c r="T162" i="5"/>
  <c r="R162" i="5"/>
  <c r="K169" i="5" s="1"/>
  <c r="U162" i="5"/>
  <c r="I171" i="5" s="1"/>
  <c r="S162" i="5"/>
  <c r="I170" i="5" s="1"/>
  <c r="Q162" i="5"/>
  <c r="I169" i="5" s="1"/>
  <c r="E162" i="5"/>
  <c r="D162" i="5"/>
  <c r="B162" i="5"/>
  <c r="A162" i="5"/>
  <c r="A161" i="5"/>
  <c r="H159" i="5"/>
  <c r="J159" i="5"/>
  <c r="H158" i="5"/>
  <c r="J158" i="5"/>
  <c r="A157" i="5"/>
  <c r="AA154" i="5"/>
  <c r="Z154" i="5"/>
  <c r="Y154" i="5"/>
  <c r="I153" i="5"/>
  <c r="AB153" i="5" s="1"/>
  <c r="H153" i="5"/>
  <c r="G153" i="5"/>
  <c r="E153" i="5"/>
  <c r="K152" i="5"/>
  <c r="J152" i="5"/>
  <c r="E152" i="5"/>
  <c r="K151" i="5"/>
  <c r="J151" i="5"/>
  <c r="E151" i="5"/>
  <c r="K150" i="5"/>
  <c r="J150" i="5"/>
  <c r="E150" i="5"/>
  <c r="K149" i="5"/>
  <c r="J149" i="5"/>
  <c r="H149" i="5"/>
  <c r="AA149" i="5"/>
  <c r="Z149" i="5"/>
  <c r="Y149" i="5"/>
  <c r="I149" i="5"/>
  <c r="X149" i="5" s="1"/>
  <c r="F149" i="5"/>
  <c r="V149" i="5"/>
  <c r="T149" i="5"/>
  <c r="R149" i="5"/>
  <c r="U149" i="5"/>
  <c r="S149" i="5"/>
  <c r="Q149" i="5"/>
  <c r="E149" i="5"/>
  <c r="D149" i="5"/>
  <c r="B149" i="5"/>
  <c r="A149" i="5"/>
  <c r="K148" i="5"/>
  <c r="J148" i="5"/>
  <c r="I148" i="5"/>
  <c r="H148" i="5"/>
  <c r="G148" i="5"/>
  <c r="F148" i="5"/>
  <c r="K147" i="5"/>
  <c r="J147" i="5"/>
  <c r="I147" i="5"/>
  <c r="W147" i="5" s="1"/>
  <c r="H147" i="5"/>
  <c r="G147" i="5"/>
  <c r="F147" i="5"/>
  <c r="K146" i="5"/>
  <c r="J146" i="5"/>
  <c r="I146" i="5"/>
  <c r="H146" i="5"/>
  <c r="G146" i="5"/>
  <c r="F146" i="5"/>
  <c r="K145" i="5"/>
  <c r="P154" i="5" s="1"/>
  <c r="J157" i="5" s="1"/>
  <c r="J145" i="5"/>
  <c r="W145" i="5"/>
  <c r="I145" i="5"/>
  <c r="H145" i="5"/>
  <c r="G145" i="5"/>
  <c r="F145" i="5"/>
  <c r="V144" i="5"/>
  <c r="T144" i="5"/>
  <c r="R144" i="5"/>
  <c r="U144" i="5"/>
  <c r="I152" i="5" s="1"/>
  <c r="S144" i="5"/>
  <c r="I151" i="5" s="1"/>
  <c r="Q144" i="5"/>
  <c r="I150" i="5" s="1"/>
  <c r="H154" i="5" s="1"/>
  <c r="E144" i="5"/>
  <c r="D144" i="5"/>
  <c r="B144" i="5"/>
  <c r="A144" i="5"/>
  <c r="A143" i="5"/>
  <c r="H141" i="5"/>
  <c r="J141" i="5"/>
  <c r="H140" i="5"/>
  <c r="J140" i="5"/>
  <c r="A139" i="5"/>
  <c r="AA136" i="5"/>
  <c r="Z136" i="5"/>
  <c r="Y136" i="5"/>
  <c r="J135" i="5"/>
  <c r="E135" i="5"/>
  <c r="K134" i="5"/>
  <c r="J134" i="5"/>
  <c r="I134" i="5"/>
  <c r="W134" i="5" s="1"/>
  <c r="H134" i="5"/>
  <c r="G134" i="5"/>
  <c r="F134" i="5"/>
  <c r="K133" i="5"/>
  <c r="P136" i="5" s="1"/>
  <c r="J133" i="5"/>
  <c r="I133" i="5"/>
  <c r="H133" i="5"/>
  <c r="G133" i="5"/>
  <c r="F133" i="5"/>
  <c r="C132" i="5"/>
  <c r="V131" i="5"/>
  <c r="K135" i="5" s="1"/>
  <c r="T131" i="5"/>
  <c r="R131" i="5"/>
  <c r="U131" i="5"/>
  <c r="I135" i="5" s="1"/>
  <c r="S131" i="5"/>
  <c r="Q131" i="5"/>
  <c r="E131" i="5"/>
  <c r="D131" i="5"/>
  <c r="B131" i="5"/>
  <c r="A131" i="5"/>
  <c r="AA129" i="5"/>
  <c r="Z129" i="5"/>
  <c r="Y129" i="5"/>
  <c r="I128" i="5"/>
  <c r="AB128" i="5" s="1"/>
  <c r="H128" i="5"/>
  <c r="G128" i="5"/>
  <c r="E128" i="5"/>
  <c r="K127" i="5"/>
  <c r="J127" i="5"/>
  <c r="E127" i="5"/>
  <c r="J126" i="5"/>
  <c r="E126" i="5"/>
  <c r="K125" i="5"/>
  <c r="J125" i="5"/>
  <c r="I125" i="5"/>
  <c r="H125" i="5"/>
  <c r="G125" i="5"/>
  <c r="F125" i="5"/>
  <c r="K124" i="5"/>
  <c r="J124" i="5"/>
  <c r="W124" i="5"/>
  <c r="I124" i="5"/>
  <c r="X129" i="5" s="1"/>
  <c r="H124" i="5"/>
  <c r="G124" i="5"/>
  <c r="F124" i="5"/>
  <c r="C123" i="5"/>
  <c r="V122" i="5"/>
  <c r="T122" i="5"/>
  <c r="R122" i="5"/>
  <c r="K126" i="5" s="1"/>
  <c r="U122" i="5"/>
  <c r="S122" i="5"/>
  <c r="I127" i="5" s="1"/>
  <c r="Q122" i="5"/>
  <c r="I126" i="5" s="1"/>
  <c r="H129" i="5" s="1"/>
  <c r="E122" i="5"/>
  <c r="D122" i="5"/>
  <c r="A122" i="5"/>
  <c r="AA120" i="5"/>
  <c r="Z120" i="5"/>
  <c r="Y120" i="5"/>
  <c r="I119" i="5"/>
  <c r="AB119" i="5" s="1"/>
  <c r="H119" i="5"/>
  <c r="G119" i="5"/>
  <c r="E119" i="5"/>
  <c r="K118" i="5"/>
  <c r="J118" i="5"/>
  <c r="E118" i="5"/>
  <c r="K117" i="5"/>
  <c r="J117" i="5"/>
  <c r="E117" i="5"/>
  <c r="K116" i="5"/>
  <c r="J116" i="5"/>
  <c r="E116" i="5"/>
  <c r="K115" i="5"/>
  <c r="J115" i="5"/>
  <c r="W115" i="5"/>
  <c r="I115" i="5"/>
  <c r="H115" i="5"/>
  <c r="G115" i="5"/>
  <c r="F115" i="5"/>
  <c r="K114" i="5"/>
  <c r="J114" i="5"/>
  <c r="I114" i="5"/>
  <c r="H114" i="5"/>
  <c r="G114" i="5"/>
  <c r="F114" i="5"/>
  <c r="K113" i="5"/>
  <c r="P120" i="5" s="1"/>
  <c r="J113" i="5"/>
  <c r="I113" i="5"/>
  <c r="H113" i="5"/>
  <c r="G113" i="5"/>
  <c r="F113" i="5"/>
  <c r="C112" i="5"/>
  <c r="V111" i="5"/>
  <c r="T111" i="5"/>
  <c r="R111" i="5"/>
  <c r="U111" i="5"/>
  <c r="I118" i="5" s="1"/>
  <c r="S111" i="5"/>
  <c r="I117" i="5" s="1"/>
  <c r="Q111" i="5"/>
  <c r="I116" i="5" s="1"/>
  <c r="E111" i="5"/>
  <c r="D111" i="5"/>
  <c r="A111" i="5"/>
  <c r="A110" i="5"/>
  <c r="H108" i="5"/>
  <c r="J108" i="5"/>
  <c r="H107" i="5"/>
  <c r="J107" i="5"/>
  <c r="A106" i="5"/>
  <c r="AA103" i="5"/>
  <c r="Z103" i="5"/>
  <c r="Y103" i="5"/>
  <c r="P103" i="5"/>
  <c r="J103" i="5"/>
  <c r="K102" i="5"/>
  <c r="J102" i="5"/>
  <c r="I102" i="5"/>
  <c r="X103" i="5" s="1"/>
  <c r="H102" i="5"/>
  <c r="G102" i="5"/>
  <c r="F102" i="5"/>
  <c r="V102" i="5"/>
  <c r="T102" i="5"/>
  <c r="R102" i="5"/>
  <c r="U102" i="5"/>
  <c r="S102" i="5"/>
  <c r="Q102" i="5"/>
  <c r="E102" i="5"/>
  <c r="D102" i="5"/>
  <c r="B102" i="5"/>
  <c r="A102" i="5"/>
  <c r="AA100" i="5"/>
  <c r="Z100" i="5"/>
  <c r="Y100" i="5"/>
  <c r="P100" i="5"/>
  <c r="J100" i="5"/>
  <c r="C99" i="5"/>
  <c r="K98" i="5"/>
  <c r="J98" i="5"/>
  <c r="I98" i="5"/>
  <c r="X100" i="5" s="1"/>
  <c r="H98" i="5"/>
  <c r="G98" i="5"/>
  <c r="F98" i="5"/>
  <c r="V98" i="5"/>
  <c r="T98" i="5"/>
  <c r="R98" i="5"/>
  <c r="U98" i="5"/>
  <c r="S98" i="5"/>
  <c r="Q98" i="5"/>
  <c r="E98" i="5"/>
  <c r="D98" i="5"/>
  <c r="B98" i="5"/>
  <c r="A98" i="5"/>
  <c r="AA96" i="5"/>
  <c r="Z96" i="5"/>
  <c r="Y96" i="5"/>
  <c r="H96" i="5"/>
  <c r="C95" i="5"/>
  <c r="K94" i="5"/>
  <c r="P96" i="5" s="1"/>
  <c r="J94" i="5"/>
  <c r="I94" i="5"/>
  <c r="X96" i="5" s="1"/>
  <c r="H94" i="5"/>
  <c r="G94" i="5"/>
  <c r="F94" i="5"/>
  <c r="V94" i="5"/>
  <c r="T94" i="5"/>
  <c r="R94" i="5"/>
  <c r="U94" i="5"/>
  <c r="S94" i="5"/>
  <c r="Q94" i="5"/>
  <c r="E94" i="5"/>
  <c r="D94" i="5"/>
  <c r="B94" i="5"/>
  <c r="A94" i="5"/>
  <c r="AA92" i="5"/>
  <c r="Z92" i="5"/>
  <c r="Y92" i="5"/>
  <c r="O92" i="5"/>
  <c r="H92" i="5"/>
  <c r="C91" i="5"/>
  <c r="K90" i="5"/>
  <c r="P92" i="5" s="1"/>
  <c r="J90" i="5"/>
  <c r="I90" i="5"/>
  <c r="X92" i="5" s="1"/>
  <c r="H90" i="5"/>
  <c r="G90" i="5"/>
  <c r="F90" i="5"/>
  <c r="V90" i="5"/>
  <c r="T90" i="5"/>
  <c r="R90" i="5"/>
  <c r="U90" i="5"/>
  <c r="S90" i="5"/>
  <c r="Q90" i="5"/>
  <c r="E90" i="5"/>
  <c r="D90" i="5"/>
  <c r="B90" i="5"/>
  <c r="A90" i="5"/>
  <c r="AA88" i="5"/>
  <c r="Z88" i="5"/>
  <c r="Y88" i="5"/>
  <c r="J88" i="5"/>
  <c r="C87" i="5"/>
  <c r="K86" i="5"/>
  <c r="P88" i="5" s="1"/>
  <c r="J86" i="5"/>
  <c r="I86" i="5"/>
  <c r="O88" i="5" s="1"/>
  <c r="H86" i="5"/>
  <c r="G86" i="5"/>
  <c r="F86" i="5"/>
  <c r="V86" i="5"/>
  <c r="T86" i="5"/>
  <c r="R86" i="5"/>
  <c r="U86" i="5"/>
  <c r="S86" i="5"/>
  <c r="Q86" i="5"/>
  <c r="E86" i="5"/>
  <c r="D86" i="5"/>
  <c r="B86" i="5"/>
  <c r="A86" i="5"/>
  <c r="AA84" i="5"/>
  <c r="Z84" i="5"/>
  <c r="Y84" i="5"/>
  <c r="AB83" i="5"/>
  <c r="I83" i="5"/>
  <c r="H83" i="5"/>
  <c r="G83" i="5"/>
  <c r="E83" i="5"/>
  <c r="J82" i="5"/>
  <c r="E82" i="5"/>
  <c r="J81" i="5"/>
  <c r="E81" i="5"/>
  <c r="K80" i="5"/>
  <c r="J80" i="5"/>
  <c r="I80" i="5"/>
  <c r="H80" i="5"/>
  <c r="G80" i="5"/>
  <c r="F80" i="5"/>
  <c r="K79" i="5"/>
  <c r="J79" i="5"/>
  <c r="I79" i="5"/>
  <c r="X84" i="5" s="1"/>
  <c r="H79" i="5"/>
  <c r="G79" i="5"/>
  <c r="F79" i="5"/>
  <c r="C78" i="5"/>
  <c r="V77" i="5"/>
  <c r="T77" i="5"/>
  <c r="K82" i="5" s="1"/>
  <c r="R77" i="5"/>
  <c r="K81" i="5" s="1"/>
  <c r="P84" i="5" s="1"/>
  <c r="U77" i="5"/>
  <c r="S77" i="5"/>
  <c r="I82" i="5" s="1"/>
  <c r="Q77" i="5"/>
  <c r="I81" i="5" s="1"/>
  <c r="E77" i="5"/>
  <c r="D77" i="5"/>
  <c r="B77" i="5"/>
  <c r="A77" i="5"/>
  <c r="AA75" i="5"/>
  <c r="Z75" i="5"/>
  <c r="Y75" i="5"/>
  <c r="H75" i="5"/>
  <c r="C74" i="5"/>
  <c r="K73" i="5"/>
  <c r="P75" i="5" s="1"/>
  <c r="J73" i="5"/>
  <c r="I73" i="5"/>
  <c r="X75" i="5" s="1"/>
  <c r="H73" i="5"/>
  <c r="G73" i="5"/>
  <c r="F73" i="5"/>
  <c r="V73" i="5"/>
  <c r="T73" i="5"/>
  <c r="R73" i="5"/>
  <c r="U73" i="5"/>
  <c r="S73" i="5"/>
  <c r="Q73" i="5"/>
  <c r="E73" i="5"/>
  <c r="D73" i="5"/>
  <c r="B73" i="5"/>
  <c r="A73" i="5"/>
  <c r="AA71" i="5"/>
  <c r="Z71" i="5"/>
  <c r="Y71" i="5"/>
  <c r="AB70" i="5"/>
  <c r="I27" i="5" s="1"/>
  <c r="I70" i="5"/>
  <c r="H70" i="5"/>
  <c r="G70" i="5"/>
  <c r="E70" i="5"/>
  <c r="J69" i="5"/>
  <c r="E69" i="5"/>
  <c r="J68" i="5"/>
  <c r="E68" i="5"/>
  <c r="J67" i="5"/>
  <c r="E67" i="5"/>
  <c r="K66" i="5"/>
  <c r="J66" i="5"/>
  <c r="H66" i="5"/>
  <c r="AA66" i="5"/>
  <c r="Z66" i="5"/>
  <c r="Y66" i="5"/>
  <c r="I66" i="5"/>
  <c r="X66" i="5" s="1"/>
  <c r="F66" i="5"/>
  <c r="V66" i="5"/>
  <c r="T66" i="5"/>
  <c r="R66" i="5"/>
  <c r="U66" i="5"/>
  <c r="S66" i="5"/>
  <c r="Q66" i="5"/>
  <c r="E66" i="5"/>
  <c r="D66" i="5"/>
  <c r="B66" i="5"/>
  <c r="A66" i="5"/>
  <c r="K65" i="5"/>
  <c r="J65" i="5"/>
  <c r="I65" i="5"/>
  <c r="H65" i="5"/>
  <c r="G65" i="5"/>
  <c r="F65" i="5"/>
  <c r="K64" i="5"/>
  <c r="J64" i="5"/>
  <c r="W64" i="5"/>
  <c r="I64" i="5"/>
  <c r="H64" i="5"/>
  <c r="G64" i="5"/>
  <c r="F64" i="5"/>
  <c r="K63" i="5"/>
  <c r="J63" i="5"/>
  <c r="I63" i="5"/>
  <c r="H63" i="5"/>
  <c r="G63" i="5"/>
  <c r="F63" i="5"/>
  <c r="K62" i="5"/>
  <c r="J62" i="5"/>
  <c r="I62" i="5"/>
  <c r="H62" i="5"/>
  <c r="G62" i="5"/>
  <c r="F62" i="5"/>
  <c r="C61" i="5"/>
  <c r="V60" i="5"/>
  <c r="K69" i="5" s="1"/>
  <c r="T60" i="5"/>
  <c r="K68" i="5" s="1"/>
  <c r="R60" i="5"/>
  <c r="K67" i="5" s="1"/>
  <c r="U60" i="5"/>
  <c r="I69" i="5" s="1"/>
  <c r="S60" i="5"/>
  <c r="I68" i="5" s="1"/>
  <c r="Q60" i="5"/>
  <c r="I67" i="5" s="1"/>
  <c r="O71" i="5" s="1"/>
  <c r="E60" i="5"/>
  <c r="D60" i="5"/>
  <c r="B60" i="5"/>
  <c r="A60" i="5"/>
  <c r="A59" i="5"/>
  <c r="H57" i="5"/>
  <c r="J57" i="5"/>
  <c r="H56" i="5"/>
  <c r="J56" i="5"/>
  <c r="AL55" i="5"/>
  <c r="A55" i="5"/>
  <c r="AA52" i="5"/>
  <c r="Z52" i="5"/>
  <c r="Y52" i="5"/>
  <c r="AB51" i="5"/>
  <c r="I51" i="5"/>
  <c r="H51" i="5"/>
  <c r="G51" i="5"/>
  <c r="E51" i="5"/>
  <c r="J50" i="5"/>
  <c r="E50" i="5"/>
  <c r="J49" i="5"/>
  <c r="E49" i="5"/>
  <c r="J48" i="5"/>
  <c r="E48" i="5"/>
  <c r="K47" i="5"/>
  <c r="J47" i="5"/>
  <c r="H47" i="5"/>
  <c r="AA47" i="5"/>
  <c r="Z47" i="5"/>
  <c r="Y47" i="5"/>
  <c r="I23" i="5" s="1"/>
  <c r="I47" i="5"/>
  <c r="X47" i="5" s="1"/>
  <c r="F47" i="5"/>
  <c r="V47" i="5"/>
  <c r="T47" i="5"/>
  <c r="R47" i="5"/>
  <c r="U47" i="5"/>
  <c r="S47" i="5"/>
  <c r="Q47" i="5"/>
  <c r="E47" i="5"/>
  <c r="D47" i="5"/>
  <c r="B47" i="5"/>
  <c r="A47" i="5"/>
  <c r="K46" i="5"/>
  <c r="J46" i="5"/>
  <c r="I46" i="5"/>
  <c r="H46" i="5"/>
  <c r="G46" i="5"/>
  <c r="F46" i="5"/>
  <c r="K45" i="5"/>
  <c r="J45" i="5"/>
  <c r="W45" i="5"/>
  <c r="I45" i="5"/>
  <c r="H45" i="5"/>
  <c r="G45" i="5"/>
  <c r="F45" i="5"/>
  <c r="K44" i="5"/>
  <c r="J44" i="5"/>
  <c r="I44" i="5"/>
  <c r="H44" i="5"/>
  <c r="G44" i="5"/>
  <c r="F44" i="5"/>
  <c r="K43" i="5"/>
  <c r="J43" i="5"/>
  <c r="I43" i="5"/>
  <c r="X52" i="5" s="1"/>
  <c r="H43" i="5"/>
  <c r="G43" i="5"/>
  <c r="F43" i="5"/>
  <c r="C42" i="5"/>
  <c r="V41" i="5"/>
  <c r="K50" i="5" s="1"/>
  <c r="T41" i="5"/>
  <c r="K49" i="5" s="1"/>
  <c r="R41" i="5"/>
  <c r="K48" i="5" s="1"/>
  <c r="P52" i="5" s="1"/>
  <c r="U41" i="5"/>
  <c r="I50" i="5" s="1"/>
  <c r="S41" i="5"/>
  <c r="I49" i="5" s="1"/>
  <c r="Q41" i="5"/>
  <c r="I48" i="5" s="1"/>
  <c r="E41" i="5"/>
  <c r="D41" i="5"/>
  <c r="B41" i="5"/>
  <c r="A41" i="5"/>
  <c r="A40" i="5"/>
  <c r="AA37" i="5"/>
  <c r="I25" i="5" s="1"/>
  <c r="Z37" i="5"/>
  <c r="I24" i="5" s="1"/>
  <c r="Y37" i="5"/>
  <c r="X37" i="5"/>
  <c r="O37" i="5"/>
  <c r="H37" i="5"/>
  <c r="P37" i="5"/>
  <c r="J37" i="5"/>
  <c r="V36" i="5"/>
  <c r="T36" i="5"/>
  <c r="R36" i="5"/>
  <c r="U36" i="5"/>
  <c r="S36" i="5"/>
  <c r="Q36" i="5"/>
  <c r="E36" i="5"/>
  <c r="D36" i="5"/>
  <c r="B36" i="5"/>
  <c r="A36" i="5"/>
  <c r="C35" i="5"/>
  <c r="A18" i="5"/>
  <c r="A15" i="5"/>
  <c r="A13" i="5"/>
  <c r="G6" i="5"/>
  <c r="B6" i="5"/>
  <c r="P71" i="5" l="1"/>
  <c r="J106" i="5" s="1"/>
  <c r="X154" i="5"/>
  <c r="X173" i="5"/>
  <c r="O186" i="5"/>
  <c r="J84" i="5"/>
  <c r="P173" i="5"/>
  <c r="J189" i="5" s="1"/>
  <c r="H136" i="5"/>
  <c r="J55" i="5"/>
  <c r="J52" i="5"/>
  <c r="H71" i="5"/>
  <c r="X120" i="5"/>
  <c r="P129" i="5"/>
  <c r="J139" i="5" s="1"/>
  <c r="J173" i="5"/>
  <c r="J186" i="5"/>
  <c r="X186" i="5"/>
  <c r="X88" i="5"/>
  <c r="W43" i="5"/>
  <c r="H52" i="5"/>
  <c r="J71" i="5"/>
  <c r="X71" i="5"/>
  <c r="I22" i="5" s="1"/>
  <c r="O75" i="5"/>
  <c r="H106" i="5" s="1"/>
  <c r="W79" i="5"/>
  <c r="H84" i="5"/>
  <c r="J92" i="5"/>
  <c r="O96" i="5"/>
  <c r="H100" i="5"/>
  <c r="H103" i="5"/>
  <c r="W113" i="5"/>
  <c r="O120" i="5"/>
  <c r="O129" i="5"/>
  <c r="O136" i="5"/>
  <c r="O154" i="5"/>
  <c r="H157" i="5" s="1"/>
  <c r="W164" i="5"/>
  <c r="H173" i="5"/>
  <c r="P186" i="5"/>
  <c r="H120" i="5"/>
  <c r="O52" i="5"/>
  <c r="H55" i="5" s="1"/>
  <c r="J75" i="5"/>
  <c r="O84" i="5"/>
  <c r="H88" i="5"/>
  <c r="J96" i="5"/>
  <c r="O100" i="5"/>
  <c r="O103" i="5"/>
  <c r="J120" i="5"/>
  <c r="J129" i="5"/>
  <c r="J136" i="5"/>
  <c r="X136" i="5"/>
  <c r="J154" i="5"/>
  <c r="O173" i="5"/>
  <c r="H189" i="5" s="1"/>
  <c r="W177" i="5"/>
  <c r="H186" i="5"/>
  <c r="W62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" i="3"/>
  <c r="CY1" i="3"/>
  <c r="CZ1" i="3"/>
  <c r="DB1" i="3" s="1"/>
  <c r="DA1" i="3"/>
  <c r="DC1" i="3"/>
  <c r="A2" i="3"/>
  <c r="CY2" i="3"/>
  <c r="CZ2" i="3"/>
  <c r="DA2" i="3"/>
  <c r="DB2" i="3"/>
  <c r="DC2" i="3"/>
  <c r="A3" i="3"/>
  <c r="CY3" i="3"/>
  <c r="CZ3" i="3"/>
  <c r="DA3" i="3"/>
  <c r="DB3" i="3"/>
  <c r="DC3" i="3"/>
  <c r="A4" i="3"/>
  <c r="CY4" i="3"/>
  <c r="CZ4" i="3"/>
  <c r="DB4" i="3" s="1"/>
  <c r="DA4" i="3"/>
  <c r="DC4" i="3"/>
  <c r="A5" i="3"/>
  <c r="CY5" i="3"/>
  <c r="CZ5" i="3"/>
  <c r="DB5" i="3" s="1"/>
  <c r="DA5" i="3"/>
  <c r="DC5" i="3"/>
  <c r="A6" i="3"/>
  <c r="CY6" i="3"/>
  <c r="CZ6" i="3"/>
  <c r="DA6" i="3"/>
  <c r="DB6" i="3"/>
  <c r="DC6" i="3"/>
  <c r="A7" i="3"/>
  <c r="CY7" i="3"/>
  <c r="CZ7" i="3"/>
  <c r="DA7" i="3"/>
  <c r="DB7" i="3"/>
  <c r="DC7" i="3"/>
  <c r="A8" i="3"/>
  <c r="CY8" i="3"/>
  <c r="CZ8" i="3"/>
  <c r="DB8" i="3" s="1"/>
  <c r="DA8" i="3"/>
  <c r="DC8" i="3"/>
  <c r="A9" i="3"/>
  <c r="CY9" i="3"/>
  <c r="CZ9" i="3"/>
  <c r="DB9" i="3" s="1"/>
  <c r="DA9" i="3"/>
  <c r="DC9" i="3"/>
  <c r="A10" i="3"/>
  <c r="CY10" i="3"/>
  <c r="CZ10" i="3"/>
  <c r="DA10" i="3"/>
  <c r="DB10" i="3"/>
  <c r="DC10" i="3"/>
  <c r="A11" i="3"/>
  <c r="CY11" i="3"/>
  <c r="CZ11" i="3"/>
  <c r="DA11" i="3"/>
  <c r="DB11" i="3"/>
  <c r="DC11" i="3"/>
  <c r="A12" i="3"/>
  <c r="CY12" i="3"/>
  <c r="CZ12" i="3"/>
  <c r="DB12" i="3" s="1"/>
  <c r="DA12" i="3"/>
  <c r="DC12" i="3"/>
  <c r="A13" i="3"/>
  <c r="CY13" i="3"/>
  <c r="CZ13" i="3"/>
  <c r="DB13" i="3" s="1"/>
  <c r="DA13" i="3"/>
  <c r="DC13" i="3"/>
  <c r="A14" i="3"/>
  <c r="CY14" i="3"/>
  <c r="CZ14" i="3"/>
  <c r="DA14" i="3"/>
  <c r="DB14" i="3"/>
  <c r="DC14" i="3"/>
  <c r="A15" i="3"/>
  <c r="CY15" i="3"/>
  <c r="CZ15" i="3"/>
  <c r="DA15" i="3"/>
  <c r="DB15" i="3"/>
  <c r="DC15" i="3"/>
  <c r="A16" i="3"/>
  <c r="CY16" i="3"/>
  <c r="CZ16" i="3"/>
  <c r="DB16" i="3" s="1"/>
  <c r="DA16" i="3"/>
  <c r="DC16" i="3"/>
  <c r="A17" i="3"/>
  <c r="CY17" i="3"/>
  <c r="CZ17" i="3"/>
  <c r="DB17" i="3" s="1"/>
  <c r="DA17" i="3"/>
  <c r="DC17" i="3"/>
  <c r="A18" i="3"/>
  <c r="CY18" i="3"/>
  <c r="CZ18" i="3"/>
  <c r="DA18" i="3"/>
  <c r="DB18" i="3"/>
  <c r="DC18" i="3"/>
  <c r="A19" i="3"/>
  <c r="CY19" i="3"/>
  <c r="CZ19" i="3"/>
  <c r="DA19" i="3"/>
  <c r="DB19" i="3"/>
  <c r="DC19" i="3"/>
  <c r="A20" i="3"/>
  <c r="CY20" i="3"/>
  <c r="CZ20" i="3"/>
  <c r="DB20" i="3" s="1"/>
  <c r="DA20" i="3"/>
  <c r="DC20" i="3"/>
  <c r="A21" i="3"/>
  <c r="CY21" i="3"/>
  <c r="CZ21" i="3"/>
  <c r="DB21" i="3" s="1"/>
  <c r="DA21" i="3"/>
  <c r="DC21" i="3"/>
  <c r="A22" i="3"/>
  <c r="CY22" i="3"/>
  <c r="CZ22" i="3"/>
  <c r="DA22" i="3"/>
  <c r="DB22" i="3"/>
  <c r="DC22" i="3"/>
  <c r="A23" i="3"/>
  <c r="CY23" i="3"/>
  <c r="CZ23" i="3"/>
  <c r="DA23" i="3"/>
  <c r="DB23" i="3"/>
  <c r="DC23" i="3"/>
  <c r="A24" i="3"/>
  <c r="CY24" i="3"/>
  <c r="CZ24" i="3"/>
  <c r="DB24" i="3" s="1"/>
  <c r="DA24" i="3"/>
  <c r="DC24" i="3"/>
  <c r="A25" i="3"/>
  <c r="CY25" i="3"/>
  <c r="CZ25" i="3"/>
  <c r="DB25" i="3" s="1"/>
  <c r="DA25" i="3"/>
  <c r="DC25" i="3"/>
  <c r="A26" i="3"/>
  <c r="CY26" i="3"/>
  <c r="CZ26" i="3"/>
  <c r="DA26" i="3"/>
  <c r="DB26" i="3"/>
  <c r="DC26" i="3"/>
  <c r="A27" i="3"/>
  <c r="CY27" i="3"/>
  <c r="CZ27" i="3"/>
  <c r="DA27" i="3"/>
  <c r="DB27" i="3"/>
  <c r="DC27" i="3"/>
  <c r="A28" i="3"/>
  <c r="CY28" i="3"/>
  <c r="CZ28" i="3"/>
  <c r="DB28" i="3" s="1"/>
  <c r="DA28" i="3"/>
  <c r="DC28" i="3"/>
  <c r="A29" i="3"/>
  <c r="CY29" i="3"/>
  <c r="CZ29" i="3"/>
  <c r="DB29" i="3" s="1"/>
  <c r="DA29" i="3"/>
  <c r="DC29" i="3"/>
  <c r="A30" i="3"/>
  <c r="CY30" i="3"/>
  <c r="CZ30" i="3"/>
  <c r="DA30" i="3"/>
  <c r="DB30" i="3"/>
  <c r="DC30" i="3"/>
  <c r="A31" i="3"/>
  <c r="CY31" i="3"/>
  <c r="CZ31" i="3"/>
  <c r="DA31" i="3"/>
  <c r="DB31" i="3"/>
  <c r="DC31" i="3"/>
  <c r="A32" i="3"/>
  <c r="CY32" i="3"/>
  <c r="CZ32" i="3"/>
  <c r="DB32" i="3" s="1"/>
  <c r="DA32" i="3"/>
  <c r="DC32" i="3"/>
  <c r="A33" i="3"/>
  <c r="CY33" i="3"/>
  <c r="CZ33" i="3"/>
  <c r="DB33" i="3" s="1"/>
  <c r="DA33" i="3"/>
  <c r="DC33" i="3"/>
  <c r="A34" i="3"/>
  <c r="CY34" i="3"/>
  <c r="CZ34" i="3"/>
  <c r="DA34" i="3"/>
  <c r="DB34" i="3"/>
  <c r="DC34" i="3"/>
  <c r="A35" i="3"/>
  <c r="CY35" i="3"/>
  <c r="CZ35" i="3"/>
  <c r="DA35" i="3"/>
  <c r="DB35" i="3"/>
  <c r="DC35" i="3"/>
  <c r="A36" i="3"/>
  <c r="CY36" i="3"/>
  <c r="CZ36" i="3"/>
  <c r="DB36" i="3" s="1"/>
  <c r="DA36" i="3"/>
  <c r="DC36" i="3"/>
  <c r="A37" i="3"/>
  <c r="CY37" i="3"/>
  <c r="CZ37" i="3"/>
  <c r="DB37" i="3" s="1"/>
  <c r="DA37" i="3"/>
  <c r="DC37" i="3"/>
  <c r="A38" i="3"/>
  <c r="CY38" i="3"/>
  <c r="CZ38" i="3"/>
  <c r="DA38" i="3"/>
  <c r="DB38" i="3"/>
  <c r="DC38" i="3"/>
  <c r="A39" i="3"/>
  <c r="CY39" i="3"/>
  <c r="CZ39" i="3"/>
  <c r="DA39" i="3"/>
  <c r="DB39" i="3"/>
  <c r="DC39" i="3"/>
  <c r="A40" i="3"/>
  <c r="CY40" i="3"/>
  <c r="CZ40" i="3"/>
  <c r="DB40" i="3" s="1"/>
  <c r="DA40" i="3"/>
  <c r="DC40" i="3"/>
  <c r="A41" i="3"/>
  <c r="CY41" i="3"/>
  <c r="CZ41" i="3"/>
  <c r="DB41" i="3" s="1"/>
  <c r="DA41" i="3"/>
  <c r="DC41" i="3"/>
  <c r="A42" i="3"/>
  <c r="CY42" i="3"/>
  <c r="CZ42" i="3"/>
  <c r="DA42" i="3"/>
  <c r="DB42" i="3"/>
  <c r="DC42" i="3"/>
  <c r="A43" i="3"/>
  <c r="CY43" i="3"/>
  <c r="CZ43" i="3"/>
  <c r="DA43" i="3"/>
  <c r="DB43" i="3"/>
  <c r="DC43" i="3"/>
  <c r="A44" i="3"/>
  <c r="CY44" i="3"/>
  <c r="CZ44" i="3"/>
  <c r="DB44" i="3" s="1"/>
  <c r="DA44" i="3"/>
  <c r="DC44" i="3"/>
  <c r="A45" i="3"/>
  <c r="CY45" i="3"/>
  <c r="CZ45" i="3"/>
  <c r="DB45" i="3" s="1"/>
  <c r="DA45" i="3"/>
  <c r="DC45" i="3"/>
  <c r="A46" i="3"/>
  <c r="CY46" i="3"/>
  <c r="CZ46" i="3"/>
  <c r="DA46" i="3"/>
  <c r="DB46" i="3"/>
  <c r="DC46" i="3"/>
  <c r="A47" i="3"/>
  <c r="CY47" i="3"/>
  <c r="CZ47" i="3"/>
  <c r="DA47" i="3"/>
  <c r="DB47" i="3"/>
  <c r="DC47" i="3"/>
  <c r="A48" i="3"/>
  <c r="CY48" i="3"/>
  <c r="CZ48" i="3"/>
  <c r="DB48" i="3" s="1"/>
  <c r="DA48" i="3"/>
  <c r="DC48" i="3"/>
  <c r="A49" i="3"/>
  <c r="CY49" i="3"/>
  <c r="CZ49" i="3"/>
  <c r="DB49" i="3" s="1"/>
  <c r="DA49" i="3"/>
  <c r="DC49" i="3"/>
  <c r="A50" i="3"/>
  <c r="CY50" i="3"/>
  <c r="CZ50" i="3"/>
  <c r="DA50" i="3"/>
  <c r="DB50" i="3"/>
  <c r="DC50" i="3"/>
  <c r="A51" i="3"/>
  <c r="CY51" i="3"/>
  <c r="CZ51" i="3"/>
  <c r="DA51" i="3"/>
  <c r="DB51" i="3"/>
  <c r="DC51" i="3"/>
  <c r="A52" i="3"/>
  <c r="CY52" i="3"/>
  <c r="CZ52" i="3"/>
  <c r="DB52" i="3" s="1"/>
  <c r="DA52" i="3"/>
  <c r="DC52" i="3"/>
  <c r="A53" i="3"/>
  <c r="CY53" i="3"/>
  <c r="CZ53" i="3"/>
  <c r="DB53" i="3" s="1"/>
  <c r="DA53" i="3"/>
  <c r="DC53" i="3"/>
  <c r="A54" i="3"/>
  <c r="CY54" i="3"/>
  <c r="CZ54" i="3"/>
  <c r="DA54" i="3"/>
  <c r="DB54" i="3"/>
  <c r="DC54" i="3"/>
  <c r="A55" i="3"/>
  <c r="CY55" i="3"/>
  <c r="CZ55" i="3"/>
  <c r="DA55" i="3"/>
  <c r="DB55" i="3"/>
  <c r="DC55" i="3"/>
  <c r="A56" i="3"/>
  <c r="CY56" i="3"/>
  <c r="CZ56" i="3"/>
  <c r="DB56" i="3" s="1"/>
  <c r="DA56" i="3"/>
  <c r="DC56" i="3"/>
  <c r="A57" i="3"/>
  <c r="CY57" i="3"/>
  <c r="CZ57" i="3"/>
  <c r="DB57" i="3" s="1"/>
  <c r="DA57" i="3"/>
  <c r="DC57" i="3"/>
  <c r="A58" i="3"/>
  <c r="CY58" i="3"/>
  <c r="CZ58" i="3"/>
  <c r="DA58" i="3"/>
  <c r="DB58" i="3"/>
  <c r="DC58" i="3"/>
  <c r="A59" i="3"/>
  <c r="CY59" i="3"/>
  <c r="CZ59" i="3"/>
  <c r="DA59" i="3"/>
  <c r="DB59" i="3"/>
  <c r="DC59" i="3"/>
  <c r="A60" i="3"/>
  <c r="CY60" i="3"/>
  <c r="CZ60" i="3"/>
  <c r="DB60" i="3" s="1"/>
  <c r="DA60" i="3"/>
  <c r="DC60" i="3"/>
  <c r="A61" i="3"/>
  <c r="CY61" i="3"/>
  <c r="CZ61" i="3"/>
  <c r="DB61" i="3" s="1"/>
  <c r="DA61" i="3"/>
  <c r="DC61" i="3"/>
  <c r="A62" i="3"/>
  <c r="CY62" i="3"/>
  <c r="CZ62" i="3"/>
  <c r="DA62" i="3"/>
  <c r="DB62" i="3"/>
  <c r="DC62" i="3"/>
  <c r="A63" i="3"/>
  <c r="CY63" i="3"/>
  <c r="CZ63" i="3"/>
  <c r="DA63" i="3"/>
  <c r="DB63" i="3"/>
  <c r="DC63" i="3"/>
  <c r="A64" i="3"/>
  <c r="CY64" i="3"/>
  <c r="CZ64" i="3"/>
  <c r="DB64" i="3" s="1"/>
  <c r="DA64" i="3"/>
  <c r="DC64" i="3"/>
  <c r="A65" i="3"/>
  <c r="CY65" i="3"/>
  <c r="CZ65" i="3"/>
  <c r="DB65" i="3" s="1"/>
  <c r="DA65" i="3"/>
  <c r="DC65" i="3"/>
  <c r="A66" i="3"/>
  <c r="CY66" i="3"/>
  <c r="CZ66" i="3"/>
  <c r="DA66" i="3"/>
  <c r="DB66" i="3"/>
  <c r="DC66" i="3"/>
  <c r="A67" i="3"/>
  <c r="CY67" i="3"/>
  <c r="CZ67" i="3"/>
  <c r="DA67" i="3"/>
  <c r="DB67" i="3"/>
  <c r="DC67" i="3"/>
  <c r="A68" i="3"/>
  <c r="CY68" i="3"/>
  <c r="CZ68" i="3"/>
  <c r="DB68" i="3" s="1"/>
  <c r="DA68" i="3"/>
  <c r="DC68" i="3"/>
  <c r="A69" i="3"/>
  <c r="CY69" i="3"/>
  <c r="CZ69" i="3"/>
  <c r="DB69" i="3" s="1"/>
  <c r="DA69" i="3"/>
  <c r="DC69" i="3"/>
  <c r="A70" i="3"/>
  <c r="CY70" i="3"/>
  <c r="CZ70" i="3"/>
  <c r="DA70" i="3"/>
  <c r="DB70" i="3"/>
  <c r="DC70" i="3"/>
  <c r="A71" i="3"/>
  <c r="CY71" i="3"/>
  <c r="CZ71" i="3"/>
  <c r="DA71" i="3"/>
  <c r="DB71" i="3"/>
  <c r="DC71" i="3"/>
  <c r="A72" i="3"/>
  <c r="CY72" i="3"/>
  <c r="CZ72" i="3"/>
  <c r="DB72" i="3" s="1"/>
  <c r="DA72" i="3"/>
  <c r="DC72" i="3"/>
  <c r="A73" i="3"/>
  <c r="CY73" i="3"/>
  <c r="CZ73" i="3"/>
  <c r="DB73" i="3" s="1"/>
  <c r="DA73" i="3"/>
  <c r="DC73" i="3"/>
  <c r="A74" i="3"/>
  <c r="CY74" i="3"/>
  <c r="CZ74" i="3"/>
  <c r="DA74" i="3"/>
  <c r="DB74" i="3"/>
  <c r="DC74" i="3"/>
  <c r="A75" i="3"/>
  <c r="CY75" i="3"/>
  <c r="CZ75" i="3"/>
  <c r="DA75" i="3"/>
  <c r="DB75" i="3"/>
  <c r="DC75" i="3"/>
  <c r="A76" i="3"/>
  <c r="CY76" i="3"/>
  <c r="CZ76" i="3"/>
  <c r="DB76" i="3" s="1"/>
  <c r="DA76" i="3"/>
  <c r="DC76" i="3"/>
  <c r="A77" i="3"/>
  <c r="CY77" i="3"/>
  <c r="CZ77" i="3"/>
  <c r="DB77" i="3" s="1"/>
  <c r="DA77" i="3"/>
  <c r="DC77" i="3"/>
  <c r="A78" i="3"/>
  <c r="CY78" i="3"/>
  <c r="CZ78" i="3"/>
  <c r="DA78" i="3"/>
  <c r="DB78" i="3"/>
  <c r="DC78" i="3"/>
  <c r="A79" i="3"/>
  <c r="CY79" i="3"/>
  <c r="CZ79" i="3"/>
  <c r="DA79" i="3"/>
  <c r="DB79" i="3"/>
  <c r="DC79" i="3"/>
  <c r="A80" i="3"/>
  <c r="CY80" i="3"/>
  <c r="CZ80" i="3"/>
  <c r="DB80" i="3" s="1"/>
  <c r="DA80" i="3"/>
  <c r="DC80" i="3"/>
  <c r="A81" i="3"/>
  <c r="CY81" i="3"/>
  <c r="CZ81" i="3"/>
  <c r="DB81" i="3" s="1"/>
  <c r="DA81" i="3"/>
  <c r="DC81" i="3"/>
  <c r="A82" i="3"/>
  <c r="CY82" i="3"/>
  <c r="CZ82" i="3"/>
  <c r="DA82" i="3"/>
  <c r="DB82" i="3"/>
  <c r="DC82" i="3"/>
  <c r="A83" i="3"/>
  <c r="CY83" i="3"/>
  <c r="CZ83" i="3"/>
  <c r="DA83" i="3"/>
  <c r="DB83" i="3"/>
  <c r="DC83" i="3"/>
  <c r="A84" i="3"/>
  <c r="CY84" i="3"/>
  <c r="CZ84" i="3"/>
  <c r="DB84" i="3" s="1"/>
  <c r="DA84" i="3"/>
  <c r="DC84" i="3"/>
  <c r="A85" i="3"/>
  <c r="CY85" i="3"/>
  <c r="CZ85" i="3"/>
  <c r="DB85" i="3" s="1"/>
  <c r="DA85" i="3"/>
  <c r="DC85" i="3"/>
  <c r="A86" i="3"/>
  <c r="CY86" i="3"/>
  <c r="CZ86" i="3"/>
  <c r="DA86" i="3"/>
  <c r="DB86" i="3"/>
  <c r="DC86" i="3"/>
  <c r="A87" i="3"/>
  <c r="CY87" i="3"/>
  <c r="CZ87" i="3"/>
  <c r="DA87" i="3"/>
  <c r="DB87" i="3"/>
  <c r="DC87" i="3"/>
  <c r="A88" i="3"/>
  <c r="CY88" i="3"/>
  <c r="CZ88" i="3"/>
  <c r="DB88" i="3" s="1"/>
  <c r="DA88" i="3"/>
  <c r="DC88" i="3"/>
  <c r="A89" i="3"/>
  <c r="CY89" i="3"/>
  <c r="CZ89" i="3"/>
  <c r="DB89" i="3" s="1"/>
  <c r="DA89" i="3"/>
  <c r="DC89" i="3"/>
  <c r="A90" i="3"/>
  <c r="CY90" i="3"/>
  <c r="CZ90" i="3"/>
  <c r="DA90" i="3"/>
  <c r="DB90" i="3"/>
  <c r="DC90" i="3"/>
  <c r="A91" i="3"/>
  <c r="CY91" i="3"/>
  <c r="CZ91" i="3"/>
  <c r="DB91" i="3" s="1"/>
  <c r="DA91" i="3"/>
  <c r="DC91" i="3"/>
  <c r="A92" i="3"/>
  <c r="CY92" i="3"/>
  <c r="CZ92" i="3"/>
  <c r="DB92" i="3" s="1"/>
  <c r="DA92" i="3"/>
  <c r="DC92" i="3"/>
  <c r="A93" i="3"/>
  <c r="CY93" i="3"/>
  <c r="CZ93" i="3"/>
  <c r="DB93" i="3" s="1"/>
  <c r="DA93" i="3"/>
  <c r="DC93" i="3"/>
  <c r="A94" i="3"/>
  <c r="CY94" i="3"/>
  <c r="CZ94" i="3"/>
  <c r="DA94" i="3"/>
  <c r="DB94" i="3"/>
  <c r="DC94" i="3"/>
  <c r="A95" i="3"/>
  <c r="CY95" i="3"/>
  <c r="CZ95" i="3"/>
  <c r="DA95" i="3"/>
  <c r="DB95" i="3"/>
  <c r="DC95" i="3"/>
  <c r="A96" i="3"/>
  <c r="CY96" i="3"/>
  <c r="CZ96" i="3"/>
  <c r="DB96" i="3" s="1"/>
  <c r="DA96" i="3"/>
  <c r="DC96" i="3"/>
  <c r="A97" i="3"/>
  <c r="CY97" i="3"/>
  <c r="CZ97" i="3"/>
  <c r="DA97" i="3"/>
  <c r="DB97" i="3"/>
  <c r="DC97" i="3"/>
  <c r="A98" i="3"/>
  <c r="CY98" i="3"/>
  <c r="CZ98" i="3"/>
  <c r="DA98" i="3"/>
  <c r="DB98" i="3"/>
  <c r="DC98" i="3"/>
  <c r="A99" i="3"/>
  <c r="CY99" i="3"/>
  <c r="CZ99" i="3"/>
  <c r="DB99" i="3" s="1"/>
  <c r="DA99" i="3"/>
  <c r="DC99" i="3"/>
  <c r="A100" i="3"/>
  <c r="CY100" i="3"/>
  <c r="CZ100" i="3"/>
  <c r="DB100" i="3" s="1"/>
  <c r="DA100" i="3"/>
  <c r="DC100" i="3"/>
  <c r="A101" i="3"/>
  <c r="CY101" i="3"/>
  <c r="CZ101" i="3"/>
  <c r="DB101" i="3" s="1"/>
  <c r="DA101" i="3"/>
  <c r="DC101" i="3"/>
  <c r="A102" i="3"/>
  <c r="CY102" i="3"/>
  <c r="CZ102" i="3"/>
  <c r="DA102" i="3"/>
  <c r="DB102" i="3"/>
  <c r="DC102" i="3"/>
  <c r="A103" i="3"/>
  <c r="CY103" i="3"/>
  <c r="CZ103" i="3"/>
  <c r="DA103" i="3"/>
  <c r="DB103" i="3"/>
  <c r="DC103" i="3"/>
  <c r="A104" i="3"/>
  <c r="CY104" i="3"/>
  <c r="CZ104" i="3"/>
  <c r="DB104" i="3" s="1"/>
  <c r="DA104" i="3"/>
  <c r="DC104" i="3"/>
  <c r="A105" i="3"/>
  <c r="CY105" i="3"/>
  <c r="CZ105" i="3"/>
  <c r="DA105" i="3"/>
  <c r="DB105" i="3"/>
  <c r="DC105" i="3"/>
  <c r="A106" i="3"/>
  <c r="CY106" i="3"/>
  <c r="CZ106" i="3"/>
  <c r="DA106" i="3"/>
  <c r="DB106" i="3"/>
  <c r="DC106" i="3"/>
  <c r="A107" i="3"/>
  <c r="CY107" i="3"/>
  <c r="CZ107" i="3"/>
  <c r="DB107" i="3" s="1"/>
  <c r="DA107" i="3"/>
  <c r="DC107" i="3"/>
  <c r="A108" i="3"/>
  <c r="CY108" i="3"/>
  <c r="CZ108" i="3"/>
  <c r="DB108" i="3" s="1"/>
  <c r="DA108" i="3"/>
  <c r="DC108" i="3"/>
  <c r="A109" i="3"/>
  <c r="CY109" i="3"/>
  <c r="CZ109" i="3"/>
  <c r="DB109" i="3" s="1"/>
  <c r="DA109" i="3"/>
  <c r="DC109" i="3"/>
  <c r="A110" i="3"/>
  <c r="CY110" i="3"/>
  <c r="CZ110" i="3"/>
  <c r="DA110" i="3"/>
  <c r="DB110" i="3"/>
  <c r="DC110" i="3"/>
  <c r="A111" i="3"/>
  <c r="CY111" i="3"/>
  <c r="CZ111" i="3"/>
  <c r="DA111" i="3"/>
  <c r="DB111" i="3"/>
  <c r="DC111" i="3"/>
  <c r="A112" i="3"/>
  <c r="CY112" i="3"/>
  <c r="CZ112" i="3"/>
  <c r="DB112" i="3" s="1"/>
  <c r="DA112" i="3"/>
  <c r="DC112" i="3"/>
  <c r="A113" i="3"/>
  <c r="CY113" i="3"/>
  <c r="CZ113" i="3"/>
  <c r="DA113" i="3"/>
  <c r="DB113" i="3"/>
  <c r="DC113" i="3"/>
  <c r="A114" i="3"/>
  <c r="CY114" i="3"/>
  <c r="CZ114" i="3"/>
  <c r="DA114" i="3"/>
  <c r="DB114" i="3"/>
  <c r="DC114" i="3"/>
  <c r="A115" i="3"/>
  <c r="CY115" i="3"/>
  <c r="CZ115" i="3"/>
  <c r="DB115" i="3" s="1"/>
  <c r="DA115" i="3"/>
  <c r="DC115" i="3"/>
  <c r="A116" i="3"/>
  <c r="CY116" i="3"/>
  <c r="CZ116" i="3"/>
  <c r="DB116" i="3" s="1"/>
  <c r="DA116" i="3"/>
  <c r="DC116" i="3"/>
  <c r="A117" i="3"/>
  <c r="CY117" i="3"/>
  <c r="CZ117" i="3"/>
  <c r="DB117" i="3" s="1"/>
  <c r="DA117" i="3"/>
  <c r="DC117" i="3"/>
  <c r="A118" i="3"/>
  <c r="CY118" i="3"/>
  <c r="CZ118" i="3"/>
  <c r="DA118" i="3"/>
  <c r="DB118" i="3"/>
  <c r="DC118" i="3"/>
  <c r="A119" i="3"/>
  <c r="CY119" i="3"/>
  <c r="CZ119" i="3"/>
  <c r="DA119" i="3"/>
  <c r="DB119" i="3"/>
  <c r="DC119" i="3"/>
  <c r="A120" i="3"/>
  <c r="CY120" i="3"/>
  <c r="CZ120" i="3"/>
  <c r="DB120" i="3" s="1"/>
  <c r="DA120" i="3"/>
  <c r="DC120" i="3"/>
  <c r="A121" i="3"/>
  <c r="CY121" i="3"/>
  <c r="CZ121" i="3"/>
  <c r="DA121" i="3"/>
  <c r="DB121" i="3"/>
  <c r="DC121" i="3"/>
  <c r="A122" i="3"/>
  <c r="CY122" i="3"/>
  <c r="CZ122" i="3"/>
  <c r="DA122" i="3"/>
  <c r="DB122" i="3"/>
  <c r="DC122" i="3"/>
  <c r="A123" i="3"/>
  <c r="CY123" i="3"/>
  <c r="CZ123" i="3"/>
  <c r="DB123" i="3" s="1"/>
  <c r="DA123" i="3"/>
  <c r="DC123" i="3"/>
  <c r="A124" i="3"/>
  <c r="CY124" i="3"/>
  <c r="CZ124" i="3"/>
  <c r="DB124" i="3" s="1"/>
  <c r="DA124" i="3"/>
  <c r="DC124" i="3"/>
  <c r="A125" i="3"/>
  <c r="CY125" i="3"/>
  <c r="CZ125" i="3"/>
  <c r="DB125" i="3" s="1"/>
  <c r="DA125" i="3"/>
  <c r="DC125" i="3"/>
  <c r="A126" i="3"/>
  <c r="CY126" i="3"/>
  <c r="CZ126" i="3"/>
  <c r="DA126" i="3"/>
  <c r="DB126" i="3"/>
  <c r="DC126" i="3"/>
  <c r="A127" i="3"/>
  <c r="CY127" i="3"/>
  <c r="CZ127" i="3"/>
  <c r="DA127" i="3"/>
  <c r="DB127" i="3"/>
  <c r="DC127" i="3"/>
  <c r="A128" i="3"/>
  <c r="CY128" i="3"/>
  <c r="CZ128" i="3"/>
  <c r="DB128" i="3" s="1"/>
  <c r="DA128" i="3"/>
  <c r="DC128" i="3"/>
  <c r="A129" i="3"/>
  <c r="CY129" i="3"/>
  <c r="CZ129" i="3"/>
  <c r="DA129" i="3"/>
  <c r="DB129" i="3"/>
  <c r="DC129" i="3"/>
  <c r="A130" i="3"/>
  <c r="CY130" i="3"/>
  <c r="CZ130" i="3"/>
  <c r="DA130" i="3"/>
  <c r="DB130" i="3"/>
  <c r="DC130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R22" i="1"/>
  <c r="DS22" i="1"/>
  <c r="EE22" i="1"/>
  <c r="EF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Q25" i="1"/>
  <c r="R25" i="1"/>
  <c r="U25" i="1"/>
  <c r="AB25" i="1"/>
  <c r="AC25" i="1"/>
  <c r="P25" i="1" s="1"/>
  <c r="AE25" i="1"/>
  <c r="AD25" i="1" s="1"/>
  <c r="AF25" i="1"/>
  <c r="AG25" i="1"/>
  <c r="CU25" i="1" s="1"/>
  <c r="T25" i="1" s="1"/>
  <c r="AH25" i="1"/>
  <c r="AI25" i="1"/>
  <c r="AJ25" i="1"/>
  <c r="CX25" i="1" s="1"/>
  <c r="W25" i="1" s="1"/>
  <c r="CR25" i="1"/>
  <c r="CS25" i="1"/>
  <c r="CV25" i="1"/>
  <c r="CW25" i="1"/>
  <c r="V25" i="1" s="1"/>
  <c r="FR25" i="1"/>
  <c r="GL25" i="1"/>
  <c r="GN25" i="1"/>
  <c r="GO25" i="1"/>
  <c r="GV25" i="1"/>
  <c r="HC25" i="1"/>
  <c r="GX25" i="1" s="1"/>
  <c r="AB26" i="1"/>
  <c r="AC26" i="1"/>
  <c r="AE26" i="1"/>
  <c r="AD26" i="1" s="1"/>
  <c r="AF26" i="1"/>
  <c r="S26" i="1" s="1"/>
  <c r="AG26" i="1"/>
  <c r="CU26" i="1" s="1"/>
  <c r="T26" i="1" s="1"/>
  <c r="AH26" i="1"/>
  <c r="AI26" i="1"/>
  <c r="CW26" i="1" s="1"/>
  <c r="V26" i="1" s="1"/>
  <c r="AJ26" i="1"/>
  <c r="CX26" i="1" s="1"/>
  <c r="W26" i="1" s="1"/>
  <c r="CS26" i="1"/>
  <c r="CT26" i="1"/>
  <c r="CV26" i="1"/>
  <c r="U26" i="1" s="1"/>
  <c r="FR26" i="1"/>
  <c r="GL26" i="1"/>
  <c r="GN26" i="1"/>
  <c r="GO26" i="1"/>
  <c r="GV26" i="1"/>
  <c r="HC26" i="1"/>
  <c r="GX26" i="1" s="1"/>
  <c r="D28" i="1"/>
  <c r="E30" i="1"/>
  <c r="Z30" i="1"/>
  <c r="AA30" i="1"/>
  <c r="AM30" i="1"/>
  <c r="AN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R30" i="1"/>
  <c r="DS30" i="1"/>
  <c r="EE30" i="1"/>
  <c r="EF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C32" i="1"/>
  <c r="D32" i="1"/>
  <c r="I32" i="1"/>
  <c r="P32" i="1"/>
  <c r="S32" i="1"/>
  <c r="AC32" i="1"/>
  <c r="AE32" i="1"/>
  <c r="AD32" i="1" s="1"/>
  <c r="AF32" i="1"/>
  <c r="AG32" i="1"/>
  <c r="AH32" i="1"/>
  <c r="AI32" i="1"/>
  <c r="CW32" i="1" s="1"/>
  <c r="V32" i="1" s="1"/>
  <c r="AJ32" i="1"/>
  <c r="CQ32" i="1"/>
  <c r="CR32" i="1"/>
  <c r="CT32" i="1"/>
  <c r="CU32" i="1"/>
  <c r="T32" i="1" s="1"/>
  <c r="CV32" i="1"/>
  <c r="U32" i="1" s="1"/>
  <c r="CX32" i="1"/>
  <c r="W32" i="1" s="1"/>
  <c r="CY32" i="1"/>
  <c r="X32" i="1" s="1"/>
  <c r="CZ32" i="1"/>
  <c r="Y32" i="1" s="1"/>
  <c r="FR32" i="1"/>
  <c r="GL32" i="1"/>
  <c r="GO32" i="1"/>
  <c r="GP32" i="1"/>
  <c r="GV32" i="1"/>
  <c r="HC32" i="1" s="1"/>
  <c r="GX32" i="1" s="1"/>
  <c r="C33" i="1"/>
  <c r="D33" i="1"/>
  <c r="I33" i="1"/>
  <c r="P33" i="1"/>
  <c r="S33" i="1"/>
  <c r="AC33" i="1"/>
  <c r="AE33" i="1"/>
  <c r="AD33" i="1" s="1"/>
  <c r="AF33" i="1"/>
  <c r="AG33" i="1"/>
  <c r="AH33" i="1"/>
  <c r="AI33" i="1"/>
  <c r="CW33" i="1" s="1"/>
  <c r="V33" i="1" s="1"/>
  <c r="AJ33" i="1"/>
  <c r="CQ33" i="1"/>
  <c r="CR33" i="1"/>
  <c r="CT33" i="1"/>
  <c r="CU33" i="1"/>
  <c r="T33" i="1" s="1"/>
  <c r="CV33" i="1"/>
  <c r="U33" i="1" s="1"/>
  <c r="CX33" i="1"/>
  <c r="W33" i="1" s="1"/>
  <c r="CY33" i="1"/>
  <c r="X33" i="1" s="1"/>
  <c r="CZ33" i="1"/>
  <c r="Y33" i="1" s="1"/>
  <c r="FR33" i="1"/>
  <c r="GL33" i="1"/>
  <c r="GO33" i="1"/>
  <c r="GP33" i="1"/>
  <c r="GV33" i="1"/>
  <c r="HC33" i="1" s="1"/>
  <c r="GX33" i="1" s="1"/>
  <c r="I34" i="1"/>
  <c r="Q34" i="1" s="1"/>
  <c r="R34" i="1"/>
  <c r="S34" i="1"/>
  <c r="CY34" i="1" s="1"/>
  <c r="X34" i="1" s="1"/>
  <c r="AC34" i="1"/>
  <c r="AE34" i="1"/>
  <c r="AD34" i="1" s="1"/>
  <c r="AF34" i="1"/>
  <c r="AG34" i="1"/>
  <c r="CU34" i="1" s="1"/>
  <c r="T34" i="1" s="1"/>
  <c r="AH34" i="1"/>
  <c r="AI34" i="1"/>
  <c r="AJ34" i="1"/>
  <c r="CR34" i="1"/>
  <c r="CS34" i="1"/>
  <c r="CT34" i="1"/>
  <c r="CV34" i="1"/>
  <c r="U34" i="1" s="1"/>
  <c r="CW34" i="1"/>
  <c r="V34" i="1" s="1"/>
  <c r="CX34" i="1"/>
  <c r="W34" i="1" s="1"/>
  <c r="FR34" i="1"/>
  <c r="GK34" i="1"/>
  <c r="GL34" i="1"/>
  <c r="GO34" i="1"/>
  <c r="GP34" i="1"/>
  <c r="GV34" i="1"/>
  <c r="HC34" i="1"/>
  <c r="GX34" i="1" s="1"/>
  <c r="I35" i="1"/>
  <c r="P35" i="1"/>
  <c r="S35" i="1"/>
  <c r="AC35" i="1"/>
  <c r="AB35" i="1" s="1"/>
  <c r="AE35" i="1"/>
  <c r="AD35" i="1" s="1"/>
  <c r="AF35" i="1"/>
  <c r="AG35" i="1"/>
  <c r="AH35" i="1"/>
  <c r="AI35" i="1"/>
  <c r="CW35" i="1" s="1"/>
  <c r="V35" i="1" s="1"/>
  <c r="AJ35" i="1"/>
  <c r="CQ35" i="1"/>
  <c r="CR35" i="1"/>
  <c r="CT35" i="1"/>
  <c r="CU35" i="1"/>
  <c r="T35" i="1" s="1"/>
  <c r="CV35" i="1"/>
  <c r="U35" i="1" s="1"/>
  <c r="CX35" i="1"/>
  <c r="W35" i="1" s="1"/>
  <c r="CY35" i="1"/>
  <c r="X35" i="1" s="1"/>
  <c r="CZ35" i="1"/>
  <c r="Y35" i="1" s="1"/>
  <c r="FR35" i="1"/>
  <c r="GL35" i="1"/>
  <c r="GO35" i="1"/>
  <c r="GP35" i="1"/>
  <c r="GV35" i="1"/>
  <c r="HC35" i="1" s="1"/>
  <c r="GX35" i="1" s="1"/>
  <c r="C36" i="1"/>
  <c r="D36" i="1"/>
  <c r="I36" i="1"/>
  <c r="P36" i="1"/>
  <c r="S36" i="1"/>
  <c r="AC36" i="1"/>
  <c r="AE36" i="1"/>
  <c r="Q36" i="1" s="1"/>
  <c r="AD41" i="1" s="1"/>
  <c r="AF36" i="1"/>
  <c r="AG36" i="1"/>
  <c r="AH36" i="1"/>
  <c r="AI36" i="1"/>
  <c r="CW36" i="1" s="1"/>
  <c r="V36" i="1" s="1"/>
  <c r="AJ36" i="1"/>
  <c r="CQ36" i="1"/>
  <c r="CT36" i="1"/>
  <c r="CU36" i="1"/>
  <c r="T36" i="1" s="1"/>
  <c r="CV36" i="1"/>
  <c r="U36" i="1" s="1"/>
  <c r="AH41" i="1" s="1"/>
  <c r="CX36" i="1"/>
  <c r="W36" i="1" s="1"/>
  <c r="CY36" i="1"/>
  <c r="X36" i="1" s="1"/>
  <c r="CZ36" i="1"/>
  <c r="Y36" i="1" s="1"/>
  <c r="FR36" i="1"/>
  <c r="GL36" i="1"/>
  <c r="GO36" i="1"/>
  <c r="GP36" i="1"/>
  <c r="GV36" i="1"/>
  <c r="HC36" i="1" s="1"/>
  <c r="GX36" i="1" s="1"/>
  <c r="C37" i="1"/>
  <c r="D37" i="1"/>
  <c r="I37" i="1"/>
  <c r="P37" i="1"/>
  <c r="S37" i="1"/>
  <c r="U37" i="1"/>
  <c r="AC37" i="1"/>
  <c r="AE37" i="1"/>
  <c r="AF37" i="1"/>
  <c r="AG37" i="1"/>
  <c r="AH37" i="1"/>
  <c r="AI37" i="1"/>
  <c r="CW37" i="1" s="1"/>
  <c r="V37" i="1" s="1"/>
  <c r="AJ37" i="1"/>
  <c r="CQ37" i="1"/>
  <c r="CT37" i="1"/>
  <c r="CU37" i="1"/>
  <c r="T37" i="1" s="1"/>
  <c r="CV37" i="1"/>
  <c r="CX37" i="1"/>
  <c r="W37" i="1" s="1"/>
  <c r="CY37" i="1"/>
  <c r="X37" i="1" s="1"/>
  <c r="CZ37" i="1"/>
  <c r="Y37" i="1" s="1"/>
  <c r="FR37" i="1"/>
  <c r="GL37" i="1"/>
  <c r="GO37" i="1"/>
  <c r="GP37" i="1"/>
  <c r="GV37" i="1"/>
  <c r="HC37" i="1" s="1"/>
  <c r="GX37" i="1" s="1"/>
  <c r="GB41" i="1" s="1"/>
  <c r="GB30" i="1" s="1"/>
  <c r="I38" i="1"/>
  <c r="Q38" i="1" s="1"/>
  <c r="R38" i="1"/>
  <c r="S38" i="1"/>
  <c r="W38" i="1"/>
  <c r="AJ41" i="1" s="1"/>
  <c r="AC38" i="1"/>
  <c r="AE38" i="1"/>
  <c r="AD38" i="1" s="1"/>
  <c r="AF38" i="1"/>
  <c r="AG38" i="1"/>
  <c r="CU38" i="1" s="1"/>
  <c r="T38" i="1" s="1"/>
  <c r="AG41" i="1" s="1"/>
  <c r="AH38" i="1"/>
  <c r="AI38" i="1"/>
  <c r="AJ38" i="1"/>
  <c r="CR38" i="1"/>
  <c r="CS38" i="1"/>
  <c r="CT38" i="1"/>
  <c r="CV38" i="1"/>
  <c r="U38" i="1" s="1"/>
  <c r="CW38" i="1"/>
  <c r="V38" i="1" s="1"/>
  <c r="CX38" i="1"/>
  <c r="FR38" i="1"/>
  <c r="GK38" i="1"/>
  <c r="GL38" i="1"/>
  <c r="GO38" i="1"/>
  <c r="GP38" i="1"/>
  <c r="GV38" i="1"/>
  <c r="HC38" i="1"/>
  <c r="GX38" i="1" s="1"/>
  <c r="I39" i="1"/>
  <c r="P39" i="1"/>
  <c r="S39" i="1"/>
  <c r="AC39" i="1"/>
  <c r="AE39" i="1"/>
  <c r="AF39" i="1"/>
  <c r="AG39" i="1"/>
  <c r="AH39" i="1"/>
  <c r="CV39" i="1" s="1"/>
  <c r="U39" i="1" s="1"/>
  <c r="DZ41" i="1" s="1"/>
  <c r="AI39" i="1"/>
  <c r="CW39" i="1" s="1"/>
  <c r="V39" i="1" s="1"/>
  <c r="AJ39" i="1"/>
  <c r="CQ39" i="1"/>
  <c r="CT39" i="1"/>
  <c r="CU39" i="1"/>
  <c r="T39" i="1" s="1"/>
  <c r="CX39" i="1"/>
  <c r="W39" i="1" s="1"/>
  <c r="CY39" i="1"/>
  <c r="X39" i="1" s="1"/>
  <c r="CZ39" i="1"/>
  <c r="Y39" i="1" s="1"/>
  <c r="FR39" i="1"/>
  <c r="GL39" i="1"/>
  <c r="GO39" i="1"/>
  <c r="GP39" i="1"/>
  <c r="GV39" i="1"/>
  <c r="HC39" i="1" s="1"/>
  <c r="GX39" i="1" s="1"/>
  <c r="B41" i="1"/>
  <c r="B30" i="1" s="1"/>
  <c r="C41" i="1"/>
  <c r="C30" i="1" s="1"/>
  <c r="D41" i="1"/>
  <c r="D30" i="1" s="1"/>
  <c r="F41" i="1"/>
  <c r="F30" i="1" s="1"/>
  <c r="G41" i="1"/>
  <c r="G30" i="1" s="1"/>
  <c r="AF41" i="1"/>
  <c r="AF30" i="1" s="1"/>
  <c r="AP41" i="1"/>
  <c r="AQ41" i="1"/>
  <c r="AQ30" i="1" s="1"/>
  <c r="AX41" i="1"/>
  <c r="BX41" i="1"/>
  <c r="AO41" i="1" s="1"/>
  <c r="AO30" i="1" s="1"/>
  <c r="BY41" i="1"/>
  <c r="BZ41" i="1"/>
  <c r="BZ30" i="1" s="1"/>
  <c r="CC41" i="1"/>
  <c r="CC30" i="1" s="1"/>
  <c r="CD41" i="1"/>
  <c r="CG41" i="1"/>
  <c r="CG30" i="1" s="1"/>
  <c r="CK41" i="1"/>
  <c r="CK30" i="1" s="1"/>
  <c r="CL41" i="1"/>
  <c r="CM41" i="1"/>
  <c r="CM30" i="1" s="1"/>
  <c r="DX41" i="1"/>
  <c r="DX30" i="1" s="1"/>
  <c r="EA41" i="1"/>
  <c r="FP41" i="1"/>
  <c r="FQ41" i="1"/>
  <c r="FQ30" i="1" s="1"/>
  <c r="FU41" i="1"/>
  <c r="FU30" i="1" s="1"/>
  <c r="GC41" i="1"/>
  <c r="GC30" i="1" s="1"/>
  <c r="GD41" i="1"/>
  <c r="GD30" i="1" s="1"/>
  <c r="GE41" i="1"/>
  <c r="GE30" i="1" s="1"/>
  <c r="F45" i="1"/>
  <c r="D71" i="1"/>
  <c r="E73" i="1"/>
  <c r="Z73" i="1"/>
  <c r="AA73" i="1"/>
  <c r="AM73" i="1"/>
  <c r="AN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R73" i="1"/>
  <c r="DS73" i="1"/>
  <c r="EE73" i="1"/>
  <c r="EF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C75" i="1"/>
  <c r="D75" i="1"/>
  <c r="I75" i="1"/>
  <c r="Q75" i="1" s="1"/>
  <c r="P75" i="1"/>
  <c r="CP75" i="1" s="1"/>
  <c r="O75" i="1" s="1"/>
  <c r="R75" i="1"/>
  <c r="S75" i="1"/>
  <c r="CZ75" i="1" s="1"/>
  <c r="Y75" i="1" s="1"/>
  <c r="W75" i="1"/>
  <c r="AC75" i="1"/>
  <c r="AB75" i="1" s="1"/>
  <c r="AD75" i="1"/>
  <c r="AE75" i="1"/>
  <c r="AF75" i="1"/>
  <c r="AG75" i="1"/>
  <c r="CU75" i="1" s="1"/>
  <c r="T75" i="1" s="1"/>
  <c r="AH75" i="1"/>
  <c r="CV75" i="1" s="1"/>
  <c r="U75" i="1" s="1"/>
  <c r="AI75" i="1"/>
  <c r="AJ75" i="1"/>
  <c r="CR75" i="1"/>
  <c r="CS75" i="1"/>
  <c r="CT75" i="1"/>
  <c r="CW75" i="1"/>
  <c r="V75" i="1" s="1"/>
  <c r="CX75" i="1"/>
  <c r="CY75" i="1"/>
  <c r="X75" i="1" s="1"/>
  <c r="FR75" i="1"/>
  <c r="GK75" i="1"/>
  <c r="GL75" i="1"/>
  <c r="GO75" i="1"/>
  <c r="GP75" i="1"/>
  <c r="GV75" i="1"/>
  <c r="HC75" i="1"/>
  <c r="GX75" i="1" s="1"/>
  <c r="C76" i="1"/>
  <c r="D76" i="1"/>
  <c r="I76" i="1"/>
  <c r="Q76" i="1" s="1"/>
  <c r="R76" i="1"/>
  <c r="S76" i="1"/>
  <c r="CZ76" i="1" s="1"/>
  <c r="Y76" i="1" s="1"/>
  <c r="W76" i="1"/>
  <c r="AC76" i="1"/>
  <c r="AB76" i="1" s="1"/>
  <c r="AD76" i="1"/>
  <c r="AE76" i="1"/>
  <c r="AF76" i="1"/>
  <c r="AG76" i="1"/>
  <c r="CU76" i="1" s="1"/>
  <c r="T76" i="1" s="1"/>
  <c r="AH76" i="1"/>
  <c r="CV76" i="1" s="1"/>
  <c r="U76" i="1" s="1"/>
  <c r="AI76" i="1"/>
  <c r="AJ76" i="1"/>
  <c r="CR76" i="1"/>
  <c r="CS76" i="1"/>
  <c r="CT76" i="1"/>
  <c r="CW76" i="1"/>
  <c r="V76" i="1" s="1"/>
  <c r="CX76" i="1"/>
  <c r="CY76" i="1"/>
  <c r="X76" i="1" s="1"/>
  <c r="FR76" i="1"/>
  <c r="GK76" i="1"/>
  <c r="GL76" i="1"/>
  <c r="GO76" i="1"/>
  <c r="GP76" i="1"/>
  <c r="GV76" i="1"/>
  <c r="HC76" i="1"/>
  <c r="GX76" i="1" s="1"/>
  <c r="I77" i="1"/>
  <c r="P77" i="1" s="1"/>
  <c r="AC77" i="1"/>
  <c r="AE77" i="1"/>
  <c r="AD77" i="1" s="1"/>
  <c r="AB77" i="1" s="1"/>
  <c r="AF77" i="1"/>
  <c r="AG77" i="1"/>
  <c r="AH77" i="1"/>
  <c r="AI77" i="1"/>
  <c r="CW77" i="1" s="1"/>
  <c r="V77" i="1" s="1"/>
  <c r="AJ77" i="1"/>
  <c r="CX77" i="1" s="1"/>
  <c r="CQ77" i="1"/>
  <c r="CS77" i="1"/>
  <c r="CU77" i="1"/>
  <c r="CV77" i="1"/>
  <c r="U77" i="1" s="1"/>
  <c r="FR77" i="1"/>
  <c r="GL77" i="1"/>
  <c r="GO77" i="1"/>
  <c r="GP77" i="1"/>
  <c r="GV77" i="1"/>
  <c r="HC77" i="1" s="1"/>
  <c r="GX77" i="1" s="1"/>
  <c r="I78" i="1"/>
  <c r="Q78" i="1" s="1"/>
  <c r="S78" i="1"/>
  <c r="CZ78" i="1" s="1"/>
  <c r="Y78" i="1" s="1"/>
  <c r="V78" i="1"/>
  <c r="AC78" i="1"/>
  <c r="P78" i="1" s="1"/>
  <c r="CP78" i="1" s="1"/>
  <c r="O78" i="1" s="1"/>
  <c r="AD78" i="1"/>
  <c r="AE78" i="1"/>
  <c r="AF78" i="1"/>
  <c r="AG78" i="1"/>
  <c r="CU78" i="1" s="1"/>
  <c r="T78" i="1" s="1"/>
  <c r="AH78" i="1"/>
  <c r="CV78" i="1" s="1"/>
  <c r="AI78" i="1"/>
  <c r="AJ78" i="1"/>
  <c r="CR78" i="1"/>
  <c r="CS78" i="1"/>
  <c r="CT78" i="1"/>
  <c r="CW78" i="1"/>
  <c r="CX78" i="1"/>
  <c r="CY78" i="1"/>
  <c r="X78" i="1" s="1"/>
  <c r="FR78" i="1"/>
  <c r="GL78" i="1"/>
  <c r="GO78" i="1"/>
  <c r="GP78" i="1"/>
  <c r="GV78" i="1"/>
  <c r="GX78" i="1"/>
  <c r="HC78" i="1"/>
  <c r="I79" i="1"/>
  <c r="P79" i="1" s="1"/>
  <c r="Q79" i="1"/>
  <c r="T79" i="1"/>
  <c r="AC79" i="1"/>
  <c r="AE79" i="1"/>
  <c r="R79" i="1" s="1"/>
  <c r="GK79" i="1" s="1"/>
  <c r="AF79" i="1"/>
  <c r="AG79" i="1"/>
  <c r="AH79" i="1"/>
  <c r="AI79" i="1"/>
  <c r="CW79" i="1" s="1"/>
  <c r="V79" i="1" s="1"/>
  <c r="AJ79" i="1"/>
  <c r="CX79" i="1" s="1"/>
  <c r="CQ79" i="1"/>
  <c r="CS79" i="1"/>
  <c r="CU79" i="1"/>
  <c r="CV79" i="1"/>
  <c r="U79" i="1" s="1"/>
  <c r="FR79" i="1"/>
  <c r="GL79" i="1"/>
  <c r="GO79" i="1"/>
  <c r="GP79" i="1"/>
  <c r="GV79" i="1"/>
  <c r="HC79" i="1" s="1"/>
  <c r="GX79" i="1" s="1"/>
  <c r="I80" i="1"/>
  <c r="Q80" i="1" s="1"/>
  <c r="S80" i="1"/>
  <c r="CZ80" i="1" s="1"/>
  <c r="Y80" i="1" s="1"/>
  <c r="AC80" i="1"/>
  <c r="AB80" i="1" s="1"/>
  <c r="AD80" i="1"/>
  <c r="AE80" i="1"/>
  <c r="AF80" i="1"/>
  <c r="AG80" i="1"/>
  <c r="CU80" i="1" s="1"/>
  <c r="T80" i="1" s="1"/>
  <c r="AH80" i="1"/>
  <c r="CV80" i="1" s="1"/>
  <c r="AI80" i="1"/>
  <c r="AJ80" i="1"/>
  <c r="CR80" i="1"/>
  <c r="CS80" i="1"/>
  <c r="CT80" i="1"/>
  <c r="CW80" i="1"/>
  <c r="V80" i="1" s="1"/>
  <c r="CX80" i="1"/>
  <c r="W80" i="1" s="1"/>
  <c r="FR80" i="1"/>
  <c r="GL80" i="1"/>
  <c r="GO80" i="1"/>
  <c r="GP80" i="1"/>
  <c r="GV80" i="1"/>
  <c r="HC80" i="1"/>
  <c r="C81" i="1"/>
  <c r="D81" i="1"/>
  <c r="I81" i="1"/>
  <c r="S81" i="1"/>
  <c r="CZ81" i="1" s="1"/>
  <c r="Y81" i="1" s="1"/>
  <c r="V81" i="1"/>
  <c r="AC81" i="1"/>
  <c r="P81" i="1" s="1"/>
  <c r="AD81" i="1"/>
  <c r="AE81" i="1"/>
  <c r="AF81" i="1"/>
  <c r="AG81" i="1"/>
  <c r="CU81" i="1" s="1"/>
  <c r="T81" i="1" s="1"/>
  <c r="AH81" i="1"/>
  <c r="CV81" i="1" s="1"/>
  <c r="AI81" i="1"/>
  <c r="AJ81" i="1"/>
  <c r="CR81" i="1"/>
  <c r="CS81" i="1"/>
  <c r="CT81" i="1"/>
  <c r="CW81" i="1"/>
  <c r="CX81" i="1"/>
  <c r="CY81" i="1"/>
  <c r="X81" i="1" s="1"/>
  <c r="FR81" i="1"/>
  <c r="GL81" i="1"/>
  <c r="GO81" i="1"/>
  <c r="GP81" i="1"/>
  <c r="GV81" i="1"/>
  <c r="GX81" i="1"/>
  <c r="HC81" i="1"/>
  <c r="C82" i="1"/>
  <c r="D82" i="1"/>
  <c r="I82" i="1"/>
  <c r="GX82" i="1" s="1"/>
  <c r="S82" i="1"/>
  <c r="CZ82" i="1" s="1"/>
  <c r="Y82" i="1" s="1"/>
  <c r="AC82" i="1"/>
  <c r="AB82" i="1" s="1"/>
  <c r="AD82" i="1"/>
  <c r="AE82" i="1"/>
  <c r="AF82" i="1"/>
  <c r="AG82" i="1"/>
  <c r="CU82" i="1" s="1"/>
  <c r="T82" i="1" s="1"/>
  <c r="AH82" i="1"/>
  <c r="CV82" i="1" s="1"/>
  <c r="AI82" i="1"/>
  <c r="AJ82" i="1"/>
  <c r="CR82" i="1"/>
  <c r="CS82" i="1"/>
  <c r="CT82" i="1"/>
  <c r="CW82" i="1"/>
  <c r="V82" i="1" s="1"/>
  <c r="CX82" i="1"/>
  <c r="W82" i="1" s="1"/>
  <c r="FR82" i="1"/>
  <c r="GL82" i="1"/>
  <c r="GO82" i="1"/>
  <c r="GP82" i="1"/>
  <c r="FV100" i="1" s="1"/>
  <c r="GV82" i="1"/>
  <c r="HC82" i="1"/>
  <c r="AB83" i="1"/>
  <c r="AC83" i="1"/>
  <c r="AE83" i="1"/>
  <c r="AD83" i="1" s="1"/>
  <c r="AF83" i="1"/>
  <c r="S83" i="1" s="1"/>
  <c r="AG83" i="1"/>
  <c r="CU83" i="1" s="1"/>
  <c r="T83" i="1" s="1"/>
  <c r="AH83" i="1"/>
  <c r="AI83" i="1"/>
  <c r="CW83" i="1" s="1"/>
  <c r="V83" i="1" s="1"/>
  <c r="AJ83" i="1"/>
  <c r="CS83" i="1"/>
  <c r="CT83" i="1"/>
  <c r="CV83" i="1"/>
  <c r="U83" i="1" s="1"/>
  <c r="CX83" i="1"/>
  <c r="W83" i="1" s="1"/>
  <c r="FR83" i="1"/>
  <c r="GL83" i="1"/>
  <c r="GO83" i="1"/>
  <c r="GP83" i="1"/>
  <c r="GV83" i="1"/>
  <c r="GX83" i="1"/>
  <c r="HC83" i="1"/>
  <c r="P84" i="1"/>
  <c r="R84" i="1"/>
  <c r="GK84" i="1" s="1"/>
  <c r="AC84" i="1"/>
  <c r="AD84" i="1"/>
  <c r="AB84" i="1" s="1"/>
  <c r="AE84" i="1"/>
  <c r="Q84" i="1" s="1"/>
  <c r="AF84" i="1"/>
  <c r="AG84" i="1"/>
  <c r="AH84" i="1"/>
  <c r="CV84" i="1" s="1"/>
  <c r="U84" i="1" s="1"/>
  <c r="AI84" i="1"/>
  <c r="AJ84" i="1"/>
  <c r="CX84" i="1" s="1"/>
  <c r="W84" i="1" s="1"/>
  <c r="CQ84" i="1"/>
  <c r="CR84" i="1"/>
  <c r="CS84" i="1"/>
  <c r="CU84" i="1"/>
  <c r="T84" i="1" s="1"/>
  <c r="CW84" i="1"/>
  <c r="V84" i="1" s="1"/>
  <c r="FR84" i="1"/>
  <c r="GL84" i="1"/>
  <c r="GO84" i="1"/>
  <c r="GP84" i="1"/>
  <c r="GV84" i="1"/>
  <c r="HC84" i="1" s="1"/>
  <c r="GX84" i="1"/>
  <c r="I85" i="1"/>
  <c r="Q85" i="1" s="1"/>
  <c r="R85" i="1"/>
  <c r="GK85" i="1" s="1"/>
  <c r="T85" i="1"/>
  <c r="V85" i="1"/>
  <c r="AC85" i="1"/>
  <c r="P85" i="1" s="1"/>
  <c r="AD85" i="1"/>
  <c r="AE85" i="1"/>
  <c r="AF85" i="1"/>
  <c r="AG85" i="1"/>
  <c r="AH85" i="1"/>
  <c r="CV85" i="1" s="1"/>
  <c r="U85" i="1" s="1"/>
  <c r="AI85" i="1"/>
  <c r="AJ85" i="1"/>
  <c r="CQ85" i="1"/>
  <c r="CR85" i="1"/>
  <c r="CS85" i="1"/>
  <c r="CU85" i="1"/>
  <c r="CW85" i="1"/>
  <c r="CX85" i="1"/>
  <c r="W85" i="1" s="1"/>
  <c r="FR85" i="1"/>
  <c r="GL85" i="1"/>
  <c r="BZ100" i="1" s="1"/>
  <c r="GO85" i="1"/>
  <c r="GP85" i="1"/>
  <c r="GV85" i="1"/>
  <c r="HC85" i="1"/>
  <c r="GX85" i="1" s="1"/>
  <c r="I86" i="1"/>
  <c r="P86" i="1"/>
  <c r="Q86" i="1"/>
  <c r="R86" i="1"/>
  <c r="GK86" i="1" s="1"/>
  <c r="AC86" i="1"/>
  <c r="AD86" i="1"/>
  <c r="AE86" i="1"/>
  <c r="AF86" i="1"/>
  <c r="AG86" i="1"/>
  <c r="AH86" i="1"/>
  <c r="CV86" i="1" s="1"/>
  <c r="U86" i="1" s="1"/>
  <c r="AI86" i="1"/>
  <c r="AJ86" i="1"/>
  <c r="CX86" i="1" s="1"/>
  <c r="W86" i="1" s="1"/>
  <c r="CQ86" i="1"/>
  <c r="CR86" i="1"/>
  <c r="CS86" i="1"/>
  <c r="CU86" i="1"/>
  <c r="T86" i="1" s="1"/>
  <c r="CW86" i="1"/>
  <c r="V86" i="1" s="1"/>
  <c r="FR86" i="1"/>
  <c r="GL86" i="1"/>
  <c r="GO86" i="1"/>
  <c r="GP86" i="1"/>
  <c r="GV86" i="1"/>
  <c r="HC86" i="1" s="1"/>
  <c r="GX86" i="1"/>
  <c r="S87" i="1"/>
  <c r="CY87" i="1" s="1"/>
  <c r="U87" i="1"/>
  <c r="X87" i="1"/>
  <c r="AC87" i="1"/>
  <c r="AE87" i="1"/>
  <c r="AF87" i="1"/>
  <c r="AG87" i="1"/>
  <c r="AH87" i="1"/>
  <c r="AI87" i="1"/>
  <c r="CW87" i="1" s="1"/>
  <c r="V87" i="1" s="1"/>
  <c r="AJ87" i="1"/>
  <c r="CR87" i="1"/>
  <c r="CT87" i="1"/>
  <c r="CU87" i="1"/>
  <c r="T87" i="1" s="1"/>
  <c r="CV87" i="1"/>
  <c r="CX87" i="1"/>
  <c r="W87" i="1" s="1"/>
  <c r="CZ87" i="1"/>
  <c r="Y87" i="1" s="1"/>
  <c r="FR87" i="1"/>
  <c r="GL87" i="1"/>
  <c r="GO87" i="1"/>
  <c r="GP87" i="1"/>
  <c r="GV87" i="1"/>
  <c r="HC87" i="1"/>
  <c r="GX87" i="1" s="1"/>
  <c r="P88" i="1"/>
  <c r="CP88" i="1" s="1"/>
  <c r="O88" i="1" s="1"/>
  <c r="R88" i="1"/>
  <c r="S88" i="1"/>
  <c r="CZ88" i="1" s="1"/>
  <c r="Y88" i="1" s="1"/>
  <c r="W88" i="1"/>
  <c r="AC88" i="1"/>
  <c r="AD88" i="1"/>
  <c r="AE88" i="1"/>
  <c r="Q88" i="1" s="1"/>
  <c r="AF88" i="1"/>
  <c r="AG88" i="1"/>
  <c r="CU88" i="1" s="1"/>
  <c r="T88" i="1" s="1"/>
  <c r="AH88" i="1"/>
  <c r="CV88" i="1" s="1"/>
  <c r="U88" i="1" s="1"/>
  <c r="AI88" i="1"/>
  <c r="AJ88" i="1"/>
  <c r="CR88" i="1"/>
  <c r="CS88" i="1"/>
  <c r="CT88" i="1"/>
  <c r="CW88" i="1"/>
  <c r="V88" i="1" s="1"/>
  <c r="CX88" i="1"/>
  <c r="CY88" i="1"/>
  <c r="X88" i="1" s="1"/>
  <c r="FR88" i="1"/>
  <c r="GK88" i="1"/>
  <c r="GL88" i="1"/>
  <c r="GO88" i="1"/>
  <c r="GP88" i="1"/>
  <c r="GV88" i="1"/>
  <c r="GX88" i="1"/>
  <c r="HC88" i="1"/>
  <c r="I89" i="1"/>
  <c r="P89" i="1" s="1"/>
  <c r="T89" i="1"/>
  <c r="AC89" i="1"/>
  <c r="AE89" i="1"/>
  <c r="CS89" i="1" s="1"/>
  <c r="AF89" i="1"/>
  <c r="AG89" i="1"/>
  <c r="AH89" i="1"/>
  <c r="AI89" i="1"/>
  <c r="CW89" i="1" s="1"/>
  <c r="V89" i="1" s="1"/>
  <c r="AJ89" i="1"/>
  <c r="CX89" i="1" s="1"/>
  <c r="CQ89" i="1"/>
  <c r="CU89" i="1"/>
  <c r="CV89" i="1"/>
  <c r="FR89" i="1"/>
  <c r="GL89" i="1"/>
  <c r="GO89" i="1"/>
  <c r="GP89" i="1"/>
  <c r="GV89" i="1"/>
  <c r="HC89" i="1" s="1"/>
  <c r="GX89" i="1" s="1"/>
  <c r="I90" i="1"/>
  <c r="S90" i="1" s="1"/>
  <c r="V90" i="1"/>
  <c r="AC90" i="1"/>
  <c r="AD90" i="1"/>
  <c r="AE90" i="1"/>
  <c r="AF90" i="1"/>
  <c r="AG90" i="1"/>
  <c r="CU90" i="1" s="1"/>
  <c r="T90" i="1" s="1"/>
  <c r="AH90" i="1"/>
  <c r="CV90" i="1" s="1"/>
  <c r="AI90" i="1"/>
  <c r="AJ90" i="1"/>
  <c r="CR90" i="1"/>
  <c r="CS90" i="1"/>
  <c r="CT90" i="1"/>
  <c r="CW90" i="1"/>
  <c r="CX90" i="1"/>
  <c r="FR90" i="1"/>
  <c r="GL90" i="1"/>
  <c r="GO90" i="1"/>
  <c r="GP90" i="1"/>
  <c r="GV90" i="1"/>
  <c r="GX90" i="1"/>
  <c r="HC90" i="1"/>
  <c r="I91" i="1"/>
  <c r="P91" i="1" s="1"/>
  <c r="T91" i="1"/>
  <c r="AC91" i="1"/>
  <c r="AE91" i="1"/>
  <c r="CS91" i="1" s="1"/>
  <c r="AF91" i="1"/>
  <c r="AG91" i="1"/>
  <c r="AH91" i="1"/>
  <c r="AI91" i="1"/>
  <c r="CW91" i="1" s="1"/>
  <c r="V91" i="1" s="1"/>
  <c r="AJ91" i="1"/>
  <c r="CX91" i="1" s="1"/>
  <c r="CQ91" i="1"/>
  <c r="CU91" i="1"/>
  <c r="CV91" i="1"/>
  <c r="FR91" i="1"/>
  <c r="GL91" i="1"/>
  <c r="GO91" i="1"/>
  <c r="GP91" i="1"/>
  <c r="GV91" i="1"/>
  <c r="HC91" i="1" s="1"/>
  <c r="GX91" i="1" s="1"/>
  <c r="I92" i="1"/>
  <c r="S92" i="1" s="1"/>
  <c r="V92" i="1"/>
  <c r="AC92" i="1"/>
  <c r="AD92" i="1"/>
  <c r="AE92" i="1"/>
  <c r="AF92" i="1"/>
  <c r="AG92" i="1"/>
  <c r="AH92" i="1"/>
  <c r="CV92" i="1" s="1"/>
  <c r="AI92" i="1"/>
  <c r="AJ92" i="1"/>
  <c r="CR92" i="1"/>
  <c r="CS92" i="1"/>
  <c r="CT92" i="1"/>
  <c r="CU92" i="1"/>
  <c r="T92" i="1" s="1"/>
  <c r="CW92" i="1"/>
  <c r="CX92" i="1"/>
  <c r="FR92" i="1"/>
  <c r="GL92" i="1"/>
  <c r="GO92" i="1"/>
  <c r="GP92" i="1"/>
  <c r="GV92" i="1"/>
  <c r="HC92" i="1"/>
  <c r="GX92" i="1" s="1"/>
  <c r="I93" i="1"/>
  <c r="Q93" i="1"/>
  <c r="AC93" i="1"/>
  <c r="AB93" i="1" s="1"/>
  <c r="AE93" i="1"/>
  <c r="AD93" i="1" s="1"/>
  <c r="AF93" i="1"/>
  <c r="S93" i="1" s="1"/>
  <c r="AG93" i="1"/>
  <c r="CU93" i="1" s="1"/>
  <c r="T93" i="1" s="1"/>
  <c r="AH93" i="1"/>
  <c r="AI93" i="1"/>
  <c r="AJ93" i="1"/>
  <c r="CX93" i="1" s="1"/>
  <c r="W93" i="1" s="1"/>
  <c r="CR93" i="1"/>
  <c r="CS93" i="1"/>
  <c r="CT93" i="1"/>
  <c r="CV93" i="1"/>
  <c r="U93" i="1" s="1"/>
  <c r="CW93" i="1"/>
  <c r="V93" i="1" s="1"/>
  <c r="FR93" i="1"/>
  <c r="GL93" i="1"/>
  <c r="GO93" i="1"/>
  <c r="GP93" i="1"/>
  <c r="GV93" i="1"/>
  <c r="HC93" i="1"/>
  <c r="GX93" i="1" s="1"/>
  <c r="I94" i="1"/>
  <c r="Q94" i="1"/>
  <c r="S94" i="1"/>
  <c r="CZ94" i="1" s="1"/>
  <c r="Y94" i="1" s="1"/>
  <c r="T94" i="1"/>
  <c r="W94" i="1"/>
  <c r="AC94" i="1"/>
  <c r="AD94" i="1"/>
  <c r="AE94" i="1"/>
  <c r="AF94" i="1"/>
  <c r="AG94" i="1"/>
  <c r="AH94" i="1"/>
  <c r="AI94" i="1"/>
  <c r="CW94" i="1" s="1"/>
  <c r="V94" i="1" s="1"/>
  <c r="AJ94" i="1"/>
  <c r="CQ94" i="1"/>
  <c r="CR94" i="1"/>
  <c r="CT94" i="1"/>
  <c r="CU94" i="1"/>
  <c r="CV94" i="1"/>
  <c r="U94" i="1" s="1"/>
  <c r="CX94" i="1"/>
  <c r="CY94" i="1"/>
  <c r="X94" i="1" s="1"/>
  <c r="FR94" i="1"/>
  <c r="GL94" i="1"/>
  <c r="GO94" i="1"/>
  <c r="GP94" i="1"/>
  <c r="GV94" i="1"/>
  <c r="HC94" i="1" s="1"/>
  <c r="GX94" i="1" s="1"/>
  <c r="I95" i="1"/>
  <c r="Q95" i="1" s="1"/>
  <c r="AC95" i="1"/>
  <c r="AE95" i="1"/>
  <c r="AD95" i="1" s="1"/>
  <c r="AF95" i="1"/>
  <c r="S95" i="1" s="1"/>
  <c r="AG95" i="1"/>
  <c r="CU95" i="1" s="1"/>
  <c r="AH95" i="1"/>
  <c r="AI95" i="1"/>
  <c r="AJ95" i="1"/>
  <c r="CX95" i="1" s="1"/>
  <c r="W95" i="1" s="1"/>
  <c r="CR95" i="1"/>
  <c r="CS95" i="1"/>
  <c r="CT95" i="1"/>
  <c r="CV95" i="1"/>
  <c r="U95" i="1" s="1"/>
  <c r="CW95" i="1"/>
  <c r="V95" i="1" s="1"/>
  <c r="FR95" i="1"/>
  <c r="GL95" i="1"/>
  <c r="GO95" i="1"/>
  <c r="GP95" i="1"/>
  <c r="GV95" i="1"/>
  <c r="HC95" i="1" s="1"/>
  <c r="GX95" i="1" s="1"/>
  <c r="CJ100" i="1" s="1"/>
  <c r="I96" i="1"/>
  <c r="Q96" i="1"/>
  <c r="S96" i="1"/>
  <c r="T96" i="1"/>
  <c r="W96" i="1"/>
  <c r="Y96" i="1"/>
  <c r="AC96" i="1"/>
  <c r="AD96" i="1"/>
  <c r="AE96" i="1"/>
  <c r="AF96" i="1"/>
  <c r="AG96" i="1"/>
  <c r="AH96" i="1"/>
  <c r="AI96" i="1"/>
  <c r="CW96" i="1" s="1"/>
  <c r="V96" i="1" s="1"/>
  <c r="AJ96" i="1"/>
  <c r="CQ96" i="1"/>
  <c r="CR96" i="1"/>
  <c r="CT96" i="1"/>
  <c r="CU96" i="1"/>
  <c r="CV96" i="1"/>
  <c r="U96" i="1" s="1"/>
  <c r="CX96" i="1"/>
  <c r="CY96" i="1"/>
  <c r="X96" i="1" s="1"/>
  <c r="CZ96" i="1"/>
  <c r="FR96" i="1"/>
  <c r="GL96" i="1"/>
  <c r="GO96" i="1"/>
  <c r="GP96" i="1"/>
  <c r="GV96" i="1"/>
  <c r="HC96" i="1" s="1"/>
  <c r="GX96" i="1" s="1"/>
  <c r="I97" i="1"/>
  <c r="Q97" i="1"/>
  <c r="AC97" i="1"/>
  <c r="AB97" i="1" s="1"/>
  <c r="AE97" i="1"/>
  <c r="AD97" i="1" s="1"/>
  <c r="AF97" i="1"/>
  <c r="S97" i="1" s="1"/>
  <c r="AG97" i="1"/>
  <c r="CU97" i="1" s="1"/>
  <c r="AH97" i="1"/>
  <c r="AI97" i="1"/>
  <c r="AJ97" i="1"/>
  <c r="CX97" i="1" s="1"/>
  <c r="W97" i="1" s="1"/>
  <c r="CR97" i="1"/>
  <c r="CS97" i="1"/>
  <c r="CT97" i="1"/>
  <c r="CV97" i="1"/>
  <c r="U97" i="1" s="1"/>
  <c r="CW97" i="1"/>
  <c r="V97" i="1" s="1"/>
  <c r="FR97" i="1"/>
  <c r="GL97" i="1"/>
  <c r="GO97" i="1"/>
  <c r="CC100" i="1" s="1"/>
  <c r="GP97" i="1"/>
  <c r="GV97" i="1"/>
  <c r="HC97" i="1"/>
  <c r="GX97" i="1" s="1"/>
  <c r="I98" i="1"/>
  <c r="Q98" i="1"/>
  <c r="S98" i="1"/>
  <c r="CZ98" i="1" s="1"/>
  <c r="Y98" i="1" s="1"/>
  <c r="T98" i="1"/>
  <c r="W98" i="1"/>
  <c r="AC98" i="1"/>
  <c r="AD98" i="1"/>
  <c r="AE98" i="1"/>
  <c r="AF98" i="1"/>
  <c r="AG98" i="1"/>
  <c r="AH98" i="1"/>
  <c r="AI98" i="1"/>
  <c r="CW98" i="1" s="1"/>
  <c r="V98" i="1" s="1"/>
  <c r="AJ98" i="1"/>
  <c r="CQ98" i="1"/>
  <c r="CR98" i="1"/>
  <c r="CT98" i="1"/>
  <c r="CU98" i="1"/>
  <c r="CV98" i="1"/>
  <c r="U98" i="1" s="1"/>
  <c r="CX98" i="1"/>
  <c r="CY98" i="1"/>
  <c r="X98" i="1" s="1"/>
  <c r="FR98" i="1"/>
  <c r="GL98" i="1"/>
  <c r="GO98" i="1"/>
  <c r="GP98" i="1"/>
  <c r="GV98" i="1"/>
  <c r="HC98" i="1" s="1"/>
  <c r="GX98" i="1" s="1"/>
  <c r="B100" i="1"/>
  <c r="B73" i="1" s="1"/>
  <c r="C100" i="1"/>
  <c r="C73" i="1" s="1"/>
  <c r="D100" i="1"/>
  <c r="D73" i="1" s="1"/>
  <c r="F100" i="1"/>
  <c r="F73" i="1" s="1"/>
  <c r="G100" i="1"/>
  <c r="G73" i="1" s="1"/>
  <c r="BX100" i="1"/>
  <c r="BX73" i="1" s="1"/>
  <c r="BY100" i="1"/>
  <c r="CD100" i="1"/>
  <c r="CD73" i="1" s="1"/>
  <c r="CK100" i="1"/>
  <c r="CK73" i="1" s="1"/>
  <c r="CL100" i="1"/>
  <c r="CL73" i="1" s="1"/>
  <c r="CM100" i="1"/>
  <c r="CM73" i="1" s="1"/>
  <c r="DY100" i="1"/>
  <c r="DY73" i="1" s="1"/>
  <c r="EA100" i="1"/>
  <c r="EV100" i="1"/>
  <c r="EV73" i="1" s="1"/>
  <c r="FP100" i="1"/>
  <c r="FR100" i="1"/>
  <c r="FR73" i="1" s="1"/>
  <c r="GC100" i="1"/>
  <c r="GC73" i="1" s="1"/>
  <c r="GD100" i="1"/>
  <c r="GD73" i="1" s="1"/>
  <c r="GE100" i="1"/>
  <c r="GE73" i="1" s="1"/>
  <c r="D130" i="1"/>
  <c r="E132" i="1"/>
  <c r="Z132" i="1"/>
  <c r="AA132" i="1"/>
  <c r="AM132" i="1"/>
  <c r="AN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R132" i="1"/>
  <c r="DS132" i="1"/>
  <c r="EE132" i="1"/>
  <c r="EF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GU132" i="1"/>
  <c r="GV132" i="1"/>
  <c r="GW132" i="1"/>
  <c r="GX132" i="1"/>
  <c r="C134" i="1"/>
  <c r="D134" i="1"/>
  <c r="I134" i="1"/>
  <c r="Q134" i="1"/>
  <c r="AC134" i="1"/>
  <c r="AB134" i="1" s="1"/>
  <c r="AE134" i="1"/>
  <c r="AD134" i="1" s="1"/>
  <c r="AF134" i="1"/>
  <c r="S134" i="1" s="1"/>
  <c r="AG134" i="1"/>
  <c r="CU134" i="1" s="1"/>
  <c r="AH134" i="1"/>
  <c r="AI134" i="1"/>
  <c r="AJ134" i="1"/>
  <c r="CX134" i="1" s="1"/>
  <c r="W134" i="1" s="1"/>
  <c r="AJ141" i="1" s="1"/>
  <c r="CR134" i="1"/>
  <c r="CS134" i="1"/>
  <c r="CT134" i="1"/>
  <c r="CV134" i="1"/>
  <c r="U134" i="1" s="1"/>
  <c r="AH141" i="1" s="1"/>
  <c r="AH132" i="1" s="1"/>
  <c r="CW134" i="1"/>
  <c r="V134" i="1" s="1"/>
  <c r="FR134" i="1"/>
  <c r="GL134" i="1"/>
  <c r="GO134" i="1"/>
  <c r="GP134" i="1"/>
  <c r="GV134" i="1"/>
  <c r="HC134" i="1"/>
  <c r="GX134" i="1" s="1"/>
  <c r="C135" i="1"/>
  <c r="D135" i="1"/>
  <c r="I135" i="1"/>
  <c r="AB135" i="1"/>
  <c r="AC135" i="1"/>
  <c r="AE135" i="1"/>
  <c r="AD135" i="1" s="1"/>
  <c r="AF135" i="1"/>
  <c r="S135" i="1" s="1"/>
  <c r="AG135" i="1"/>
  <c r="CU135" i="1" s="1"/>
  <c r="T135" i="1" s="1"/>
  <c r="AH135" i="1"/>
  <c r="AI135" i="1"/>
  <c r="CW135" i="1" s="1"/>
  <c r="V135" i="1" s="1"/>
  <c r="AJ135" i="1"/>
  <c r="CS135" i="1"/>
  <c r="CT135" i="1"/>
  <c r="CV135" i="1"/>
  <c r="U135" i="1" s="1"/>
  <c r="CX135" i="1"/>
  <c r="W135" i="1" s="1"/>
  <c r="FR135" i="1"/>
  <c r="FQ141" i="1" s="1"/>
  <c r="GL135" i="1"/>
  <c r="GO135" i="1"/>
  <c r="GP135" i="1"/>
  <c r="GV135" i="1"/>
  <c r="GX135" i="1"/>
  <c r="HC135" i="1"/>
  <c r="C136" i="1"/>
  <c r="D136" i="1"/>
  <c r="I136" i="1"/>
  <c r="Q136" i="1" s="1"/>
  <c r="AC136" i="1"/>
  <c r="AE136" i="1"/>
  <c r="AD136" i="1" s="1"/>
  <c r="AF136" i="1"/>
  <c r="S136" i="1" s="1"/>
  <c r="AG136" i="1"/>
  <c r="CU136" i="1" s="1"/>
  <c r="AH136" i="1"/>
  <c r="AI136" i="1"/>
  <c r="AJ136" i="1"/>
  <c r="CX136" i="1" s="1"/>
  <c r="W136" i="1" s="1"/>
  <c r="CR136" i="1"/>
  <c r="CS136" i="1"/>
  <c r="CT136" i="1"/>
  <c r="CV136" i="1"/>
  <c r="U136" i="1" s="1"/>
  <c r="CW136" i="1"/>
  <c r="V136" i="1" s="1"/>
  <c r="AI141" i="1" s="1"/>
  <c r="FR136" i="1"/>
  <c r="GL136" i="1"/>
  <c r="GO136" i="1"/>
  <c r="CC141" i="1" s="1"/>
  <c r="GP136" i="1"/>
  <c r="GV136" i="1"/>
  <c r="HC136" i="1" s="1"/>
  <c r="GX136" i="1" s="1"/>
  <c r="C137" i="1"/>
  <c r="D137" i="1"/>
  <c r="I137" i="1"/>
  <c r="Q137" i="1" s="1"/>
  <c r="AC137" i="1"/>
  <c r="AE137" i="1"/>
  <c r="AD137" i="1" s="1"/>
  <c r="AB137" i="1" s="1"/>
  <c r="AF137" i="1"/>
  <c r="S137" i="1" s="1"/>
  <c r="AG137" i="1"/>
  <c r="CU137" i="1" s="1"/>
  <c r="T137" i="1" s="1"/>
  <c r="AH137" i="1"/>
  <c r="AI137" i="1"/>
  <c r="CW137" i="1" s="1"/>
  <c r="V137" i="1" s="1"/>
  <c r="AJ137" i="1"/>
  <c r="CS137" i="1"/>
  <c r="CT137" i="1"/>
  <c r="CV137" i="1"/>
  <c r="U137" i="1" s="1"/>
  <c r="CX137" i="1"/>
  <c r="W137" i="1" s="1"/>
  <c r="FR137" i="1"/>
  <c r="GL137" i="1"/>
  <c r="GO137" i="1"/>
  <c r="GP137" i="1"/>
  <c r="GV137" i="1"/>
  <c r="HC137" i="1" s="1"/>
  <c r="GX137" i="1" s="1"/>
  <c r="GB141" i="1" s="1"/>
  <c r="C138" i="1"/>
  <c r="D138" i="1"/>
  <c r="I138" i="1"/>
  <c r="CX47" i="3" s="1"/>
  <c r="Q138" i="1"/>
  <c r="AC138" i="1"/>
  <c r="AB138" i="1" s="1"/>
  <c r="AE138" i="1"/>
  <c r="AD138" i="1" s="1"/>
  <c r="AF138" i="1"/>
  <c r="S138" i="1" s="1"/>
  <c r="AG138" i="1"/>
  <c r="CU138" i="1" s="1"/>
  <c r="AH138" i="1"/>
  <c r="AI138" i="1"/>
  <c r="AJ138" i="1"/>
  <c r="CX138" i="1" s="1"/>
  <c r="W138" i="1" s="1"/>
  <c r="CR138" i="1"/>
  <c r="CS138" i="1"/>
  <c r="CT138" i="1"/>
  <c r="CV138" i="1"/>
  <c r="U138" i="1" s="1"/>
  <c r="CW138" i="1"/>
  <c r="V138" i="1" s="1"/>
  <c r="FR138" i="1"/>
  <c r="GL138" i="1"/>
  <c r="GO138" i="1"/>
  <c r="GP138" i="1"/>
  <c r="GV138" i="1"/>
  <c r="HC138" i="1"/>
  <c r="GX138" i="1" s="1"/>
  <c r="C139" i="1"/>
  <c r="D139" i="1"/>
  <c r="I139" i="1"/>
  <c r="CX48" i="3" s="1"/>
  <c r="S139" i="1"/>
  <c r="CY139" i="1" s="1"/>
  <c r="X139" i="1" s="1"/>
  <c r="AC139" i="1"/>
  <c r="AE139" i="1"/>
  <c r="AD139" i="1" s="1"/>
  <c r="AF139" i="1"/>
  <c r="AG139" i="1"/>
  <c r="CU139" i="1" s="1"/>
  <c r="T139" i="1" s="1"/>
  <c r="AH139" i="1"/>
  <c r="AI139" i="1"/>
  <c r="CW139" i="1" s="1"/>
  <c r="V139" i="1" s="1"/>
  <c r="EA141" i="1" s="1"/>
  <c r="AJ139" i="1"/>
  <c r="CR139" i="1"/>
  <c r="CT139" i="1"/>
  <c r="CV139" i="1"/>
  <c r="U139" i="1" s="1"/>
  <c r="CX139" i="1"/>
  <c r="W139" i="1" s="1"/>
  <c r="FR139" i="1"/>
  <c r="GL139" i="1"/>
  <c r="GO139" i="1"/>
  <c r="GP139" i="1"/>
  <c r="GV139" i="1"/>
  <c r="HC139" i="1"/>
  <c r="GX139" i="1" s="1"/>
  <c r="B141" i="1"/>
  <c r="B132" i="1" s="1"/>
  <c r="C141" i="1"/>
  <c r="C132" i="1" s="1"/>
  <c r="D141" i="1"/>
  <c r="D132" i="1" s="1"/>
  <c r="F141" i="1"/>
  <c r="F132" i="1" s="1"/>
  <c r="G141" i="1"/>
  <c r="G132" i="1" s="1"/>
  <c r="U141" i="1"/>
  <c r="U132" i="1" s="1"/>
  <c r="AU141" i="1"/>
  <c r="AU132" i="1" s="1"/>
  <c r="BC141" i="1"/>
  <c r="BC132" i="1" s="1"/>
  <c r="BX141" i="1"/>
  <c r="BY141" i="1"/>
  <c r="AP141" i="1" s="1"/>
  <c r="AP132" i="1" s="1"/>
  <c r="BZ141" i="1"/>
  <c r="BZ132" i="1" s="1"/>
  <c r="CD141" i="1"/>
  <c r="CD132" i="1" s="1"/>
  <c r="CJ141" i="1"/>
  <c r="CJ132" i="1" s="1"/>
  <c r="CK141" i="1"/>
  <c r="CK132" i="1" s="1"/>
  <c r="CL141" i="1"/>
  <c r="CL132" i="1" s="1"/>
  <c r="CM141" i="1"/>
  <c r="CM132" i="1" s="1"/>
  <c r="DY141" i="1"/>
  <c r="FP141" i="1"/>
  <c r="FR141" i="1"/>
  <c r="FR132" i="1" s="1"/>
  <c r="FV141" i="1"/>
  <c r="FV132" i="1" s="1"/>
  <c r="GC141" i="1"/>
  <c r="GC132" i="1" s="1"/>
  <c r="GD141" i="1"/>
  <c r="GD132" i="1" s="1"/>
  <c r="GE141" i="1"/>
  <c r="GE132" i="1" s="1"/>
  <c r="F150" i="1"/>
  <c r="D171" i="1"/>
  <c r="B173" i="1"/>
  <c r="E173" i="1"/>
  <c r="G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P173" i="1"/>
  <c r="AR173" i="1"/>
  <c r="AV173" i="1"/>
  <c r="AX173" i="1"/>
  <c r="AZ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H173" i="1"/>
  <c r="EJ173" i="1"/>
  <c r="EN173" i="1"/>
  <c r="EP173" i="1"/>
  <c r="ER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C175" i="1"/>
  <c r="D175" i="1"/>
  <c r="I175" i="1"/>
  <c r="Q175" i="1" s="1"/>
  <c r="AB175" i="1"/>
  <c r="AC175" i="1"/>
  <c r="AE175" i="1"/>
  <c r="AD175" i="1" s="1"/>
  <c r="AF175" i="1"/>
  <c r="S175" i="1" s="1"/>
  <c r="AG175" i="1"/>
  <c r="CU175" i="1" s="1"/>
  <c r="T175" i="1" s="1"/>
  <c r="AH175" i="1"/>
  <c r="AI175" i="1"/>
  <c r="CW175" i="1" s="1"/>
  <c r="V175" i="1" s="1"/>
  <c r="AJ175" i="1"/>
  <c r="CX175" i="1" s="1"/>
  <c r="W175" i="1" s="1"/>
  <c r="CS175" i="1"/>
  <c r="CT175" i="1"/>
  <c r="CV175" i="1"/>
  <c r="U175" i="1" s="1"/>
  <c r="FR175" i="1"/>
  <c r="GL175" i="1"/>
  <c r="GO175" i="1"/>
  <c r="GP175" i="1"/>
  <c r="GV175" i="1"/>
  <c r="HC175" i="1" s="1"/>
  <c r="GX175" i="1" s="1"/>
  <c r="C176" i="1"/>
  <c r="D176" i="1"/>
  <c r="I176" i="1"/>
  <c r="I178" i="1" s="1"/>
  <c r="Q178" i="1" s="1"/>
  <c r="AC176" i="1"/>
  <c r="AE176" i="1"/>
  <c r="AD176" i="1" s="1"/>
  <c r="AF176" i="1"/>
  <c r="S176" i="1" s="1"/>
  <c r="AG176" i="1"/>
  <c r="CU176" i="1" s="1"/>
  <c r="AH176" i="1"/>
  <c r="AI176" i="1"/>
  <c r="CW176" i="1" s="1"/>
  <c r="V176" i="1" s="1"/>
  <c r="AJ176" i="1"/>
  <c r="CX176" i="1" s="1"/>
  <c r="W176" i="1" s="1"/>
  <c r="CS176" i="1"/>
  <c r="CT176" i="1"/>
  <c r="CV176" i="1"/>
  <c r="U176" i="1" s="1"/>
  <c r="FR176" i="1"/>
  <c r="GL176" i="1"/>
  <c r="GO176" i="1"/>
  <c r="GP176" i="1"/>
  <c r="GV176" i="1"/>
  <c r="HC176" i="1" s="1"/>
  <c r="GX176" i="1" s="1"/>
  <c r="AC177" i="1"/>
  <c r="CQ177" i="1" s="1"/>
  <c r="AE177" i="1"/>
  <c r="AF177" i="1"/>
  <c r="AG177" i="1"/>
  <c r="AH177" i="1"/>
  <c r="AI177" i="1"/>
  <c r="CW177" i="1" s="1"/>
  <c r="AJ177" i="1"/>
  <c r="CR177" i="1"/>
  <c r="CT177" i="1"/>
  <c r="CU177" i="1"/>
  <c r="CV177" i="1"/>
  <c r="CX177" i="1"/>
  <c r="FR177" i="1"/>
  <c r="GL177" i="1"/>
  <c r="GO177" i="1"/>
  <c r="GP177" i="1"/>
  <c r="GV177" i="1"/>
  <c r="HC177" i="1"/>
  <c r="AC178" i="1"/>
  <c r="AB178" i="1" s="1"/>
  <c r="AE178" i="1"/>
  <c r="AD178" i="1" s="1"/>
  <c r="AF178" i="1"/>
  <c r="S178" i="1" s="1"/>
  <c r="AG178" i="1"/>
  <c r="CU178" i="1" s="1"/>
  <c r="AH178" i="1"/>
  <c r="AI178" i="1"/>
  <c r="CW178" i="1" s="1"/>
  <c r="V178" i="1" s="1"/>
  <c r="AJ178" i="1"/>
  <c r="CS178" i="1"/>
  <c r="CT178" i="1"/>
  <c r="CV178" i="1"/>
  <c r="U178" i="1" s="1"/>
  <c r="CX178" i="1"/>
  <c r="W178" i="1" s="1"/>
  <c r="FR178" i="1"/>
  <c r="GL178" i="1"/>
  <c r="GO178" i="1"/>
  <c r="GP178" i="1"/>
  <c r="GV178" i="1"/>
  <c r="HC178" i="1"/>
  <c r="GX178" i="1" s="1"/>
  <c r="B180" i="1"/>
  <c r="C180" i="1"/>
  <c r="C173" i="1" s="1"/>
  <c r="D180" i="1"/>
  <c r="D173" i="1" s="1"/>
  <c r="F180" i="1"/>
  <c r="F173" i="1" s="1"/>
  <c r="G180" i="1"/>
  <c r="AO180" i="1"/>
  <c r="AO173" i="1" s="1"/>
  <c r="AP180" i="1"/>
  <c r="AQ180" i="1"/>
  <c r="AQ173" i="1" s="1"/>
  <c r="AR180" i="1"/>
  <c r="AS180" i="1"/>
  <c r="AS173" i="1" s="1"/>
  <c r="AT180" i="1"/>
  <c r="AT173" i="1" s="1"/>
  <c r="AU180" i="1"/>
  <c r="AU173" i="1" s="1"/>
  <c r="AV180" i="1"/>
  <c r="AW180" i="1"/>
  <c r="AW173" i="1" s="1"/>
  <c r="AX180" i="1"/>
  <c r="AY180" i="1"/>
  <c r="AY173" i="1" s="1"/>
  <c r="AZ180" i="1"/>
  <c r="BA180" i="1"/>
  <c r="BA173" i="1" s="1"/>
  <c r="BB180" i="1"/>
  <c r="BB173" i="1" s="1"/>
  <c r="BC180" i="1"/>
  <c r="BC173" i="1" s="1"/>
  <c r="BD180" i="1"/>
  <c r="EG180" i="1"/>
  <c r="EG173" i="1" s="1"/>
  <c r="EH180" i="1"/>
  <c r="P189" i="1" s="1"/>
  <c r="EI180" i="1"/>
  <c r="EI173" i="1" s="1"/>
  <c r="EJ180" i="1"/>
  <c r="EK180" i="1"/>
  <c r="EL180" i="1"/>
  <c r="EL173" i="1" s="1"/>
  <c r="EM180" i="1"/>
  <c r="EN180" i="1"/>
  <c r="EO180" i="1"/>
  <c r="EO173" i="1" s="1"/>
  <c r="EP180" i="1"/>
  <c r="P187" i="1" s="1"/>
  <c r="EQ180" i="1"/>
  <c r="EQ173" i="1" s="1"/>
  <c r="ER180" i="1"/>
  <c r="ES180" i="1"/>
  <c r="ES173" i="1" s="1"/>
  <c r="ET180" i="1"/>
  <c r="P193" i="1" s="1"/>
  <c r="EU180" i="1"/>
  <c r="EU173" i="1" s="1"/>
  <c r="EV180" i="1"/>
  <c r="F182" i="1"/>
  <c r="P182" i="1"/>
  <c r="F183" i="1"/>
  <c r="P183" i="1"/>
  <c r="F184" i="1"/>
  <c r="P184" i="1"/>
  <c r="F185" i="1"/>
  <c r="P185" i="1"/>
  <c r="F186" i="1"/>
  <c r="P186" i="1"/>
  <c r="F187" i="1"/>
  <c r="F188" i="1"/>
  <c r="F189" i="1"/>
  <c r="F190" i="1"/>
  <c r="P190" i="1"/>
  <c r="F191" i="1"/>
  <c r="P191" i="1"/>
  <c r="F192" i="1"/>
  <c r="P192" i="1"/>
  <c r="F194" i="1"/>
  <c r="P194" i="1"/>
  <c r="F195" i="1"/>
  <c r="P195" i="1"/>
  <c r="P196" i="1"/>
  <c r="F197" i="1"/>
  <c r="P198" i="1"/>
  <c r="F199" i="1"/>
  <c r="F200" i="1"/>
  <c r="P200" i="1"/>
  <c r="F201" i="1"/>
  <c r="P201" i="1"/>
  <c r="F202" i="1"/>
  <c r="P202" i="1"/>
  <c r="F203" i="1"/>
  <c r="P203" i="1"/>
  <c r="F204" i="1"/>
  <c r="P204" i="1"/>
  <c r="F205" i="1"/>
  <c r="P205" i="1"/>
  <c r="F206" i="1"/>
  <c r="P206" i="1"/>
  <c r="F207" i="1"/>
  <c r="P207" i="1"/>
  <c r="F208" i="1"/>
  <c r="P208" i="1"/>
  <c r="D210" i="1"/>
  <c r="E212" i="1"/>
  <c r="Z212" i="1"/>
  <c r="AA212" i="1"/>
  <c r="AM212" i="1"/>
  <c r="AN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R212" i="1"/>
  <c r="DS212" i="1"/>
  <c r="EE212" i="1"/>
  <c r="EF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C214" i="1"/>
  <c r="D214" i="1"/>
  <c r="I214" i="1"/>
  <c r="Q214" i="1"/>
  <c r="S214" i="1"/>
  <c r="W214" i="1"/>
  <c r="AC214" i="1"/>
  <c r="AD214" i="1"/>
  <c r="AE214" i="1"/>
  <c r="AF214" i="1"/>
  <c r="AG214" i="1"/>
  <c r="AH214" i="1"/>
  <c r="AI214" i="1"/>
  <c r="CW214" i="1" s="1"/>
  <c r="V214" i="1" s="1"/>
  <c r="AJ214" i="1"/>
  <c r="CQ214" i="1"/>
  <c r="CR214" i="1"/>
  <c r="CT214" i="1"/>
  <c r="CU214" i="1"/>
  <c r="T214" i="1" s="1"/>
  <c r="AG223" i="1" s="1"/>
  <c r="CV214" i="1"/>
  <c r="U214" i="1" s="1"/>
  <c r="CX214" i="1"/>
  <c r="CY214" i="1"/>
  <c r="X214" i="1" s="1"/>
  <c r="CZ214" i="1"/>
  <c r="Y214" i="1" s="1"/>
  <c r="FR214" i="1"/>
  <c r="GL214" i="1"/>
  <c r="GO214" i="1"/>
  <c r="CC223" i="1" s="1"/>
  <c r="GP214" i="1"/>
  <c r="GV214" i="1"/>
  <c r="HC214" i="1"/>
  <c r="GX214" i="1" s="1"/>
  <c r="CJ223" i="1" s="1"/>
  <c r="C215" i="1"/>
  <c r="D215" i="1"/>
  <c r="I215" i="1"/>
  <c r="S215" i="1"/>
  <c r="U215" i="1"/>
  <c r="AC215" i="1"/>
  <c r="CQ215" i="1" s="1"/>
  <c r="AE215" i="1"/>
  <c r="AF215" i="1"/>
  <c r="AG215" i="1"/>
  <c r="AH215" i="1"/>
  <c r="AI215" i="1"/>
  <c r="CW215" i="1" s="1"/>
  <c r="V215" i="1" s="1"/>
  <c r="AJ215" i="1"/>
  <c r="CR215" i="1"/>
  <c r="CT215" i="1"/>
  <c r="CU215" i="1"/>
  <c r="T215" i="1" s="1"/>
  <c r="CV215" i="1"/>
  <c r="CX215" i="1"/>
  <c r="W215" i="1" s="1"/>
  <c r="EB223" i="1" s="1"/>
  <c r="CY215" i="1"/>
  <c r="X215" i="1" s="1"/>
  <c r="CZ215" i="1"/>
  <c r="Y215" i="1" s="1"/>
  <c r="FR215" i="1"/>
  <c r="GL215" i="1"/>
  <c r="FR223" i="1" s="1"/>
  <c r="FY223" i="1" s="1"/>
  <c r="GO215" i="1"/>
  <c r="GP215" i="1"/>
  <c r="GV215" i="1"/>
  <c r="HC215" i="1"/>
  <c r="GX215" i="1" s="1"/>
  <c r="I216" i="1"/>
  <c r="AC216" i="1"/>
  <c r="AB216" i="1" s="1"/>
  <c r="AE216" i="1"/>
  <c r="AD216" i="1" s="1"/>
  <c r="AF216" i="1"/>
  <c r="S216" i="1" s="1"/>
  <c r="AG216" i="1"/>
  <c r="CU216" i="1" s="1"/>
  <c r="T216" i="1" s="1"/>
  <c r="AH216" i="1"/>
  <c r="AI216" i="1"/>
  <c r="CW216" i="1" s="1"/>
  <c r="V216" i="1" s="1"/>
  <c r="AI223" i="1" s="1"/>
  <c r="AJ216" i="1"/>
  <c r="CS216" i="1"/>
  <c r="CT216" i="1"/>
  <c r="CV216" i="1"/>
  <c r="U216" i="1" s="1"/>
  <c r="CX216" i="1"/>
  <c r="W216" i="1" s="1"/>
  <c r="FR216" i="1"/>
  <c r="GL216" i="1"/>
  <c r="GO216" i="1"/>
  <c r="GP216" i="1"/>
  <c r="GV216" i="1"/>
  <c r="HC216" i="1"/>
  <c r="GX216" i="1" s="1"/>
  <c r="I217" i="1"/>
  <c r="S217" i="1"/>
  <c r="CY217" i="1" s="1"/>
  <c r="X217" i="1" s="1"/>
  <c r="AC217" i="1"/>
  <c r="AE217" i="1"/>
  <c r="AF217" i="1"/>
  <c r="AG217" i="1"/>
  <c r="AH217" i="1"/>
  <c r="AI217" i="1"/>
  <c r="CW217" i="1" s="1"/>
  <c r="V217" i="1" s="1"/>
  <c r="EA223" i="1" s="1"/>
  <c r="AJ217" i="1"/>
  <c r="CQ217" i="1"/>
  <c r="CR217" i="1"/>
  <c r="CT217" i="1"/>
  <c r="CU217" i="1"/>
  <c r="T217" i="1" s="1"/>
  <c r="CV217" i="1"/>
  <c r="U217" i="1" s="1"/>
  <c r="CX217" i="1"/>
  <c r="W217" i="1" s="1"/>
  <c r="FR217" i="1"/>
  <c r="GL217" i="1"/>
  <c r="GO217" i="1"/>
  <c r="GP217" i="1"/>
  <c r="FV223" i="1" s="1"/>
  <c r="GV217" i="1"/>
  <c r="HC217" i="1"/>
  <c r="GX217" i="1" s="1"/>
  <c r="C218" i="1"/>
  <c r="D218" i="1"/>
  <c r="I218" i="1"/>
  <c r="Q218" i="1"/>
  <c r="S218" i="1"/>
  <c r="W218" i="1"/>
  <c r="AC218" i="1"/>
  <c r="AD218" i="1"/>
  <c r="AE218" i="1"/>
  <c r="AF218" i="1"/>
  <c r="AG218" i="1"/>
  <c r="AH218" i="1"/>
  <c r="AI218" i="1"/>
  <c r="CW218" i="1" s="1"/>
  <c r="V218" i="1" s="1"/>
  <c r="AJ218" i="1"/>
  <c r="CQ218" i="1"/>
  <c r="CR218" i="1"/>
  <c r="CT218" i="1"/>
  <c r="CU218" i="1"/>
  <c r="T218" i="1" s="1"/>
  <c r="CV218" i="1"/>
  <c r="U218" i="1" s="1"/>
  <c r="CX218" i="1"/>
  <c r="CY218" i="1"/>
  <c r="X218" i="1" s="1"/>
  <c r="CZ218" i="1"/>
  <c r="Y218" i="1" s="1"/>
  <c r="FR218" i="1"/>
  <c r="GL218" i="1"/>
  <c r="GO218" i="1"/>
  <c r="GP218" i="1"/>
  <c r="GV218" i="1"/>
  <c r="HC218" i="1"/>
  <c r="GX218" i="1" s="1"/>
  <c r="C219" i="1"/>
  <c r="D219" i="1"/>
  <c r="I219" i="1"/>
  <c r="S219" i="1"/>
  <c r="U219" i="1"/>
  <c r="AC219" i="1"/>
  <c r="CQ219" i="1" s="1"/>
  <c r="AE219" i="1"/>
  <c r="AF219" i="1"/>
  <c r="AG219" i="1"/>
  <c r="AH219" i="1"/>
  <c r="AI219" i="1"/>
  <c r="CW219" i="1" s="1"/>
  <c r="V219" i="1" s="1"/>
  <c r="AJ219" i="1"/>
  <c r="CR219" i="1"/>
  <c r="CT219" i="1"/>
  <c r="CU219" i="1"/>
  <c r="T219" i="1" s="1"/>
  <c r="CV219" i="1"/>
  <c r="CX219" i="1"/>
  <c r="W219" i="1" s="1"/>
  <c r="CY219" i="1"/>
  <c r="X219" i="1" s="1"/>
  <c r="CZ219" i="1"/>
  <c r="Y219" i="1" s="1"/>
  <c r="FR219" i="1"/>
  <c r="GL219" i="1"/>
  <c r="GO219" i="1"/>
  <c r="GP219" i="1"/>
  <c r="GV219" i="1"/>
  <c r="HC219" i="1"/>
  <c r="GX219" i="1" s="1"/>
  <c r="I220" i="1"/>
  <c r="AC220" i="1"/>
  <c r="AB220" i="1" s="1"/>
  <c r="AE220" i="1"/>
  <c r="AD220" i="1" s="1"/>
  <c r="AF220" i="1"/>
  <c r="S220" i="1" s="1"/>
  <c r="AG220" i="1"/>
  <c r="CU220" i="1" s="1"/>
  <c r="T220" i="1" s="1"/>
  <c r="AH220" i="1"/>
  <c r="AI220" i="1"/>
  <c r="CW220" i="1" s="1"/>
  <c r="V220" i="1" s="1"/>
  <c r="AJ220" i="1"/>
  <c r="CS220" i="1"/>
  <c r="CT220" i="1"/>
  <c r="CV220" i="1"/>
  <c r="U220" i="1" s="1"/>
  <c r="CX220" i="1"/>
  <c r="W220" i="1" s="1"/>
  <c r="FR220" i="1"/>
  <c r="GL220" i="1"/>
  <c r="GO220" i="1"/>
  <c r="GP220" i="1"/>
  <c r="GV220" i="1"/>
  <c r="HC220" i="1"/>
  <c r="GX220" i="1" s="1"/>
  <c r="I221" i="1"/>
  <c r="Q221" i="1" s="1"/>
  <c r="R221" i="1"/>
  <c r="GK221" i="1" s="1"/>
  <c r="AC221" i="1"/>
  <c r="AE221" i="1"/>
  <c r="AD221" i="1" s="1"/>
  <c r="AB221" i="1" s="1"/>
  <c r="AF221" i="1"/>
  <c r="S221" i="1" s="1"/>
  <c r="AG221" i="1"/>
  <c r="AH221" i="1"/>
  <c r="AI221" i="1"/>
  <c r="AJ221" i="1"/>
  <c r="CX221" i="1" s="1"/>
  <c r="W221" i="1" s="1"/>
  <c r="CQ221" i="1"/>
  <c r="CR221" i="1"/>
  <c r="CS221" i="1"/>
  <c r="CU221" i="1"/>
  <c r="T221" i="1" s="1"/>
  <c r="CV221" i="1"/>
  <c r="U221" i="1" s="1"/>
  <c r="CW221" i="1"/>
  <c r="V221" i="1" s="1"/>
  <c r="FR221" i="1"/>
  <c r="GL221" i="1"/>
  <c r="GO221" i="1"/>
  <c r="GP221" i="1"/>
  <c r="GV221" i="1"/>
  <c r="HC221" i="1" s="1"/>
  <c r="GX221" i="1" s="1"/>
  <c r="B223" i="1"/>
  <c r="B212" i="1" s="1"/>
  <c r="C223" i="1"/>
  <c r="C212" i="1" s="1"/>
  <c r="D223" i="1"/>
  <c r="D212" i="1" s="1"/>
  <c r="F223" i="1"/>
  <c r="F212" i="1" s="1"/>
  <c r="G223" i="1"/>
  <c r="G212" i="1" s="1"/>
  <c r="BX223" i="1"/>
  <c r="AO223" i="1" s="1"/>
  <c r="BY223" i="1"/>
  <c r="BY212" i="1" s="1"/>
  <c r="BZ223" i="1"/>
  <c r="BZ212" i="1" s="1"/>
  <c r="CD223" i="1"/>
  <c r="AU223" i="1" s="1"/>
  <c r="CI223" i="1"/>
  <c r="AZ223" i="1" s="1"/>
  <c r="CK223" i="1"/>
  <c r="CK212" i="1" s="1"/>
  <c r="CL223" i="1"/>
  <c r="BC223" i="1" s="1"/>
  <c r="CM223" i="1"/>
  <c r="BD223" i="1" s="1"/>
  <c r="DX223" i="1"/>
  <c r="DK223" i="1" s="1"/>
  <c r="FP223" i="1"/>
  <c r="EG223" i="1" s="1"/>
  <c r="EG212" i="1" s="1"/>
  <c r="FQ223" i="1"/>
  <c r="EH223" i="1" s="1"/>
  <c r="FU223" i="1"/>
  <c r="FU212" i="1" s="1"/>
  <c r="GB223" i="1"/>
  <c r="ES223" i="1" s="1"/>
  <c r="ES212" i="1" s="1"/>
  <c r="GC223" i="1"/>
  <c r="GC212" i="1" s="1"/>
  <c r="GD223" i="1"/>
  <c r="EU223" i="1" s="1"/>
  <c r="EU212" i="1" s="1"/>
  <c r="GE223" i="1"/>
  <c r="GE212" i="1" s="1"/>
  <c r="P227" i="1"/>
  <c r="P243" i="1"/>
  <c r="D253" i="1"/>
  <c r="E255" i="1"/>
  <c r="Z255" i="1"/>
  <c r="AA255" i="1"/>
  <c r="AM255" i="1"/>
  <c r="AN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R255" i="1"/>
  <c r="DS255" i="1"/>
  <c r="EE255" i="1"/>
  <c r="EF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FN255" i="1"/>
  <c r="FO255" i="1"/>
  <c r="GF255" i="1"/>
  <c r="GG255" i="1"/>
  <c r="GH255" i="1"/>
  <c r="GI255" i="1"/>
  <c r="GJ255" i="1"/>
  <c r="GK255" i="1"/>
  <c r="GL255" i="1"/>
  <c r="GM255" i="1"/>
  <c r="GN255" i="1"/>
  <c r="GO255" i="1"/>
  <c r="GP255" i="1"/>
  <c r="GQ255" i="1"/>
  <c r="GR255" i="1"/>
  <c r="GS255" i="1"/>
  <c r="GT255" i="1"/>
  <c r="GU255" i="1"/>
  <c r="GV255" i="1"/>
  <c r="GW255" i="1"/>
  <c r="GX255" i="1"/>
  <c r="C257" i="1"/>
  <c r="D257" i="1"/>
  <c r="I257" i="1"/>
  <c r="P257" i="1"/>
  <c r="R257" i="1"/>
  <c r="S257" i="1"/>
  <c r="CZ257" i="1" s="1"/>
  <c r="Y257" i="1" s="1"/>
  <c r="T257" i="1"/>
  <c r="AC257" i="1"/>
  <c r="AD257" i="1"/>
  <c r="AE257" i="1"/>
  <c r="AF257" i="1"/>
  <c r="AG257" i="1"/>
  <c r="AH257" i="1"/>
  <c r="CV257" i="1" s="1"/>
  <c r="U257" i="1" s="1"/>
  <c r="AI257" i="1"/>
  <c r="AJ257" i="1"/>
  <c r="CQ257" i="1"/>
  <c r="CR257" i="1"/>
  <c r="CS257" i="1"/>
  <c r="CT257" i="1"/>
  <c r="CU257" i="1"/>
  <c r="CW257" i="1"/>
  <c r="V257" i="1" s="1"/>
  <c r="CX257" i="1"/>
  <c r="W257" i="1" s="1"/>
  <c r="CY257" i="1"/>
  <c r="X257" i="1" s="1"/>
  <c r="FR257" i="1"/>
  <c r="GK257" i="1"/>
  <c r="GL257" i="1"/>
  <c r="GO257" i="1"/>
  <c r="GP257" i="1"/>
  <c r="GV257" i="1"/>
  <c r="HC257" i="1"/>
  <c r="GX257" i="1" s="1"/>
  <c r="CJ270" i="1" s="1"/>
  <c r="C258" i="1"/>
  <c r="D258" i="1"/>
  <c r="I258" i="1"/>
  <c r="P258" i="1"/>
  <c r="R258" i="1"/>
  <c r="S258" i="1"/>
  <c r="CZ258" i="1" s="1"/>
  <c r="Y258" i="1" s="1"/>
  <c r="AC258" i="1"/>
  <c r="AB258" i="1" s="1"/>
  <c r="AD258" i="1"/>
  <c r="AE258" i="1"/>
  <c r="AF258" i="1"/>
  <c r="AG258" i="1"/>
  <c r="AH258" i="1"/>
  <c r="CV258" i="1" s="1"/>
  <c r="U258" i="1" s="1"/>
  <c r="AI258" i="1"/>
  <c r="AJ258" i="1"/>
  <c r="CQ258" i="1"/>
  <c r="CR258" i="1"/>
  <c r="CS258" i="1"/>
  <c r="CT258" i="1"/>
  <c r="CU258" i="1"/>
  <c r="T258" i="1" s="1"/>
  <c r="CW258" i="1"/>
  <c r="V258" i="1" s="1"/>
  <c r="CX258" i="1"/>
  <c r="W258" i="1" s="1"/>
  <c r="CY258" i="1"/>
  <c r="X258" i="1" s="1"/>
  <c r="FR258" i="1"/>
  <c r="GK258" i="1"/>
  <c r="GL258" i="1"/>
  <c r="GO258" i="1"/>
  <c r="GP258" i="1"/>
  <c r="FV270" i="1" s="1"/>
  <c r="GV258" i="1"/>
  <c r="HC258" i="1"/>
  <c r="GX258" i="1" s="1"/>
  <c r="I259" i="1"/>
  <c r="R259" i="1"/>
  <c r="GK259" i="1" s="1"/>
  <c r="AC259" i="1"/>
  <c r="AE259" i="1"/>
  <c r="AD259" i="1" s="1"/>
  <c r="AB259" i="1" s="1"/>
  <c r="AF259" i="1"/>
  <c r="AG259" i="1"/>
  <c r="AH259" i="1"/>
  <c r="AI259" i="1"/>
  <c r="AJ259" i="1"/>
  <c r="CX259" i="1" s="1"/>
  <c r="CQ259" i="1"/>
  <c r="CR259" i="1"/>
  <c r="CS259" i="1"/>
  <c r="CU259" i="1"/>
  <c r="CV259" i="1"/>
  <c r="CW259" i="1"/>
  <c r="V259" i="1" s="1"/>
  <c r="AI270" i="1" s="1"/>
  <c r="FR259" i="1"/>
  <c r="BY270" i="1" s="1"/>
  <c r="GL259" i="1"/>
  <c r="GO259" i="1"/>
  <c r="GP259" i="1"/>
  <c r="GV259" i="1"/>
  <c r="HC259" i="1" s="1"/>
  <c r="GX259" i="1" s="1"/>
  <c r="I260" i="1"/>
  <c r="Q260" i="1" s="1"/>
  <c r="P260" i="1"/>
  <c r="CP260" i="1" s="1"/>
  <c r="O260" i="1" s="1"/>
  <c r="R260" i="1"/>
  <c r="S260" i="1"/>
  <c r="CZ260" i="1" s="1"/>
  <c r="Y260" i="1" s="1"/>
  <c r="X260" i="1"/>
  <c r="AC260" i="1"/>
  <c r="AB260" i="1" s="1"/>
  <c r="AD260" i="1"/>
  <c r="AE260" i="1"/>
  <c r="AF260" i="1"/>
  <c r="AG260" i="1"/>
  <c r="CU260" i="1" s="1"/>
  <c r="T260" i="1" s="1"/>
  <c r="AH260" i="1"/>
  <c r="CV260" i="1" s="1"/>
  <c r="U260" i="1" s="1"/>
  <c r="AI260" i="1"/>
  <c r="AJ260" i="1"/>
  <c r="CR260" i="1"/>
  <c r="CS260" i="1"/>
  <c r="CT260" i="1"/>
  <c r="CW260" i="1"/>
  <c r="V260" i="1" s="1"/>
  <c r="CX260" i="1"/>
  <c r="W260" i="1" s="1"/>
  <c r="CY260" i="1"/>
  <c r="FR260" i="1"/>
  <c r="GK260" i="1"/>
  <c r="GL260" i="1"/>
  <c r="FR270" i="1" s="1"/>
  <c r="GO260" i="1"/>
  <c r="GP260" i="1"/>
  <c r="GV260" i="1"/>
  <c r="HC260" i="1"/>
  <c r="GX260" i="1" s="1"/>
  <c r="C261" i="1"/>
  <c r="D261" i="1"/>
  <c r="I261" i="1"/>
  <c r="R261" i="1"/>
  <c r="S261" i="1"/>
  <c r="CZ261" i="1" s="1"/>
  <c r="Y261" i="1" s="1"/>
  <c r="W261" i="1"/>
  <c r="AC261" i="1"/>
  <c r="P261" i="1" s="1"/>
  <c r="AD261" i="1"/>
  <c r="AE261" i="1"/>
  <c r="AF261" i="1"/>
  <c r="AG261" i="1"/>
  <c r="AH261" i="1"/>
  <c r="CV261" i="1" s="1"/>
  <c r="U261" i="1" s="1"/>
  <c r="AI261" i="1"/>
  <c r="AJ261" i="1"/>
  <c r="CQ261" i="1"/>
  <c r="CR261" i="1"/>
  <c r="CS261" i="1"/>
  <c r="CT261" i="1"/>
  <c r="CU261" i="1"/>
  <c r="T261" i="1" s="1"/>
  <c r="CW261" i="1"/>
  <c r="V261" i="1" s="1"/>
  <c r="CX261" i="1"/>
  <c r="CY261" i="1"/>
  <c r="X261" i="1" s="1"/>
  <c r="FR261" i="1"/>
  <c r="GK261" i="1"/>
  <c r="GL261" i="1"/>
  <c r="GO261" i="1"/>
  <c r="GP261" i="1"/>
  <c r="GV261" i="1"/>
  <c r="HC261" i="1"/>
  <c r="GX261" i="1" s="1"/>
  <c r="C262" i="1"/>
  <c r="D262" i="1"/>
  <c r="I262" i="1"/>
  <c r="P262" i="1"/>
  <c r="R262" i="1"/>
  <c r="S262" i="1"/>
  <c r="CZ262" i="1" s="1"/>
  <c r="Y262" i="1" s="1"/>
  <c r="X262" i="1"/>
  <c r="AC262" i="1"/>
  <c r="AB262" i="1" s="1"/>
  <c r="AD262" i="1"/>
  <c r="AE262" i="1"/>
  <c r="AF262" i="1"/>
  <c r="AG262" i="1"/>
  <c r="CU262" i="1" s="1"/>
  <c r="T262" i="1" s="1"/>
  <c r="AH262" i="1"/>
  <c r="CV262" i="1" s="1"/>
  <c r="U262" i="1" s="1"/>
  <c r="AI262" i="1"/>
  <c r="AJ262" i="1"/>
  <c r="CR262" i="1"/>
  <c r="CS262" i="1"/>
  <c r="CT262" i="1"/>
  <c r="CW262" i="1"/>
  <c r="V262" i="1" s="1"/>
  <c r="CX262" i="1"/>
  <c r="W262" i="1" s="1"/>
  <c r="CY262" i="1"/>
  <c r="FR262" i="1"/>
  <c r="GK262" i="1"/>
  <c r="GL262" i="1"/>
  <c r="GO262" i="1"/>
  <c r="GP262" i="1"/>
  <c r="GV262" i="1"/>
  <c r="HC262" i="1"/>
  <c r="GX262" i="1" s="1"/>
  <c r="I263" i="1"/>
  <c r="P263" i="1" s="1"/>
  <c r="R263" i="1"/>
  <c r="GK263" i="1" s="1"/>
  <c r="U263" i="1"/>
  <c r="AB263" i="1"/>
  <c r="AC263" i="1"/>
  <c r="AE263" i="1"/>
  <c r="AD263" i="1" s="1"/>
  <c r="AF263" i="1"/>
  <c r="AG263" i="1"/>
  <c r="AH263" i="1"/>
  <c r="AI263" i="1"/>
  <c r="AJ263" i="1"/>
  <c r="CX263" i="1" s="1"/>
  <c r="CQ263" i="1"/>
  <c r="CR263" i="1"/>
  <c r="CS263" i="1"/>
  <c r="CU263" i="1"/>
  <c r="CV263" i="1"/>
  <c r="CW263" i="1"/>
  <c r="V263" i="1" s="1"/>
  <c r="FR263" i="1"/>
  <c r="GL263" i="1"/>
  <c r="GO263" i="1"/>
  <c r="GP263" i="1"/>
  <c r="GV263" i="1"/>
  <c r="HC263" i="1" s="1"/>
  <c r="GX263" i="1" s="1"/>
  <c r="I264" i="1"/>
  <c r="Q264" i="1" s="1"/>
  <c r="P264" i="1"/>
  <c r="CP264" i="1" s="1"/>
  <c r="O264" i="1" s="1"/>
  <c r="R264" i="1"/>
  <c r="S264" i="1"/>
  <c r="CZ264" i="1" s="1"/>
  <c r="Y264" i="1" s="1"/>
  <c r="W264" i="1"/>
  <c r="X264" i="1"/>
  <c r="AC264" i="1"/>
  <c r="AD264" i="1"/>
  <c r="AE264" i="1"/>
  <c r="AF264" i="1"/>
  <c r="AG264" i="1"/>
  <c r="AH264" i="1"/>
  <c r="CV264" i="1" s="1"/>
  <c r="U264" i="1" s="1"/>
  <c r="AI264" i="1"/>
  <c r="AJ264" i="1"/>
  <c r="CQ264" i="1"/>
  <c r="CR264" i="1"/>
  <c r="CS264" i="1"/>
  <c r="CT264" i="1"/>
  <c r="CU264" i="1"/>
  <c r="T264" i="1" s="1"/>
  <c r="CW264" i="1"/>
  <c r="V264" i="1" s="1"/>
  <c r="CX264" i="1"/>
  <c r="CY264" i="1"/>
  <c r="FR264" i="1"/>
  <c r="GK264" i="1"/>
  <c r="GL264" i="1"/>
  <c r="GO264" i="1"/>
  <c r="GP264" i="1"/>
  <c r="GV264" i="1"/>
  <c r="HC264" i="1"/>
  <c r="GX264" i="1" s="1"/>
  <c r="C265" i="1"/>
  <c r="D265" i="1"/>
  <c r="I265" i="1"/>
  <c r="R265" i="1"/>
  <c r="S265" i="1"/>
  <c r="CZ265" i="1" s="1"/>
  <c r="Y265" i="1" s="1"/>
  <c r="AC265" i="1"/>
  <c r="AB265" i="1" s="1"/>
  <c r="AD265" i="1"/>
  <c r="AE265" i="1"/>
  <c r="AF265" i="1"/>
  <c r="AG265" i="1"/>
  <c r="CU265" i="1" s="1"/>
  <c r="T265" i="1" s="1"/>
  <c r="AH265" i="1"/>
  <c r="CV265" i="1" s="1"/>
  <c r="U265" i="1" s="1"/>
  <c r="AI265" i="1"/>
  <c r="AJ265" i="1"/>
  <c r="CR265" i="1"/>
  <c r="CS265" i="1"/>
  <c r="CT265" i="1"/>
  <c r="CW265" i="1"/>
  <c r="V265" i="1" s="1"/>
  <c r="CX265" i="1"/>
  <c r="W265" i="1" s="1"/>
  <c r="CY265" i="1"/>
  <c r="X265" i="1" s="1"/>
  <c r="FR265" i="1"/>
  <c r="GK265" i="1"/>
  <c r="GL265" i="1"/>
  <c r="GO265" i="1"/>
  <c r="CC270" i="1" s="1"/>
  <c r="GP265" i="1"/>
  <c r="GV265" i="1"/>
  <c r="HC265" i="1"/>
  <c r="GX265" i="1" s="1"/>
  <c r="C266" i="1"/>
  <c r="D266" i="1"/>
  <c r="I266" i="1"/>
  <c r="R266" i="1"/>
  <c r="GK266" i="1" s="1"/>
  <c r="V266" i="1"/>
  <c r="AC266" i="1"/>
  <c r="AB266" i="1" s="1"/>
  <c r="AD266" i="1"/>
  <c r="AE266" i="1"/>
  <c r="AF266" i="1"/>
  <c r="S266" i="1" s="1"/>
  <c r="AG266" i="1"/>
  <c r="CU266" i="1" s="1"/>
  <c r="T266" i="1" s="1"/>
  <c r="AH266" i="1"/>
  <c r="CV266" i="1" s="1"/>
  <c r="U266" i="1" s="1"/>
  <c r="AI266" i="1"/>
  <c r="AJ266" i="1"/>
  <c r="CR266" i="1"/>
  <c r="CS266" i="1"/>
  <c r="CT266" i="1"/>
  <c r="CW266" i="1"/>
  <c r="CX266" i="1"/>
  <c r="W266" i="1" s="1"/>
  <c r="FR266" i="1"/>
  <c r="GL266" i="1"/>
  <c r="GO266" i="1"/>
  <c r="GP266" i="1"/>
  <c r="GV266" i="1"/>
  <c r="GX266" i="1"/>
  <c r="HC266" i="1"/>
  <c r="I267" i="1"/>
  <c r="P267" i="1"/>
  <c r="Q267" i="1"/>
  <c r="R267" i="1"/>
  <c r="GK267" i="1" s="1"/>
  <c r="V267" i="1"/>
  <c r="AC267" i="1"/>
  <c r="AD267" i="1"/>
  <c r="AE267" i="1"/>
  <c r="AF267" i="1"/>
  <c r="AG267" i="1"/>
  <c r="AH267" i="1"/>
  <c r="AI267" i="1"/>
  <c r="AJ267" i="1"/>
  <c r="CX267" i="1" s="1"/>
  <c r="W267" i="1" s="1"/>
  <c r="CQ267" i="1"/>
  <c r="CR267" i="1"/>
  <c r="CS267" i="1"/>
  <c r="CU267" i="1"/>
  <c r="T267" i="1" s="1"/>
  <c r="CV267" i="1"/>
  <c r="U267" i="1" s="1"/>
  <c r="CW267" i="1"/>
  <c r="FR267" i="1"/>
  <c r="GL267" i="1"/>
  <c r="GO267" i="1"/>
  <c r="GP267" i="1"/>
  <c r="GV267" i="1"/>
  <c r="HC267" i="1" s="1"/>
  <c r="GX267" i="1"/>
  <c r="I268" i="1"/>
  <c r="Q268" i="1" s="1"/>
  <c r="S268" i="1"/>
  <c r="CZ268" i="1" s="1"/>
  <c r="Y268" i="1" s="1"/>
  <c r="AC268" i="1"/>
  <c r="P268" i="1" s="1"/>
  <c r="CP268" i="1" s="1"/>
  <c r="O268" i="1" s="1"/>
  <c r="AD268" i="1"/>
  <c r="AB268" i="1" s="1"/>
  <c r="AE268" i="1"/>
  <c r="AF268" i="1"/>
  <c r="CT268" i="1" s="1"/>
  <c r="AG268" i="1"/>
  <c r="AH268" i="1"/>
  <c r="CV268" i="1" s="1"/>
  <c r="AI268" i="1"/>
  <c r="AJ268" i="1"/>
  <c r="CQ268" i="1"/>
  <c r="CR268" i="1"/>
  <c r="CS268" i="1"/>
  <c r="CU268" i="1"/>
  <c r="T268" i="1" s="1"/>
  <c r="CW268" i="1"/>
  <c r="V268" i="1" s="1"/>
  <c r="CX268" i="1"/>
  <c r="FR268" i="1"/>
  <c r="GL268" i="1"/>
  <c r="GO268" i="1"/>
  <c r="GP268" i="1"/>
  <c r="GV268" i="1"/>
  <c r="HC268" i="1"/>
  <c r="GX268" i="1" s="1"/>
  <c r="B270" i="1"/>
  <c r="B255" i="1" s="1"/>
  <c r="C270" i="1"/>
  <c r="C255" i="1" s="1"/>
  <c r="D270" i="1"/>
  <c r="D255" i="1" s="1"/>
  <c r="F270" i="1"/>
  <c r="F255" i="1" s="1"/>
  <c r="G270" i="1"/>
  <c r="G255" i="1" s="1"/>
  <c r="AE270" i="1"/>
  <c r="R270" i="1" s="1"/>
  <c r="BD270" i="1"/>
  <c r="BD255" i="1" s="1"/>
  <c r="BX270" i="1"/>
  <c r="BX255" i="1" s="1"/>
  <c r="CK270" i="1"/>
  <c r="CK255" i="1" s="1"/>
  <c r="CL270" i="1"/>
  <c r="CL255" i="1" s="1"/>
  <c r="CM270" i="1"/>
  <c r="CM255" i="1" s="1"/>
  <c r="FP270" i="1"/>
  <c r="FP255" i="1" s="1"/>
  <c r="FQ270" i="1"/>
  <c r="FQ255" i="1" s="1"/>
  <c r="FU270" i="1"/>
  <c r="FU255" i="1" s="1"/>
  <c r="GC270" i="1"/>
  <c r="GC255" i="1" s="1"/>
  <c r="GD270" i="1"/>
  <c r="GD255" i="1" s="1"/>
  <c r="GE270" i="1"/>
  <c r="GE255" i="1" s="1"/>
  <c r="B300" i="1"/>
  <c r="B22" i="1" s="1"/>
  <c r="C300" i="1"/>
  <c r="C22" i="1" s="1"/>
  <c r="D300" i="1"/>
  <c r="D22" i="1" s="1"/>
  <c r="F300" i="1"/>
  <c r="F22" i="1" s="1"/>
  <c r="G300" i="1"/>
  <c r="G22" i="1" s="1"/>
  <c r="AC300" i="1"/>
  <c r="AC22" i="1" s="1"/>
  <c r="AD300" i="1"/>
  <c r="AD22" i="1" s="1"/>
  <c r="AE300" i="1"/>
  <c r="AE22" i="1" s="1"/>
  <c r="AG300" i="1"/>
  <c r="AG22" i="1" s="1"/>
  <c r="AH300" i="1"/>
  <c r="AH22" i="1" s="1"/>
  <c r="AI300" i="1"/>
  <c r="AI22" i="1" s="1"/>
  <c r="AJ300" i="1"/>
  <c r="AJ22" i="1" s="1"/>
  <c r="BX300" i="1"/>
  <c r="BX22" i="1" s="1"/>
  <c r="BY300" i="1"/>
  <c r="BY22" i="1" s="1"/>
  <c r="BZ300" i="1"/>
  <c r="BZ22" i="1" s="1"/>
  <c r="CB300" i="1"/>
  <c r="CB22" i="1" s="1"/>
  <c r="CC300" i="1"/>
  <c r="CC22" i="1" s="1"/>
  <c r="CF300" i="1"/>
  <c r="CF22" i="1" s="1"/>
  <c r="CI300" i="1"/>
  <c r="CI22" i="1" s="1"/>
  <c r="CJ300" i="1"/>
  <c r="CJ22" i="1" s="1"/>
  <c r="CK300" i="1"/>
  <c r="CK22" i="1" s="1"/>
  <c r="CL300" i="1"/>
  <c r="CL22" i="1" s="1"/>
  <c r="CM300" i="1"/>
  <c r="CM22" i="1" s="1"/>
  <c r="DX300" i="1"/>
  <c r="DX22" i="1" s="1"/>
  <c r="DY300" i="1"/>
  <c r="DY22" i="1" s="1"/>
  <c r="DZ300" i="1"/>
  <c r="DZ22" i="1" s="1"/>
  <c r="EA300" i="1"/>
  <c r="EA22" i="1" s="1"/>
  <c r="EB300" i="1"/>
  <c r="EB22" i="1" s="1"/>
  <c r="FP300" i="1"/>
  <c r="FP22" i="1" s="1"/>
  <c r="FQ300" i="1"/>
  <c r="FQ22" i="1" s="1"/>
  <c r="FR300" i="1"/>
  <c r="FR22" i="1" s="1"/>
  <c r="FT300" i="1"/>
  <c r="FT22" i="1" s="1"/>
  <c r="FU300" i="1"/>
  <c r="FU22" i="1" s="1"/>
  <c r="GB300" i="1"/>
  <c r="GB22" i="1" s="1"/>
  <c r="GC300" i="1"/>
  <c r="GC22" i="1" s="1"/>
  <c r="GD300" i="1"/>
  <c r="GD22" i="1" s="1"/>
  <c r="GE300" i="1"/>
  <c r="GE22" i="1" s="1"/>
  <c r="B330" i="1"/>
  <c r="B18" i="1" s="1"/>
  <c r="C330" i="1"/>
  <c r="C18" i="1" s="1"/>
  <c r="D330" i="1"/>
  <c r="D18" i="1" s="1"/>
  <c r="F330" i="1"/>
  <c r="F18" i="1" s="1"/>
  <c r="G330" i="1"/>
  <c r="G18" i="1" s="1"/>
  <c r="I21" i="5" l="1"/>
  <c r="H139" i="5"/>
  <c r="I26" i="5"/>
  <c r="H193" i="5"/>
  <c r="J193" i="5"/>
  <c r="J197" i="5"/>
  <c r="H197" i="5"/>
  <c r="FR255" i="1"/>
  <c r="FY270" i="1"/>
  <c r="EI270" i="1"/>
  <c r="GM260" i="1"/>
  <c r="GN260" i="1"/>
  <c r="DY270" i="1"/>
  <c r="CZ266" i="1"/>
  <c r="Y266" i="1" s="1"/>
  <c r="ED270" i="1" s="1"/>
  <c r="CY266" i="1"/>
  <c r="X266" i="1" s="1"/>
  <c r="DX270" i="1"/>
  <c r="CC255" i="1"/>
  <c r="AT270" i="1"/>
  <c r="GB270" i="1"/>
  <c r="BY255" i="1"/>
  <c r="AP270" i="1"/>
  <c r="EH212" i="1"/>
  <c r="P232" i="1"/>
  <c r="GM264" i="1"/>
  <c r="GN264" i="1"/>
  <c r="AI255" i="1"/>
  <c r="V270" i="1"/>
  <c r="CJ255" i="1"/>
  <c r="BA270" i="1"/>
  <c r="R255" i="1"/>
  <c r="F284" i="1"/>
  <c r="EB212" i="1"/>
  <c r="DO223" i="1"/>
  <c r="FV255" i="1"/>
  <c r="EM270" i="1"/>
  <c r="FY212" i="1"/>
  <c r="EP223" i="1"/>
  <c r="ET270" i="1"/>
  <c r="EH270" i="1"/>
  <c r="BB270" i="1"/>
  <c r="W268" i="1"/>
  <c r="EB270" i="1" s="1"/>
  <c r="CH300" i="1"/>
  <c r="CH22" i="1" s="1"/>
  <c r="GA270" i="1"/>
  <c r="EV270" i="1"/>
  <c r="EL270" i="1"/>
  <c r="CY268" i="1"/>
  <c r="X268" i="1" s="1"/>
  <c r="EC270" i="1" s="1"/>
  <c r="CX124" i="3"/>
  <c r="CX128" i="3"/>
  <c r="CX123" i="3"/>
  <c r="CX125" i="3"/>
  <c r="CX130" i="3"/>
  <c r="CX126" i="3"/>
  <c r="CX127" i="3"/>
  <c r="CX129" i="3"/>
  <c r="Q266" i="1"/>
  <c r="P265" i="1"/>
  <c r="AB264" i="1"/>
  <c r="T263" i="1"/>
  <c r="W263" i="1"/>
  <c r="S263" i="1"/>
  <c r="CT263" i="1"/>
  <c r="Q263" i="1"/>
  <c r="CQ262" i="1"/>
  <c r="CQ260" i="1"/>
  <c r="U259" i="1"/>
  <c r="AH270" i="1" s="1"/>
  <c r="F239" i="1"/>
  <c r="BC212" i="1"/>
  <c r="EA212" i="1"/>
  <c r="DN223" i="1"/>
  <c r="DY223" i="1"/>
  <c r="AH223" i="1"/>
  <c r="CY175" i="1"/>
  <c r="X175" i="1" s="1"/>
  <c r="CZ175" i="1"/>
  <c r="Y175" i="1" s="1"/>
  <c r="FY300" i="1"/>
  <c r="FY22" i="1" s="1"/>
  <c r="GA300" i="1"/>
  <c r="GA22" i="1" s="1"/>
  <c r="CG300" i="1"/>
  <c r="CG22" i="1" s="1"/>
  <c r="F295" i="1"/>
  <c r="EU270" i="1"/>
  <c r="AO270" i="1"/>
  <c r="CQ266" i="1"/>
  <c r="CQ265" i="1"/>
  <c r="CP263" i="1"/>
  <c r="O263" i="1" s="1"/>
  <c r="T259" i="1"/>
  <c r="W259" i="1"/>
  <c r="AJ270" i="1" s="1"/>
  <c r="S259" i="1"/>
  <c r="CT259" i="1"/>
  <c r="EA270" i="1"/>
  <c r="CD270" i="1"/>
  <c r="AB257" i="1"/>
  <c r="P239" i="1"/>
  <c r="ET223" i="1"/>
  <c r="FV212" i="1"/>
  <c r="EM223" i="1"/>
  <c r="EC223" i="1"/>
  <c r="AG212" i="1"/>
  <c r="T223" i="1"/>
  <c r="AJ223" i="1"/>
  <c r="CY178" i="1"/>
  <c r="X178" i="1" s="1"/>
  <c r="CZ178" i="1"/>
  <c r="Y178" i="1" s="1"/>
  <c r="P266" i="1"/>
  <c r="AE255" i="1"/>
  <c r="DK212" i="1"/>
  <c r="P238" i="1"/>
  <c r="AZ212" i="1"/>
  <c r="F234" i="1"/>
  <c r="AO212" i="1"/>
  <c r="F227" i="1"/>
  <c r="CY220" i="1"/>
  <c r="X220" i="1" s="1"/>
  <c r="CZ220" i="1"/>
  <c r="Y220" i="1" s="1"/>
  <c r="CY216" i="1"/>
  <c r="X216" i="1" s="1"/>
  <c r="CZ216" i="1"/>
  <c r="Y216" i="1" s="1"/>
  <c r="AL223" i="1" s="1"/>
  <c r="AF223" i="1"/>
  <c r="FR212" i="1"/>
  <c r="EI223" i="1"/>
  <c r="DZ223" i="1"/>
  <c r="CC212" i="1"/>
  <c r="AT223" i="1"/>
  <c r="AK223" i="1"/>
  <c r="CY176" i="1"/>
  <c r="X176" i="1" s="1"/>
  <c r="CZ176" i="1"/>
  <c r="Y176" i="1" s="1"/>
  <c r="EA132" i="1"/>
  <c r="DN141" i="1"/>
  <c r="GB132" i="1"/>
  <c r="ES141" i="1"/>
  <c r="AI132" i="1"/>
  <c r="V141" i="1"/>
  <c r="CE300" i="1"/>
  <c r="CE22" i="1" s="1"/>
  <c r="U268" i="1"/>
  <c r="DZ270" i="1" s="1"/>
  <c r="R268" i="1"/>
  <c r="GK268" i="1" s="1"/>
  <c r="GN268" i="1" s="1"/>
  <c r="S267" i="1"/>
  <c r="CT267" i="1"/>
  <c r="AB267" i="1"/>
  <c r="CP267" i="1"/>
  <c r="O267" i="1" s="1"/>
  <c r="AB261" i="1"/>
  <c r="Q259" i="1"/>
  <c r="P259" i="1"/>
  <c r="BZ270" i="1"/>
  <c r="CI270" i="1" s="1"/>
  <c r="AG270" i="1"/>
  <c r="FQ212" i="1"/>
  <c r="GA223" i="1"/>
  <c r="EL223" i="1"/>
  <c r="F248" i="1"/>
  <c r="BD212" i="1"/>
  <c r="AU212" i="1"/>
  <c r="F242" i="1"/>
  <c r="CZ221" i="1"/>
  <c r="Y221" i="1" s="1"/>
  <c r="CY221" i="1"/>
  <c r="X221" i="1" s="1"/>
  <c r="AI212" i="1"/>
  <c r="V223" i="1"/>
  <c r="CJ212" i="1"/>
  <c r="BA223" i="1"/>
  <c r="CX116" i="3"/>
  <c r="CX120" i="3"/>
  <c r="CX115" i="3"/>
  <c r="CX117" i="3"/>
  <c r="CX122" i="3"/>
  <c r="CX119" i="3"/>
  <c r="CX121" i="3"/>
  <c r="CX118" i="3"/>
  <c r="CX108" i="3"/>
  <c r="CX112" i="3"/>
  <c r="CX107" i="3"/>
  <c r="CX109" i="3"/>
  <c r="CX106" i="3"/>
  <c r="CX114" i="3"/>
  <c r="CX111" i="3"/>
  <c r="CX113" i="3"/>
  <c r="CX110" i="3"/>
  <c r="CX100" i="3"/>
  <c r="CX104" i="3"/>
  <c r="CX99" i="3"/>
  <c r="CX101" i="3"/>
  <c r="CX98" i="3"/>
  <c r="CX103" i="3"/>
  <c r="CX105" i="3"/>
  <c r="CX97" i="3"/>
  <c r="CX102" i="3"/>
  <c r="CX90" i="3"/>
  <c r="CX89" i="3"/>
  <c r="CX88" i="3"/>
  <c r="CX92" i="3"/>
  <c r="CX96" i="3"/>
  <c r="CX91" i="3"/>
  <c r="CX93" i="3"/>
  <c r="CX94" i="3"/>
  <c r="CX95" i="3"/>
  <c r="CX82" i="3"/>
  <c r="CX86" i="3"/>
  <c r="CX81" i="3"/>
  <c r="CX85" i="3"/>
  <c r="CX80" i="3"/>
  <c r="CX84" i="3"/>
  <c r="CX87" i="3"/>
  <c r="CX83" i="3"/>
  <c r="CX79" i="3"/>
  <c r="EV223" i="1"/>
  <c r="CG223" i="1"/>
  <c r="BB223" i="1"/>
  <c r="AP223" i="1"/>
  <c r="P221" i="1"/>
  <c r="CP221" i="1" s="1"/>
  <c r="O221" i="1" s="1"/>
  <c r="R219" i="1"/>
  <c r="GK219" i="1" s="1"/>
  <c r="CS219" i="1"/>
  <c r="CZ217" i="1"/>
  <c r="Y217" i="1" s="1"/>
  <c r="ED223" i="1" s="1"/>
  <c r="P217" i="1"/>
  <c r="R215" i="1"/>
  <c r="CS215" i="1"/>
  <c r="GD212" i="1"/>
  <c r="DX212" i="1"/>
  <c r="CI212" i="1"/>
  <c r="CD212" i="1"/>
  <c r="BX212" i="1"/>
  <c r="F196" i="1"/>
  <c r="T178" i="1"/>
  <c r="CS177" i="1"/>
  <c r="CR176" i="1"/>
  <c r="P176" i="1"/>
  <c r="CQ176" i="1"/>
  <c r="Q176" i="1"/>
  <c r="R175" i="1"/>
  <c r="GK175" i="1" s="1"/>
  <c r="F160" i="1"/>
  <c r="EU141" i="1"/>
  <c r="EM141" i="1"/>
  <c r="AQ141" i="1"/>
  <c r="EB141" i="1"/>
  <c r="CY135" i="1"/>
  <c r="X135" i="1" s="1"/>
  <c r="CZ135" i="1"/>
  <c r="Y135" i="1" s="1"/>
  <c r="DX141" i="1"/>
  <c r="CY95" i="1"/>
  <c r="X95" i="1" s="1"/>
  <c r="CZ95" i="1"/>
  <c r="Y95" i="1" s="1"/>
  <c r="CY93" i="1"/>
  <c r="X93" i="1" s="1"/>
  <c r="CZ93" i="1"/>
  <c r="Y93" i="1" s="1"/>
  <c r="GM88" i="1"/>
  <c r="GN88" i="1"/>
  <c r="FV73" i="1"/>
  <c r="EM100" i="1"/>
  <c r="EG270" i="1"/>
  <c r="BC270" i="1"/>
  <c r="Q265" i="1"/>
  <c r="Q262" i="1"/>
  <c r="CP262" i="1" s="1"/>
  <c r="O262" i="1" s="1"/>
  <c r="Q261" i="1"/>
  <c r="CP261" i="1" s="1"/>
  <c r="O261" i="1" s="1"/>
  <c r="Q258" i="1"/>
  <c r="DV270" i="1" s="1"/>
  <c r="Q257" i="1"/>
  <c r="AD270" i="1" s="1"/>
  <c r="CT221" i="1"/>
  <c r="AD219" i="1"/>
  <c r="Q219" i="1"/>
  <c r="R218" i="1"/>
  <c r="GK218" i="1" s="1"/>
  <c r="CS218" i="1"/>
  <c r="AD215" i="1"/>
  <c r="Q215" i="1"/>
  <c r="R214" i="1"/>
  <c r="CS214" i="1"/>
  <c r="GB212" i="1"/>
  <c r="CM212" i="1"/>
  <c r="F198" i="1"/>
  <c r="F193" i="1"/>
  <c r="P188" i="1"/>
  <c r="EK173" i="1"/>
  <c r="P197" i="1"/>
  <c r="AD177" i="1"/>
  <c r="T176" i="1"/>
  <c r="AB176" i="1"/>
  <c r="CR175" i="1"/>
  <c r="P175" i="1"/>
  <c r="CP175" i="1" s="1"/>
  <c r="O175" i="1" s="1"/>
  <c r="CQ175" i="1"/>
  <c r="ET173" i="1"/>
  <c r="F163" i="1"/>
  <c r="CG141" i="1"/>
  <c r="BX132" i="1"/>
  <c r="AO141" i="1"/>
  <c r="FU141" i="1"/>
  <c r="DZ141" i="1"/>
  <c r="AD141" i="1"/>
  <c r="CZ90" i="1"/>
  <c r="Y90" i="1" s="1"/>
  <c r="CY90" i="1"/>
  <c r="X90" i="1" s="1"/>
  <c r="R220" i="1"/>
  <c r="GK220" i="1" s="1"/>
  <c r="AB219" i="1"/>
  <c r="P219" i="1"/>
  <c r="CP219" i="1" s="1"/>
  <c r="O219" i="1" s="1"/>
  <c r="R217" i="1"/>
  <c r="GK217" i="1" s="1"/>
  <c r="CS217" i="1"/>
  <c r="R216" i="1"/>
  <c r="GK216" i="1" s="1"/>
  <c r="AB215" i="1"/>
  <c r="P215" i="1"/>
  <c r="FP212" i="1"/>
  <c r="CL212" i="1"/>
  <c r="R178" i="1"/>
  <c r="GK178" i="1" s="1"/>
  <c r="AB177" i="1"/>
  <c r="CX54" i="3"/>
  <c r="CX58" i="3"/>
  <c r="CX57" i="3"/>
  <c r="CX56" i="3"/>
  <c r="CX55" i="3"/>
  <c r="EI141" i="1"/>
  <c r="DL141" i="1"/>
  <c r="DY132" i="1"/>
  <c r="AJ132" i="1"/>
  <c r="W141" i="1"/>
  <c r="CY134" i="1"/>
  <c r="X134" i="1" s="1"/>
  <c r="AF141" i="1"/>
  <c r="CZ134" i="1"/>
  <c r="Y134" i="1" s="1"/>
  <c r="CC73" i="1"/>
  <c r="AT100" i="1"/>
  <c r="CY97" i="1"/>
  <c r="X97" i="1" s="1"/>
  <c r="CZ97" i="1"/>
  <c r="Y97" i="1" s="1"/>
  <c r="CJ73" i="1"/>
  <c r="BA100" i="1"/>
  <c r="CZ92" i="1"/>
  <c r="Y92" i="1" s="1"/>
  <c r="CY92" i="1"/>
  <c r="X92" i="1" s="1"/>
  <c r="BZ73" i="1"/>
  <c r="CG100" i="1"/>
  <c r="AQ100" i="1"/>
  <c r="AQ223" i="1"/>
  <c r="CR220" i="1"/>
  <c r="P220" i="1"/>
  <c r="CQ220" i="1"/>
  <c r="Q220" i="1"/>
  <c r="AB218" i="1"/>
  <c r="P218" i="1"/>
  <c r="CP218" i="1" s="1"/>
  <c r="O218" i="1" s="1"/>
  <c r="AD217" i="1"/>
  <c r="AB217" i="1" s="1"/>
  <c r="Q217" i="1"/>
  <c r="CR216" i="1"/>
  <c r="P216" i="1"/>
  <c r="CP216" i="1" s="1"/>
  <c r="O216" i="1" s="1"/>
  <c r="CQ216" i="1"/>
  <c r="Q216" i="1"/>
  <c r="AD223" i="1" s="1"/>
  <c r="AB214" i="1"/>
  <c r="P214" i="1"/>
  <c r="EM173" i="1"/>
  <c r="P199" i="1"/>
  <c r="CR178" i="1"/>
  <c r="P178" i="1"/>
  <c r="CP178" i="1" s="1"/>
  <c r="O178" i="1" s="1"/>
  <c r="CQ178" i="1"/>
  <c r="R176" i="1"/>
  <c r="GK176" i="1" s="1"/>
  <c r="CX50" i="3"/>
  <c r="CX49" i="3"/>
  <c r="CX53" i="3"/>
  <c r="CX52" i="3"/>
  <c r="CX51" i="3"/>
  <c r="I177" i="1"/>
  <c r="V177" i="1" s="1"/>
  <c r="F157" i="1"/>
  <c r="FP132" i="1"/>
  <c r="FY141" i="1"/>
  <c r="EG141" i="1"/>
  <c r="BA141" i="1"/>
  <c r="P139" i="1"/>
  <c r="CQ139" i="1"/>
  <c r="AB139" i="1"/>
  <c r="CY138" i="1"/>
  <c r="X138" i="1" s="1"/>
  <c r="CZ138" i="1"/>
  <c r="Y138" i="1" s="1"/>
  <c r="CY137" i="1"/>
  <c r="X137" i="1" s="1"/>
  <c r="CZ137" i="1"/>
  <c r="Y137" i="1" s="1"/>
  <c r="AT141" i="1"/>
  <c r="CC132" i="1"/>
  <c r="CY136" i="1"/>
  <c r="X136" i="1" s="1"/>
  <c r="CZ136" i="1"/>
  <c r="Y136" i="1" s="1"/>
  <c r="GA141" i="1"/>
  <c r="FQ132" i="1"/>
  <c r="EH141" i="1"/>
  <c r="AI100" i="1"/>
  <c r="CX74" i="3"/>
  <c r="CX78" i="3"/>
  <c r="CX77" i="3"/>
  <c r="CX76" i="3"/>
  <c r="CX75" i="3"/>
  <c r="CX70" i="3"/>
  <c r="CX69" i="3"/>
  <c r="CX73" i="3"/>
  <c r="CX72" i="3"/>
  <c r="CX71" i="3"/>
  <c r="CX66" i="3"/>
  <c r="CX65" i="3"/>
  <c r="CX64" i="3"/>
  <c r="CX68" i="3"/>
  <c r="CX67" i="3"/>
  <c r="CX62" i="3"/>
  <c r="CX61" i="3"/>
  <c r="CX60" i="3"/>
  <c r="CX59" i="3"/>
  <c r="CX63" i="3"/>
  <c r="ET141" i="1"/>
  <c r="CI141" i="1"/>
  <c r="BD141" i="1"/>
  <c r="CS139" i="1"/>
  <c r="R139" i="1"/>
  <c r="GK139" i="1" s="1"/>
  <c r="T138" i="1"/>
  <c r="CR137" i="1"/>
  <c r="P137" i="1"/>
  <c r="CP137" i="1" s="1"/>
  <c r="O137" i="1" s="1"/>
  <c r="CQ137" i="1"/>
  <c r="R136" i="1"/>
  <c r="GK136" i="1" s="1"/>
  <c r="CX42" i="3"/>
  <c r="CX41" i="3"/>
  <c r="CX40" i="3"/>
  <c r="T134" i="1"/>
  <c r="BY132" i="1"/>
  <c r="P125" i="1"/>
  <c r="FP73" i="1"/>
  <c r="FY100" i="1"/>
  <c r="EG100" i="1"/>
  <c r="BB100" i="1"/>
  <c r="AB98" i="1"/>
  <c r="P98" i="1"/>
  <c r="CP98" i="1" s="1"/>
  <c r="O98" i="1" s="1"/>
  <c r="T97" i="1"/>
  <c r="R96" i="1"/>
  <c r="GK96" i="1" s="1"/>
  <c r="CS96" i="1"/>
  <c r="R95" i="1"/>
  <c r="GK95" i="1" s="1"/>
  <c r="AB94" i="1"/>
  <c r="P94" i="1"/>
  <c r="CP94" i="1" s="1"/>
  <c r="O94" i="1" s="1"/>
  <c r="Q91" i="1"/>
  <c r="W90" i="1"/>
  <c r="Q89" i="1"/>
  <c r="CP89" i="1" s="1"/>
  <c r="O89" i="1" s="1"/>
  <c r="R87" i="1"/>
  <c r="GK87" i="1" s="1"/>
  <c r="CS87" i="1"/>
  <c r="Q87" i="1"/>
  <c r="AD87" i="1"/>
  <c r="FQ100" i="1"/>
  <c r="CZ139" i="1"/>
  <c r="Y139" i="1" s="1"/>
  <c r="Q139" i="1"/>
  <c r="P136" i="1"/>
  <c r="CP136" i="1" s="1"/>
  <c r="O136" i="1" s="1"/>
  <c r="CQ136" i="1"/>
  <c r="R135" i="1"/>
  <c r="CX38" i="3"/>
  <c r="CX37" i="3"/>
  <c r="CX39" i="3"/>
  <c r="DL100" i="1"/>
  <c r="BY73" i="1"/>
  <c r="CI100" i="1"/>
  <c r="AU100" i="1"/>
  <c r="AP100" i="1"/>
  <c r="P95" i="1"/>
  <c r="CQ95" i="1"/>
  <c r="CQ92" i="1"/>
  <c r="AB92" i="1"/>
  <c r="P92" i="1"/>
  <c r="CP92" i="1" s="1"/>
  <c r="O92" i="1" s="1"/>
  <c r="AB90" i="1"/>
  <c r="CQ90" i="1"/>
  <c r="P90" i="1"/>
  <c r="CP90" i="1" s="1"/>
  <c r="O90" i="1" s="1"/>
  <c r="CQ88" i="1"/>
  <c r="AB88" i="1"/>
  <c r="AB87" i="1"/>
  <c r="CQ87" i="1"/>
  <c r="P87" i="1"/>
  <c r="CP87" i="1" s="1"/>
  <c r="O87" i="1" s="1"/>
  <c r="CT85" i="1"/>
  <c r="S85" i="1"/>
  <c r="CP85" i="1" s="1"/>
  <c r="O85" i="1" s="1"/>
  <c r="AB85" i="1"/>
  <c r="EV141" i="1"/>
  <c r="BB141" i="1"/>
  <c r="R138" i="1"/>
  <c r="GK138" i="1" s="1"/>
  <c r="CX46" i="3"/>
  <c r="CX45" i="3"/>
  <c r="T136" i="1"/>
  <c r="AB136" i="1"/>
  <c r="CR135" i="1"/>
  <c r="P135" i="1"/>
  <c r="CQ135" i="1"/>
  <c r="Q135" i="1"/>
  <c r="R134" i="1"/>
  <c r="EU100" i="1"/>
  <c r="AO100" i="1"/>
  <c r="R98" i="1"/>
  <c r="GK98" i="1" s="1"/>
  <c r="CS98" i="1"/>
  <c r="R97" i="1"/>
  <c r="GK97" i="1" s="1"/>
  <c r="AB96" i="1"/>
  <c r="P96" i="1"/>
  <c r="CP96" i="1" s="1"/>
  <c r="O96" i="1" s="1"/>
  <c r="T95" i="1"/>
  <c r="AB95" i="1"/>
  <c r="R94" i="1"/>
  <c r="GK94" i="1" s="1"/>
  <c r="CS94" i="1"/>
  <c r="R93" i="1"/>
  <c r="GK93" i="1" s="1"/>
  <c r="Q92" i="1"/>
  <c r="R92" i="1"/>
  <c r="GK92" i="1" s="1"/>
  <c r="W92" i="1"/>
  <c r="U91" i="1"/>
  <c r="Q90" i="1"/>
  <c r="R90" i="1"/>
  <c r="GK90" i="1" s="1"/>
  <c r="U89" i="1"/>
  <c r="CY83" i="1"/>
  <c r="X83" i="1" s="1"/>
  <c r="CZ83" i="1"/>
  <c r="Y83" i="1" s="1"/>
  <c r="P138" i="1"/>
  <c r="CP138" i="1" s="1"/>
  <c r="O138" i="1" s="1"/>
  <c r="CQ138" i="1"/>
  <c r="R137" i="1"/>
  <c r="GK137" i="1" s="1"/>
  <c r="CX44" i="3"/>
  <c r="CX43" i="3"/>
  <c r="P134" i="1"/>
  <c r="CQ134" i="1"/>
  <c r="EI100" i="1"/>
  <c r="EA73" i="1"/>
  <c r="DN100" i="1"/>
  <c r="BC100" i="1"/>
  <c r="P97" i="1"/>
  <c r="CP97" i="1" s="1"/>
  <c r="O97" i="1" s="1"/>
  <c r="CQ97" i="1"/>
  <c r="P93" i="1"/>
  <c r="CP93" i="1" s="1"/>
  <c r="O93" i="1" s="1"/>
  <c r="CQ93" i="1"/>
  <c r="R91" i="1"/>
  <c r="GK91" i="1" s="1"/>
  <c r="AD91" i="1"/>
  <c r="AB91" i="1" s="1"/>
  <c r="CR91" i="1"/>
  <c r="R89" i="1"/>
  <c r="GK89" i="1" s="1"/>
  <c r="AD89" i="1"/>
  <c r="AB89" i="1" s="1"/>
  <c r="CR89" i="1"/>
  <c r="S86" i="1"/>
  <c r="CP86" i="1" s="1"/>
  <c r="O86" i="1" s="1"/>
  <c r="CT86" i="1"/>
  <c r="AB86" i="1"/>
  <c r="FU100" i="1"/>
  <c r="GN75" i="1"/>
  <c r="GM75" i="1"/>
  <c r="ET100" i="1"/>
  <c r="DX100" i="1"/>
  <c r="BD100" i="1"/>
  <c r="U90" i="1"/>
  <c r="W89" i="1"/>
  <c r="S89" i="1"/>
  <c r="CT89" i="1"/>
  <c r="CQ82" i="1"/>
  <c r="U82" i="1"/>
  <c r="R82" i="1"/>
  <c r="GK82" i="1" s="1"/>
  <c r="AB81" i="1"/>
  <c r="CQ80" i="1"/>
  <c r="U80" i="1"/>
  <c r="R80" i="1"/>
  <c r="GK80" i="1" s="1"/>
  <c r="W79" i="1"/>
  <c r="S79" i="1"/>
  <c r="CP79" i="1" s="1"/>
  <c r="O79" i="1" s="1"/>
  <c r="CT79" i="1"/>
  <c r="AB78" i="1"/>
  <c r="CR77" i="1"/>
  <c r="CQ75" i="1"/>
  <c r="ES41" i="1"/>
  <c r="S84" i="1"/>
  <c r="CT84" i="1"/>
  <c r="R83" i="1"/>
  <c r="GK83" i="1" s="1"/>
  <c r="CY82" i="1"/>
  <c r="X82" i="1" s="1"/>
  <c r="P82" i="1"/>
  <c r="CX34" i="3"/>
  <c r="CX33" i="3"/>
  <c r="Q81" i="1"/>
  <c r="CP81" i="1" s="1"/>
  <c r="O81" i="1" s="1"/>
  <c r="GX80" i="1"/>
  <c r="GB100" i="1" s="1"/>
  <c r="CY80" i="1"/>
  <c r="X80" i="1" s="1"/>
  <c r="P80" i="1"/>
  <c r="CP80" i="1" s="1"/>
  <c r="O80" i="1" s="1"/>
  <c r="R77" i="1"/>
  <c r="P76" i="1"/>
  <c r="DZ30" i="1"/>
  <c r="DM41" i="1"/>
  <c r="AG30" i="1"/>
  <c r="T41" i="1"/>
  <c r="AJ30" i="1"/>
  <c r="W41" i="1"/>
  <c r="U92" i="1"/>
  <c r="W91" i="1"/>
  <c r="S91" i="1"/>
  <c r="CP91" i="1" s="1"/>
  <c r="O91" i="1" s="1"/>
  <c r="CT91" i="1"/>
  <c r="CR83" i="1"/>
  <c r="P83" i="1"/>
  <c r="CQ83" i="1"/>
  <c r="Q83" i="1"/>
  <c r="CQ81" i="1"/>
  <c r="U81" i="1"/>
  <c r="AH100" i="1" s="1"/>
  <c r="W81" i="1"/>
  <c r="R81" i="1"/>
  <c r="GK81" i="1" s="1"/>
  <c r="CR79" i="1"/>
  <c r="AD79" i="1"/>
  <c r="AB79" i="1" s="1"/>
  <c r="CQ78" i="1"/>
  <c r="U78" i="1"/>
  <c r="W78" i="1"/>
  <c r="EB100" i="1" s="1"/>
  <c r="R78" i="1"/>
  <c r="T77" i="1"/>
  <c r="AG100" i="1" s="1"/>
  <c r="W77" i="1"/>
  <c r="S77" i="1"/>
  <c r="CT77" i="1"/>
  <c r="Q77" i="1"/>
  <c r="AD100" i="1" s="1"/>
  <c r="CQ76" i="1"/>
  <c r="EA30" i="1"/>
  <c r="DN41" i="1"/>
  <c r="CD30" i="1"/>
  <c r="AU41" i="1"/>
  <c r="ED41" i="1"/>
  <c r="AH30" i="1"/>
  <c r="U41" i="1"/>
  <c r="CX36" i="3"/>
  <c r="CX35" i="3"/>
  <c r="Q82" i="1"/>
  <c r="DV100" i="1" s="1"/>
  <c r="CL30" i="1"/>
  <c r="BC41" i="1"/>
  <c r="AD30" i="1"/>
  <c r="Q41" i="1"/>
  <c r="F51" i="1"/>
  <c r="FP30" i="1"/>
  <c r="EG41" i="1"/>
  <c r="BB41" i="1"/>
  <c r="AT41" i="1"/>
  <c r="FV41" i="1"/>
  <c r="CP37" i="1"/>
  <c r="O37" i="1" s="1"/>
  <c r="CJ41" i="1"/>
  <c r="CR36" i="1"/>
  <c r="AB34" i="1"/>
  <c r="AB32" i="1"/>
  <c r="EV41" i="1"/>
  <c r="BY30" i="1"/>
  <c r="CI41" i="1"/>
  <c r="AB38" i="1"/>
  <c r="P38" i="1"/>
  <c r="CQ38" i="1"/>
  <c r="DY41" i="1"/>
  <c r="CP36" i="1"/>
  <c r="O36" i="1" s="1"/>
  <c r="AX30" i="1"/>
  <c r="F48" i="1"/>
  <c r="AP30" i="1"/>
  <c r="F50" i="1"/>
  <c r="R39" i="1"/>
  <c r="GK39" i="1" s="1"/>
  <c r="CS39" i="1"/>
  <c r="Q39" i="1"/>
  <c r="EC41" i="1"/>
  <c r="AD37" i="1"/>
  <c r="R37" i="1"/>
  <c r="CS37" i="1"/>
  <c r="CY26" i="1"/>
  <c r="X26" i="1" s="1"/>
  <c r="EC300" i="1" s="1"/>
  <c r="EC22" i="1" s="1"/>
  <c r="CZ26" i="1"/>
  <c r="Y26" i="1" s="1"/>
  <c r="ED300" i="1" s="1"/>
  <c r="ED22" i="1" s="1"/>
  <c r="CX30" i="3"/>
  <c r="CX29" i="3"/>
  <c r="CX32" i="3"/>
  <c r="CX31" i="3"/>
  <c r="CX26" i="3"/>
  <c r="CX25" i="3"/>
  <c r="CX28" i="3"/>
  <c r="CX27" i="3"/>
  <c r="S41" i="1"/>
  <c r="CR39" i="1"/>
  <c r="AD39" i="1"/>
  <c r="AB39" i="1" s="1"/>
  <c r="CP39" i="1"/>
  <c r="O39" i="1" s="1"/>
  <c r="CY38" i="1"/>
  <c r="X38" i="1" s="1"/>
  <c r="AK41" i="1" s="1"/>
  <c r="CZ38" i="1"/>
  <c r="Y38" i="1" s="1"/>
  <c r="AL41" i="1" s="1"/>
  <c r="FR41" i="1"/>
  <c r="EB41" i="1"/>
  <c r="CR37" i="1"/>
  <c r="AB37" i="1"/>
  <c r="Q37" i="1"/>
  <c r="DV41" i="1" s="1"/>
  <c r="AI41" i="1"/>
  <c r="AD36" i="1"/>
  <c r="AB36" i="1" s="1"/>
  <c r="R36" i="1"/>
  <c r="CS36" i="1"/>
  <c r="CP35" i="1"/>
  <c r="O35" i="1" s="1"/>
  <c r="AB33" i="1"/>
  <c r="EU41" i="1"/>
  <c r="DU41" i="1"/>
  <c r="DK41" i="1"/>
  <c r="CZ34" i="1"/>
  <c r="Y34" i="1" s="1"/>
  <c r="R26" i="1"/>
  <c r="DW300" i="1" s="1"/>
  <c r="DW22" i="1" s="1"/>
  <c r="S25" i="1"/>
  <c r="CT25" i="1"/>
  <c r="ET41" i="1"/>
  <c r="EL41" i="1"/>
  <c r="EH41" i="1"/>
  <c r="BD41" i="1"/>
  <c r="CX22" i="3"/>
  <c r="CX21" i="3"/>
  <c r="CX20" i="3"/>
  <c r="CX24" i="3"/>
  <c r="CX19" i="3"/>
  <c r="CX23" i="3"/>
  <c r="CX14" i="3"/>
  <c r="CX18" i="3"/>
  <c r="CX13" i="3"/>
  <c r="CX17" i="3"/>
  <c r="CX16" i="3"/>
  <c r="CX15" i="3"/>
  <c r="CS35" i="1"/>
  <c r="R35" i="1"/>
  <c r="GK35" i="1" s="1"/>
  <c r="CQ34" i="1"/>
  <c r="P34" i="1"/>
  <c r="CP34" i="1" s="1"/>
  <c r="O34" i="1" s="1"/>
  <c r="CS33" i="1"/>
  <c r="R33" i="1"/>
  <c r="GK33" i="1" s="1"/>
  <c r="CX10" i="3"/>
  <c r="CX9" i="3"/>
  <c r="CX8" i="3"/>
  <c r="CX12" i="3"/>
  <c r="CX7" i="3"/>
  <c r="CX11" i="3"/>
  <c r="CS32" i="1"/>
  <c r="R32" i="1"/>
  <c r="GK32" i="1" s="1"/>
  <c r="CX2" i="3"/>
  <c r="CX6" i="3"/>
  <c r="CX1" i="3"/>
  <c r="CX5" i="3"/>
  <c r="CX4" i="3"/>
  <c r="CX3" i="3"/>
  <c r="CR26" i="1"/>
  <c r="P26" i="1"/>
  <c r="CQ26" i="1"/>
  <c r="Q26" i="1"/>
  <c r="DV300" i="1" s="1"/>
  <c r="DV22" i="1" s="1"/>
  <c r="Q35" i="1"/>
  <c r="Q33" i="1"/>
  <c r="CP33" i="1" s="1"/>
  <c r="O33" i="1" s="1"/>
  <c r="Q32" i="1"/>
  <c r="CP32" i="1" s="1"/>
  <c r="O32" i="1" s="1"/>
  <c r="CP25" i="1"/>
  <c r="O25" i="1" s="1"/>
  <c r="CQ25" i="1"/>
  <c r="GM33" i="1" l="1"/>
  <c r="GN33" i="1"/>
  <c r="AL30" i="1"/>
  <c r="Y41" i="1"/>
  <c r="EC255" i="1"/>
  <c r="DP270" i="1"/>
  <c r="CI255" i="1"/>
  <c r="AZ270" i="1"/>
  <c r="EB255" i="1"/>
  <c r="DO270" i="1"/>
  <c r="AH73" i="1"/>
  <c r="U100" i="1"/>
  <c r="GM261" i="1"/>
  <c r="GN261" i="1"/>
  <c r="GM32" i="1"/>
  <c r="GN32" i="1"/>
  <c r="GM81" i="1"/>
  <c r="GN81" i="1"/>
  <c r="GM262" i="1"/>
  <c r="GN262" i="1"/>
  <c r="DQ223" i="1"/>
  <c r="ED212" i="1"/>
  <c r="AL212" i="1"/>
  <c r="Y223" i="1"/>
  <c r="AB300" i="1"/>
  <c r="AB22" i="1" s="1"/>
  <c r="CP26" i="1"/>
  <c r="O26" i="1" s="1"/>
  <c r="DU300" i="1"/>
  <c r="ET30" i="1"/>
  <c r="P54" i="1"/>
  <c r="ET300" i="1"/>
  <c r="AK30" i="1"/>
  <c r="X41" i="1"/>
  <c r="S30" i="1"/>
  <c r="F56" i="1"/>
  <c r="CJ30" i="1"/>
  <c r="BA41" i="1"/>
  <c r="AT30" i="1"/>
  <c r="F59" i="1"/>
  <c r="AT300" i="1"/>
  <c r="DV73" i="1"/>
  <c r="DI100" i="1"/>
  <c r="DN30" i="1"/>
  <c r="P64" i="1"/>
  <c r="GK78" i="1"/>
  <c r="DW100" i="1"/>
  <c r="CP83" i="1"/>
  <c r="O83" i="1" s="1"/>
  <c r="T30" i="1"/>
  <c r="F62" i="1"/>
  <c r="CP76" i="1"/>
  <c r="O76" i="1" s="1"/>
  <c r="DU100" i="1"/>
  <c r="GB73" i="1"/>
  <c r="ES100" i="1"/>
  <c r="CP82" i="1"/>
  <c r="O82" i="1" s="1"/>
  <c r="BD73" i="1"/>
  <c r="F125" i="1"/>
  <c r="GM138" i="1"/>
  <c r="GN138" i="1"/>
  <c r="GN96" i="1"/>
  <c r="GM96" i="1"/>
  <c r="DV141" i="1"/>
  <c r="CI73" i="1"/>
  <c r="AZ100" i="1"/>
  <c r="GM136" i="1"/>
  <c r="GN136" i="1"/>
  <c r="ET132" i="1"/>
  <c r="P154" i="1"/>
  <c r="GA132" i="1"/>
  <c r="ER141" i="1"/>
  <c r="AT132" i="1"/>
  <c r="F159" i="1"/>
  <c r="BA132" i="1"/>
  <c r="F161" i="1"/>
  <c r="AQ73" i="1"/>
  <c r="F110" i="1"/>
  <c r="AQ300" i="1"/>
  <c r="S141" i="1"/>
  <c r="AF132" i="1"/>
  <c r="P177" i="1"/>
  <c r="CP177" i="1" s="1"/>
  <c r="O177" i="1" s="1"/>
  <c r="AD132" i="1"/>
  <c r="Q141" i="1"/>
  <c r="EG255" i="1"/>
  <c r="P274" i="1"/>
  <c r="EB132" i="1"/>
  <c r="DO141" i="1"/>
  <c r="CP176" i="1"/>
  <c r="O176" i="1" s="1"/>
  <c r="AP212" i="1"/>
  <c r="F232" i="1"/>
  <c r="BA212" i="1"/>
  <c r="F243" i="1"/>
  <c r="CP259" i="1"/>
  <c r="O259" i="1" s="1"/>
  <c r="DZ255" i="1"/>
  <c r="DM270" i="1"/>
  <c r="ES132" i="1"/>
  <c r="P161" i="1"/>
  <c r="F241" i="1"/>
  <c r="AT212" i="1"/>
  <c r="CD255" i="1"/>
  <c r="AU270" i="1"/>
  <c r="AJ255" i="1"/>
  <c r="W270" i="1"/>
  <c r="DW270" i="1"/>
  <c r="DY212" i="1"/>
  <c r="DL223" i="1"/>
  <c r="GA255" i="1"/>
  <c r="ER270" i="1"/>
  <c r="EH255" i="1"/>
  <c r="P279" i="1"/>
  <c r="GM268" i="1"/>
  <c r="AT255" i="1"/>
  <c r="F288" i="1"/>
  <c r="ED255" i="1"/>
  <c r="DQ270" i="1"/>
  <c r="EI255" i="1"/>
  <c r="P280" i="1"/>
  <c r="GN35" i="1"/>
  <c r="GM35" i="1"/>
  <c r="EB30" i="1"/>
  <c r="DO41" i="1"/>
  <c r="GN39" i="1"/>
  <c r="GM39" i="1"/>
  <c r="GK37" i="1"/>
  <c r="DW41" i="1"/>
  <c r="DY30" i="1"/>
  <c r="DL41" i="1"/>
  <c r="CI30" i="1"/>
  <c r="AZ41" i="1"/>
  <c r="GN37" i="1"/>
  <c r="FT41" i="1" s="1"/>
  <c r="DT41" i="1"/>
  <c r="GM37" i="1"/>
  <c r="BB30" i="1"/>
  <c r="F54" i="1"/>
  <c r="BB300" i="1"/>
  <c r="BC30" i="1"/>
  <c r="F57" i="1"/>
  <c r="BC300" i="1"/>
  <c r="ED30" i="1"/>
  <c r="DQ41" i="1"/>
  <c r="CY77" i="1"/>
  <c r="X77" i="1" s="1"/>
  <c r="CZ77" i="1"/>
  <c r="Y77" i="1" s="1"/>
  <c r="AF100" i="1"/>
  <c r="EB73" i="1"/>
  <c r="DO100" i="1"/>
  <c r="GK77" i="1"/>
  <c r="AE100" i="1"/>
  <c r="CY84" i="1"/>
  <c r="X84" i="1" s="1"/>
  <c r="CZ84" i="1"/>
  <c r="Y84" i="1" s="1"/>
  <c r="CZ89" i="1"/>
  <c r="Y89" i="1" s="1"/>
  <c r="GM89" i="1" s="1"/>
  <c r="CY89" i="1"/>
  <c r="X89" i="1" s="1"/>
  <c r="GN89" i="1" s="1"/>
  <c r="DX73" i="1"/>
  <c r="DK100" i="1"/>
  <c r="DK300" i="1" s="1"/>
  <c r="FU73" i="1"/>
  <c r="EL100" i="1"/>
  <c r="GM97" i="1"/>
  <c r="GN97" i="1"/>
  <c r="EI73" i="1"/>
  <c r="P110" i="1"/>
  <c r="AO73" i="1"/>
  <c r="F104" i="1"/>
  <c r="AO300" i="1"/>
  <c r="BB132" i="1"/>
  <c r="F154" i="1"/>
  <c r="CZ85" i="1"/>
  <c r="Y85" i="1" s="1"/>
  <c r="CY85" i="1"/>
  <c r="X85" i="1" s="1"/>
  <c r="GM85" i="1" s="1"/>
  <c r="GM90" i="1"/>
  <c r="GN90" i="1"/>
  <c r="GM92" i="1"/>
  <c r="GN92" i="1"/>
  <c r="CP95" i="1"/>
  <c r="O95" i="1" s="1"/>
  <c r="AC100" i="1"/>
  <c r="FQ73" i="1"/>
  <c r="EH100" i="1"/>
  <c r="EH300" i="1" s="1"/>
  <c r="GA100" i="1"/>
  <c r="GN94" i="1"/>
  <c r="GM94" i="1"/>
  <c r="BB73" i="1"/>
  <c r="F113" i="1"/>
  <c r="GM137" i="1"/>
  <c r="GN137" i="1"/>
  <c r="AI73" i="1"/>
  <c r="V100" i="1"/>
  <c r="EG132" i="1"/>
  <c r="P145" i="1"/>
  <c r="U177" i="1"/>
  <c r="Q177" i="1"/>
  <c r="S177" i="1"/>
  <c r="GM178" i="1"/>
  <c r="GN178" i="1"/>
  <c r="CP214" i="1"/>
  <c r="O214" i="1" s="1"/>
  <c r="AC223" i="1"/>
  <c r="GM216" i="1"/>
  <c r="GN216" i="1"/>
  <c r="GN218" i="1"/>
  <c r="GM218" i="1"/>
  <c r="CP220" i="1"/>
  <c r="O220" i="1" s="1"/>
  <c r="CG73" i="1"/>
  <c r="AX100" i="1"/>
  <c r="BA73" i="1"/>
  <c r="F120" i="1"/>
  <c r="AT73" i="1"/>
  <c r="F118" i="1"/>
  <c r="AK141" i="1"/>
  <c r="DL132" i="1"/>
  <c r="P162" i="1"/>
  <c r="DZ132" i="1"/>
  <c r="DM141" i="1"/>
  <c r="CG132" i="1"/>
  <c r="AX141" i="1"/>
  <c r="GM175" i="1"/>
  <c r="GN175" i="1"/>
  <c r="EM73" i="1"/>
  <c r="P119" i="1"/>
  <c r="DX132" i="1"/>
  <c r="DK141" i="1"/>
  <c r="AQ132" i="1"/>
  <c r="F151" i="1"/>
  <c r="DW223" i="1"/>
  <c r="GK215" i="1"/>
  <c r="BB212" i="1"/>
  <c r="F236" i="1"/>
  <c r="AG255" i="1"/>
  <c r="T270" i="1"/>
  <c r="S223" i="1"/>
  <c r="AF212" i="1"/>
  <c r="AC270" i="1"/>
  <c r="ET212" i="1"/>
  <c r="P236" i="1"/>
  <c r="EA255" i="1"/>
  <c r="DN270" i="1"/>
  <c r="DN300" i="1" s="1"/>
  <c r="ET255" i="1"/>
  <c r="P283" i="1"/>
  <c r="EP212" i="1"/>
  <c r="P230" i="1"/>
  <c r="DO212" i="1"/>
  <c r="P247" i="1"/>
  <c r="BA255" i="1"/>
  <c r="F290" i="1"/>
  <c r="DY255" i="1"/>
  <c r="DL270" i="1"/>
  <c r="FY255" i="1"/>
  <c r="EP270" i="1"/>
  <c r="GN34" i="1"/>
  <c r="GM34" i="1"/>
  <c r="BD30" i="1"/>
  <c r="F66" i="1"/>
  <c r="BD300" i="1"/>
  <c r="DK30" i="1"/>
  <c r="P56" i="1"/>
  <c r="AI30" i="1"/>
  <c r="V41" i="1"/>
  <c r="EH30" i="1"/>
  <c r="P50" i="1"/>
  <c r="CY25" i="1"/>
  <c r="X25" i="1" s="1"/>
  <c r="AK300" i="1" s="1"/>
  <c r="AK22" i="1" s="1"/>
  <c r="CZ25" i="1"/>
  <c r="Y25" i="1" s="1"/>
  <c r="AL300" i="1" s="1"/>
  <c r="AL22" i="1" s="1"/>
  <c r="AF300" i="1"/>
  <c r="AF22" i="1" s="1"/>
  <c r="DU30" i="1"/>
  <c r="FZ41" i="1"/>
  <c r="FW41" i="1"/>
  <c r="DH41" i="1"/>
  <c r="FX41" i="1"/>
  <c r="DV30" i="1"/>
  <c r="DI41" i="1"/>
  <c r="FR30" i="1"/>
  <c r="EI41" i="1"/>
  <c r="GA41" i="1"/>
  <c r="FV30" i="1"/>
  <c r="EM41" i="1"/>
  <c r="EG30" i="1"/>
  <c r="P45" i="1"/>
  <c r="EG300" i="1"/>
  <c r="Q30" i="1"/>
  <c r="F53" i="1"/>
  <c r="AU30" i="1"/>
  <c r="F60" i="1"/>
  <c r="AJ100" i="1"/>
  <c r="DZ100" i="1"/>
  <c r="W30" i="1"/>
  <c r="F65" i="1"/>
  <c r="DM30" i="1"/>
  <c r="P63" i="1"/>
  <c r="GM80" i="1"/>
  <c r="GN80" i="1"/>
  <c r="ES30" i="1"/>
  <c r="P61" i="1"/>
  <c r="ES300" i="1"/>
  <c r="ET73" i="1"/>
  <c r="P113" i="1"/>
  <c r="BC73" i="1"/>
  <c r="F116" i="1"/>
  <c r="EU73" i="1"/>
  <c r="P116" i="1"/>
  <c r="CP135" i="1"/>
  <c r="O135" i="1" s="1"/>
  <c r="DU141" i="1"/>
  <c r="EV132" i="1"/>
  <c r="P166" i="1"/>
  <c r="AP73" i="1"/>
  <c r="F109" i="1"/>
  <c r="AP300" i="1"/>
  <c r="DL73" i="1"/>
  <c r="P121" i="1"/>
  <c r="GK135" i="1"/>
  <c r="DW141" i="1"/>
  <c r="EG73" i="1"/>
  <c r="P104" i="1"/>
  <c r="BD132" i="1"/>
  <c r="F166" i="1"/>
  <c r="P150" i="1"/>
  <c r="EH132" i="1"/>
  <c r="FY132" i="1"/>
  <c r="EP141" i="1"/>
  <c r="W132" i="1"/>
  <c r="F165" i="1"/>
  <c r="EI132" i="1"/>
  <c r="P151" i="1"/>
  <c r="GX177" i="1"/>
  <c r="CP215" i="1"/>
  <c r="O215" i="1" s="1"/>
  <c r="DU223" i="1"/>
  <c r="FU132" i="1"/>
  <c r="EL141" i="1"/>
  <c r="EL300" i="1" s="1"/>
  <c r="GK214" i="1"/>
  <c r="AE223" i="1"/>
  <c r="AD255" i="1"/>
  <c r="Q270" i="1"/>
  <c r="ED141" i="1"/>
  <c r="EM132" i="1"/>
  <c r="P160" i="1"/>
  <c r="CP217" i="1"/>
  <c r="O217" i="1" s="1"/>
  <c r="CG212" i="1"/>
  <c r="AX223" i="1"/>
  <c r="V212" i="1"/>
  <c r="F246" i="1"/>
  <c r="EL212" i="1"/>
  <c r="P241" i="1"/>
  <c r="BZ255" i="1"/>
  <c r="AQ270" i="1"/>
  <c r="CG270" i="1"/>
  <c r="CZ267" i="1"/>
  <c r="Y267" i="1" s="1"/>
  <c r="CY267" i="1"/>
  <c r="X267" i="1" s="1"/>
  <c r="GM267" i="1" s="1"/>
  <c r="V132" i="1"/>
  <c r="F164" i="1"/>
  <c r="P164" i="1"/>
  <c r="DN132" i="1"/>
  <c r="W177" i="1"/>
  <c r="DZ212" i="1"/>
  <c r="DM223" i="1"/>
  <c r="CP257" i="1"/>
  <c r="O257" i="1" s="1"/>
  <c r="AJ212" i="1"/>
  <c r="W223" i="1"/>
  <c r="EC212" i="1"/>
  <c r="DP223" i="1"/>
  <c r="AO255" i="1"/>
  <c r="F274" i="1"/>
  <c r="T177" i="1"/>
  <c r="DN212" i="1"/>
  <c r="P246" i="1"/>
  <c r="AH255" i="1"/>
  <c r="U270" i="1"/>
  <c r="EL255" i="1"/>
  <c r="P288" i="1"/>
  <c r="GB255" i="1"/>
  <c r="ES270" i="1"/>
  <c r="DX255" i="1"/>
  <c r="DK270" i="1"/>
  <c r="P59" i="1"/>
  <c r="EL30" i="1"/>
  <c r="EU30" i="1"/>
  <c r="P57" i="1"/>
  <c r="EU300" i="1"/>
  <c r="GK36" i="1"/>
  <c r="GM36" i="1" s="1"/>
  <c r="AE41" i="1"/>
  <c r="EC30" i="1"/>
  <c r="DP41" i="1"/>
  <c r="AC41" i="1"/>
  <c r="CP38" i="1"/>
  <c r="O38" i="1" s="1"/>
  <c r="AB41" i="1" s="1"/>
  <c r="EV30" i="1"/>
  <c r="P66" i="1"/>
  <c r="EV300" i="1"/>
  <c r="FY41" i="1"/>
  <c r="CP77" i="1"/>
  <c r="O77" i="1" s="1"/>
  <c r="U30" i="1"/>
  <c r="F63" i="1"/>
  <c r="AD73" i="1"/>
  <c r="Q100" i="1"/>
  <c r="AG73" i="1"/>
  <c r="T100" i="1"/>
  <c r="CZ91" i="1"/>
  <c r="Y91" i="1" s="1"/>
  <c r="CY91" i="1"/>
  <c r="X91" i="1" s="1"/>
  <c r="GN91" i="1" s="1"/>
  <c r="CP84" i="1"/>
  <c r="O84" i="1" s="1"/>
  <c r="CY79" i="1"/>
  <c r="X79" i="1" s="1"/>
  <c r="GM79" i="1" s="1"/>
  <c r="CZ79" i="1"/>
  <c r="Y79" i="1" s="1"/>
  <c r="CY86" i="1"/>
  <c r="X86" i="1" s="1"/>
  <c r="GM86" i="1" s="1"/>
  <c r="CZ86" i="1"/>
  <c r="Y86" i="1" s="1"/>
  <c r="ED100" i="1" s="1"/>
  <c r="GM93" i="1"/>
  <c r="GN93" i="1"/>
  <c r="DN73" i="1"/>
  <c r="P123" i="1"/>
  <c r="AC141" i="1"/>
  <c r="CP134" i="1"/>
  <c r="O134" i="1" s="1"/>
  <c r="GK134" i="1"/>
  <c r="AE141" i="1"/>
  <c r="GN87" i="1"/>
  <c r="GM87" i="1"/>
  <c r="AU73" i="1"/>
  <c r="F119" i="1"/>
  <c r="GN98" i="1"/>
  <c r="GM98" i="1"/>
  <c r="FY73" i="1"/>
  <c r="EP100" i="1"/>
  <c r="AG141" i="1"/>
  <c r="CI132" i="1"/>
  <c r="AZ141" i="1"/>
  <c r="CP139" i="1"/>
  <c r="O139" i="1" s="1"/>
  <c r="Q223" i="1"/>
  <c r="AD212" i="1"/>
  <c r="F233" i="1"/>
  <c r="AQ212" i="1"/>
  <c r="AL141" i="1"/>
  <c r="GN219" i="1"/>
  <c r="GM219" i="1"/>
  <c r="AO132" i="1"/>
  <c r="F145" i="1"/>
  <c r="DV223" i="1"/>
  <c r="DV255" i="1"/>
  <c r="DI270" i="1"/>
  <c r="BC255" i="1"/>
  <c r="F286" i="1"/>
  <c r="EC141" i="1"/>
  <c r="EU132" i="1"/>
  <c r="P157" i="1"/>
  <c r="R177" i="1"/>
  <c r="GK177" i="1" s="1"/>
  <c r="GM221" i="1"/>
  <c r="GN221" i="1"/>
  <c r="EV212" i="1"/>
  <c r="P248" i="1"/>
  <c r="GA212" i="1"/>
  <c r="ER223" i="1"/>
  <c r="CP258" i="1"/>
  <c r="O258" i="1" s="1"/>
  <c r="AK212" i="1"/>
  <c r="X223" i="1"/>
  <c r="EI212" i="1"/>
  <c r="P233" i="1"/>
  <c r="CP266" i="1"/>
  <c r="O266" i="1" s="1"/>
  <c r="DU270" i="1"/>
  <c r="T212" i="1"/>
  <c r="F244" i="1"/>
  <c r="EM212" i="1"/>
  <c r="P242" i="1"/>
  <c r="CZ259" i="1"/>
  <c r="Y259" i="1" s="1"/>
  <c r="CY259" i="1"/>
  <c r="X259" i="1" s="1"/>
  <c r="AF270" i="1"/>
  <c r="P286" i="1"/>
  <c r="EU255" i="1"/>
  <c r="AH212" i="1"/>
  <c r="U223" i="1"/>
  <c r="CY263" i="1"/>
  <c r="X263" i="1" s="1"/>
  <c r="GM263" i="1" s="1"/>
  <c r="CZ263" i="1"/>
  <c r="Y263" i="1" s="1"/>
  <c r="CP265" i="1"/>
  <c r="O265" i="1" s="1"/>
  <c r="EV255" i="1"/>
  <c r="P295" i="1"/>
  <c r="BB255" i="1"/>
  <c r="F283" i="1"/>
  <c r="EM255" i="1"/>
  <c r="P289" i="1"/>
  <c r="V255" i="1"/>
  <c r="F293" i="1"/>
  <c r="AP255" i="1"/>
  <c r="F279" i="1"/>
  <c r="EH22" i="1" l="1"/>
  <c r="P309" i="1"/>
  <c r="G16" i="2" s="1"/>
  <c r="G18" i="2" s="1"/>
  <c r="EH330" i="1"/>
  <c r="EL22" i="1"/>
  <c r="EL330" i="1"/>
  <c r="P318" i="1"/>
  <c r="F16" i="2" s="1"/>
  <c r="F18" i="2" s="1"/>
  <c r="DK22" i="1"/>
  <c r="P315" i="1"/>
  <c r="J16" i="2" s="1"/>
  <c r="J18" i="2" s="1"/>
  <c r="DK330" i="1"/>
  <c r="AB30" i="1"/>
  <c r="O41" i="1"/>
  <c r="DN22" i="1"/>
  <c r="P323" i="1"/>
  <c r="DN330" i="1"/>
  <c r="DI255" i="1"/>
  <c r="P282" i="1"/>
  <c r="DP212" i="1"/>
  <c r="P249" i="1"/>
  <c r="DZ73" i="1"/>
  <c r="DM100" i="1"/>
  <c r="AK270" i="1"/>
  <c r="AE30" i="1"/>
  <c r="R41" i="1"/>
  <c r="DM212" i="1"/>
  <c r="P245" i="1"/>
  <c r="AE212" i="1"/>
  <c r="R223" i="1"/>
  <c r="AJ73" i="1"/>
  <c r="W100" i="1"/>
  <c r="AL270" i="1"/>
  <c r="GN267" i="1"/>
  <c r="DI223" i="1"/>
  <c r="DV212" i="1"/>
  <c r="AB141" i="1"/>
  <c r="GM134" i="1"/>
  <c r="CA141" i="1" s="1"/>
  <c r="GN134" i="1"/>
  <c r="CB141" i="1" s="1"/>
  <c r="EC100" i="1"/>
  <c r="EV22" i="1"/>
  <c r="P325" i="1"/>
  <c r="EV330" i="1"/>
  <c r="AC30" i="1"/>
  <c r="P41" i="1"/>
  <c r="CE41" i="1"/>
  <c r="CF41" i="1"/>
  <c r="CH41" i="1"/>
  <c r="GN263" i="1"/>
  <c r="F247" i="1"/>
  <c r="W212" i="1"/>
  <c r="CG255" i="1"/>
  <c r="AX270" i="1"/>
  <c r="ED132" i="1"/>
  <c r="DQ141" i="1"/>
  <c r="GN215" i="1"/>
  <c r="FT223" i="1" s="1"/>
  <c r="GM215" i="1"/>
  <c r="DT223" i="1"/>
  <c r="GN135" i="1"/>
  <c r="FT141" i="1" s="1"/>
  <c r="GM135" i="1"/>
  <c r="FS141" i="1" s="1"/>
  <c r="DT141" i="1"/>
  <c r="EI30" i="1"/>
  <c r="P51" i="1"/>
  <c r="EI300" i="1"/>
  <c r="FX30" i="1"/>
  <c r="EO41" i="1"/>
  <c r="BD22" i="1"/>
  <c r="BD330" i="1"/>
  <c r="F325" i="1"/>
  <c r="T255" i="1"/>
  <c r="F291" i="1"/>
  <c r="DK132" i="1"/>
  <c r="P156" i="1"/>
  <c r="DM132" i="1"/>
  <c r="P163" i="1"/>
  <c r="AK132" i="1"/>
  <c r="X141" i="1"/>
  <c r="AC212" i="1"/>
  <c r="CH223" i="1"/>
  <c r="P223" i="1"/>
  <c r="CE223" i="1"/>
  <c r="CF223" i="1"/>
  <c r="CY177" i="1"/>
  <c r="X177" i="1" s="1"/>
  <c r="GM177" i="1" s="1"/>
  <c r="CZ177" i="1"/>
  <c r="Y177" i="1" s="1"/>
  <c r="AC73" i="1"/>
  <c r="P100" i="1"/>
  <c r="CE100" i="1"/>
  <c r="CH100" i="1"/>
  <c r="CF100" i="1"/>
  <c r="DQ30" i="1"/>
  <c r="P68" i="1"/>
  <c r="FS41" i="1"/>
  <c r="ER255" i="1"/>
  <c r="P281" i="1"/>
  <c r="DW255" i="1"/>
  <c r="DJ270" i="1"/>
  <c r="GM176" i="1"/>
  <c r="GN176" i="1"/>
  <c r="DU73" i="1"/>
  <c r="FW100" i="1"/>
  <c r="FX100" i="1"/>
  <c r="FZ100" i="1"/>
  <c r="DH100" i="1"/>
  <c r="DH300" i="1" s="1"/>
  <c r="BA30" i="1"/>
  <c r="F61" i="1"/>
  <c r="BA300" i="1"/>
  <c r="GN36" i="1"/>
  <c r="CB41" i="1" s="1"/>
  <c r="X30" i="1"/>
  <c r="F67" i="1"/>
  <c r="GP25" i="1"/>
  <c r="CD300" i="1" s="1"/>
  <c r="CD22" i="1" s="1"/>
  <c r="U73" i="1"/>
  <c r="F122" i="1"/>
  <c r="AZ255" i="1"/>
  <c r="F281" i="1"/>
  <c r="GN86" i="1"/>
  <c r="DP255" i="1"/>
  <c r="P296" i="1"/>
  <c r="Y30" i="1"/>
  <c r="F68" i="1"/>
  <c r="ED73" i="1"/>
  <c r="DQ100" i="1"/>
  <c r="FW30" i="1"/>
  <c r="EN41" i="1"/>
  <c r="DP141" i="1"/>
  <c r="EC132" i="1"/>
  <c r="AZ132" i="1"/>
  <c r="F152" i="1"/>
  <c r="T73" i="1"/>
  <c r="F121" i="1"/>
  <c r="FY30" i="1"/>
  <c r="EP41" i="1"/>
  <c r="DU255" i="1"/>
  <c r="FX270" i="1"/>
  <c r="FZ270" i="1"/>
  <c r="FW270" i="1"/>
  <c r="DH270" i="1"/>
  <c r="F249" i="1"/>
  <c r="X212" i="1"/>
  <c r="GM258" i="1"/>
  <c r="GN258" i="1"/>
  <c r="FT270" i="1" s="1"/>
  <c r="DT270" i="1"/>
  <c r="AL132" i="1"/>
  <c r="Y141" i="1"/>
  <c r="Q212" i="1"/>
  <c r="F235" i="1"/>
  <c r="AG132" i="1"/>
  <c r="T141" i="1"/>
  <c r="AC132" i="1"/>
  <c r="P141" i="1"/>
  <c r="CE141" i="1"/>
  <c r="CH141" i="1"/>
  <c r="CF141" i="1"/>
  <c r="Q73" i="1"/>
  <c r="F112" i="1"/>
  <c r="P67" i="1"/>
  <c r="DP30" i="1"/>
  <c r="EU22" i="1"/>
  <c r="P316" i="1"/>
  <c r="EU330" i="1"/>
  <c r="ES255" i="1"/>
  <c r="P290" i="1"/>
  <c r="U255" i="1"/>
  <c r="F292" i="1"/>
  <c r="AQ255" i="1"/>
  <c r="F280" i="1"/>
  <c r="GN217" i="1"/>
  <c r="GM217" i="1"/>
  <c r="Q255" i="1"/>
  <c r="F282" i="1"/>
  <c r="EL132" i="1"/>
  <c r="P159" i="1"/>
  <c r="EM30" i="1"/>
  <c r="P60" i="1"/>
  <c r="DH30" i="1"/>
  <c r="P44" i="1"/>
  <c r="EP255" i="1"/>
  <c r="P277" i="1"/>
  <c r="DN255" i="1"/>
  <c r="P293" i="1"/>
  <c r="CH270" i="1"/>
  <c r="AC255" i="1"/>
  <c r="CF270" i="1"/>
  <c r="P270" i="1"/>
  <c r="CE270" i="1"/>
  <c r="DJ223" i="1"/>
  <c r="DW212" i="1"/>
  <c r="AX73" i="1"/>
  <c r="F107" i="1"/>
  <c r="AX300" i="1"/>
  <c r="GN214" i="1"/>
  <c r="CB223" i="1" s="1"/>
  <c r="GM214" i="1"/>
  <c r="CA223" i="1" s="1"/>
  <c r="AB223" i="1"/>
  <c r="V73" i="1"/>
  <c r="F123" i="1"/>
  <c r="GA73" i="1"/>
  <c r="ER100" i="1"/>
  <c r="GM95" i="1"/>
  <c r="GN95" i="1"/>
  <c r="EL73" i="1"/>
  <c r="P118" i="1"/>
  <c r="AE73" i="1"/>
  <c r="R100" i="1"/>
  <c r="AF73" i="1"/>
  <c r="S100" i="1"/>
  <c r="BB22" i="1"/>
  <c r="BB330" i="1"/>
  <c r="F313" i="1"/>
  <c r="DT30" i="1"/>
  <c r="DG41" i="1"/>
  <c r="DL30" i="1"/>
  <c r="P62" i="1"/>
  <c r="DL300" i="1"/>
  <c r="DQ255" i="1"/>
  <c r="P297" i="1"/>
  <c r="F294" i="1"/>
  <c r="W255" i="1"/>
  <c r="DM255" i="1"/>
  <c r="P292" i="1"/>
  <c r="DO132" i="1"/>
  <c r="P165" i="1"/>
  <c r="Q132" i="1"/>
  <c r="F153" i="1"/>
  <c r="S132" i="1"/>
  <c r="F156" i="1"/>
  <c r="P152" i="1"/>
  <c r="ER132" i="1"/>
  <c r="DV132" i="1"/>
  <c r="DI141" i="1"/>
  <c r="GM82" i="1"/>
  <c r="GN82" i="1"/>
  <c r="GN76" i="1"/>
  <c r="GM76" i="1"/>
  <c r="DT100" i="1"/>
  <c r="GM83" i="1"/>
  <c r="GN83" i="1"/>
  <c r="AT22" i="1"/>
  <c r="AT330" i="1"/>
  <c r="F318" i="1"/>
  <c r="U16" i="2" s="1"/>
  <c r="U18" i="2" s="1"/>
  <c r="DU22" i="1"/>
  <c r="FW300" i="1"/>
  <c r="FW22" i="1" s="1"/>
  <c r="FX300" i="1"/>
  <c r="FX22" i="1" s="1"/>
  <c r="FZ300" i="1"/>
  <c r="FZ22" i="1" s="1"/>
  <c r="GM25" i="1"/>
  <c r="CA300" i="1" s="1"/>
  <c r="CA22" i="1" s="1"/>
  <c r="DQ212" i="1"/>
  <c r="P250" i="1"/>
  <c r="U212" i="1"/>
  <c r="F245" i="1"/>
  <c r="AE132" i="1"/>
  <c r="R141" i="1"/>
  <c r="GM77" i="1"/>
  <c r="CA100" i="1" s="1"/>
  <c r="GN77" i="1"/>
  <c r="AB100" i="1"/>
  <c r="EP132" i="1"/>
  <c r="P148" i="1"/>
  <c r="AP22" i="1"/>
  <c r="AP330" i="1"/>
  <c r="F309" i="1"/>
  <c r="V16" i="2" s="1"/>
  <c r="V18" i="2" s="1"/>
  <c r="EG22" i="1"/>
  <c r="EG330" i="1"/>
  <c r="P304" i="1"/>
  <c r="AX132" i="1"/>
  <c r="F148" i="1"/>
  <c r="EH73" i="1"/>
  <c r="P109" i="1"/>
  <c r="AO22" i="1"/>
  <c r="AO330" i="1"/>
  <c r="F304" i="1"/>
  <c r="AL100" i="1"/>
  <c r="BC22" i="1"/>
  <c r="F316" i="1"/>
  <c r="BC330" i="1"/>
  <c r="FT30" i="1"/>
  <c r="EK41" i="1"/>
  <c r="DL212" i="1"/>
  <c r="P244" i="1"/>
  <c r="AQ22" i="1"/>
  <c r="F310" i="1"/>
  <c r="AQ330" i="1"/>
  <c r="ES73" i="1"/>
  <c r="P120" i="1"/>
  <c r="T300" i="1"/>
  <c r="DW73" i="1"/>
  <c r="DJ100" i="1"/>
  <c r="ET22" i="1"/>
  <c r="P313" i="1"/>
  <c r="ET330" i="1"/>
  <c r="GM26" i="1"/>
  <c r="FS300" i="1" s="1"/>
  <c r="FS22" i="1" s="1"/>
  <c r="GP26" i="1"/>
  <c r="FV300" i="1" s="1"/>
  <c r="FV22" i="1" s="1"/>
  <c r="DT300" i="1"/>
  <c r="DT22" i="1" s="1"/>
  <c r="Y212" i="1"/>
  <c r="F250" i="1"/>
  <c r="DO255" i="1"/>
  <c r="P294" i="1"/>
  <c r="GN85" i="1"/>
  <c r="GM91" i="1"/>
  <c r="GN79" i="1"/>
  <c r="AF255" i="1"/>
  <c r="S270" i="1"/>
  <c r="GM266" i="1"/>
  <c r="GN266" i="1"/>
  <c r="ER212" i="1"/>
  <c r="P234" i="1"/>
  <c r="GM139" i="1"/>
  <c r="GN139" i="1"/>
  <c r="EP73" i="1"/>
  <c r="P107" i="1"/>
  <c r="GM257" i="1"/>
  <c r="GN257" i="1"/>
  <c r="AB270" i="1"/>
  <c r="DW132" i="1"/>
  <c r="DJ141" i="1"/>
  <c r="DI30" i="1"/>
  <c r="P53" i="1"/>
  <c r="DI300" i="1"/>
  <c r="GM265" i="1"/>
  <c r="GN265" i="1"/>
  <c r="GM84" i="1"/>
  <c r="GN84" i="1"/>
  <c r="U300" i="1"/>
  <c r="GN38" i="1"/>
  <c r="GM38" i="1"/>
  <c r="CA41" i="1" s="1"/>
  <c r="DK255" i="1"/>
  <c r="P285" i="1"/>
  <c r="AX212" i="1"/>
  <c r="F230" i="1"/>
  <c r="DU212" i="1"/>
  <c r="FX223" i="1"/>
  <c r="FZ223" i="1"/>
  <c r="DH223" i="1"/>
  <c r="FW223" i="1"/>
  <c r="DU132" i="1"/>
  <c r="DH141" i="1"/>
  <c r="FW141" i="1"/>
  <c r="FX141" i="1"/>
  <c r="FZ141" i="1"/>
  <c r="ES22" i="1"/>
  <c r="ES330" i="1"/>
  <c r="P320" i="1"/>
  <c r="Q300" i="1"/>
  <c r="GA30" i="1"/>
  <c r="ER41" i="1"/>
  <c r="FZ30" i="1"/>
  <c r="EQ41" i="1"/>
  <c r="V30" i="1"/>
  <c r="F64" i="1"/>
  <c r="V300" i="1"/>
  <c r="DL255" i="1"/>
  <c r="P291" i="1"/>
  <c r="F238" i="1"/>
  <c r="S212" i="1"/>
  <c r="GM220" i="1"/>
  <c r="GN220" i="1"/>
  <c r="DK73" i="1"/>
  <c r="P115" i="1"/>
  <c r="DO73" i="1"/>
  <c r="P124" i="1"/>
  <c r="AK100" i="1"/>
  <c r="AZ30" i="1"/>
  <c r="F52" i="1"/>
  <c r="AZ300" i="1"/>
  <c r="DW30" i="1"/>
  <c r="DJ41" i="1"/>
  <c r="DO30" i="1"/>
  <c r="P65" i="1"/>
  <c r="DO300" i="1"/>
  <c r="AU255" i="1"/>
  <c r="F289" i="1"/>
  <c r="GM259" i="1"/>
  <c r="GN259" i="1"/>
  <c r="GN177" i="1"/>
  <c r="AZ73" i="1"/>
  <c r="F111" i="1"/>
  <c r="GM78" i="1"/>
  <c r="GN78" i="1"/>
  <c r="DI73" i="1"/>
  <c r="P112" i="1"/>
  <c r="AR41" i="1" l="1"/>
  <c r="CA30" i="1"/>
  <c r="DH22" i="1"/>
  <c r="P303" i="1"/>
  <c r="DH330" i="1"/>
  <c r="V22" i="1"/>
  <c r="F323" i="1"/>
  <c r="V330" i="1"/>
  <c r="FW212" i="1"/>
  <c r="EN223" i="1"/>
  <c r="DI22" i="1"/>
  <c r="P312" i="1"/>
  <c r="DI330" i="1"/>
  <c r="P132" i="1"/>
  <c r="F144" i="1"/>
  <c r="CB30" i="1"/>
  <c r="AS41" i="1"/>
  <c r="P212" i="1"/>
  <c r="F226" i="1"/>
  <c r="FT212" i="1"/>
  <c r="EK223" i="1"/>
  <c r="CH30" i="1"/>
  <c r="AY41" i="1"/>
  <c r="W73" i="1"/>
  <c r="F124" i="1"/>
  <c r="W300" i="1"/>
  <c r="DO22" i="1"/>
  <c r="P324" i="1"/>
  <c r="DO330" i="1"/>
  <c r="ER30" i="1"/>
  <c r="P52" i="1"/>
  <c r="ER300" i="1"/>
  <c r="DH212" i="1"/>
  <c r="P226" i="1"/>
  <c r="EK30" i="1"/>
  <c r="P58" i="1"/>
  <c r="R132" i="1"/>
  <c r="F155" i="1"/>
  <c r="AT18" i="1"/>
  <c r="F348" i="1"/>
  <c r="DJ212" i="1"/>
  <c r="P237" i="1"/>
  <c r="DH132" i="1"/>
  <c r="P144" i="1"/>
  <c r="CB270" i="1"/>
  <c r="EQ30" i="1"/>
  <c r="P49" i="1"/>
  <c r="Q22" i="1"/>
  <c r="Q330" i="1"/>
  <c r="F312" i="1"/>
  <c r="FZ132" i="1"/>
  <c r="EQ141" i="1"/>
  <c r="EO223" i="1"/>
  <c r="FX212" i="1"/>
  <c r="U22" i="1"/>
  <c r="U330" i="1"/>
  <c r="F322" i="1"/>
  <c r="DJ132" i="1"/>
  <c r="P155" i="1"/>
  <c r="CA270" i="1"/>
  <c r="DJ73" i="1"/>
  <c r="P114" i="1"/>
  <c r="BC18" i="1"/>
  <c r="F346" i="1"/>
  <c r="EG18" i="1"/>
  <c r="P334" i="1"/>
  <c r="CB100" i="1"/>
  <c r="FT100" i="1"/>
  <c r="CA212" i="1"/>
  <c r="AR223" i="1"/>
  <c r="P255" i="1"/>
  <c r="F273" i="1"/>
  <c r="CE132" i="1"/>
  <c r="AV141" i="1"/>
  <c r="FZ255" i="1"/>
  <c r="EQ270" i="1"/>
  <c r="FW73" i="1"/>
  <c r="EN100" i="1"/>
  <c r="DJ255" i="1"/>
  <c r="P284" i="1"/>
  <c r="FS30" i="1"/>
  <c r="EJ41" i="1"/>
  <c r="CF73" i="1"/>
  <c r="AW100" i="1"/>
  <c r="CE212" i="1"/>
  <c r="AV223" i="1"/>
  <c r="X132" i="1"/>
  <c r="F167" i="1"/>
  <c r="DT132" i="1"/>
  <c r="DG141" i="1"/>
  <c r="FS223" i="1"/>
  <c r="AX255" i="1"/>
  <c r="F277" i="1"/>
  <c r="P30" i="1"/>
  <c r="F44" i="1"/>
  <c r="P300" i="1"/>
  <c r="AB132" i="1"/>
  <c r="O141" i="1"/>
  <c r="AL255" i="1"/>
  <c r="Y270" i="1"/>
  <c r="DN18" i="1"/>
  <c r="P353" i="1"/>
  <c r="O30" i="1"/>
  <c r="F43" i="1"/>
  <c r="AO18" i="1"/>
  <c r="F334" i="1"/>
  <c r="CB212" i="1"/>
  <c r="AS223" i="1"/>
  <c r="FS132" i="1"/>
  <c r="EJ141" i="1"/>
  <c r="AK255" i="1"/>
  <c r="X270" i="1"/>
  <c r="EH18" i="1"/>
  <c r="P339" i="1"/>
  <c r="DJ30" i="1"/>
  <c r="P55" i="1"/>
  <c r="DJ300" i="1"/>
  <c r="CA73" i="1"/>
  <c r="AR100" i="1"/>
  <c r="R73" i="1"/>
  <c r="F114" i="1"/>
  <c r="FX255" i="1"/>
  <c r="EO270" i="1"/>
  <c r="BD18" i="1"/>
  <c r="F355" i="1"/>
  <c r="EI22" i="1"/>
  <c r="P310" i="1"/>
  <c r="EI330" i="1"/>
  <c r="AK73" i="1"/>
  <c r="X100" i="1"/>
  <c r="ES18" i="1"/>
  <c r="P350" i="1"/>
  <c r="T22" i="1"/>
  <c r="F321" i="1"/>
  <c r="T330" i="1"/>
  <c r="DG30" i="1"/>
  <c r="P43" i="1"/>
  <c r="FT255" i="1"/>
  <c r="EK270" i="1"/>
  <c r="DP132" i="1"/>
  <c r="P167" i="1"/>
  <c r="CE73" i="1"/>
  <c r="AV100" i="1"/>
  <c r="FT132" i="1"/>
  <c r="EK141" i="1"/>
  <c r="DQ132" i="1"/>
  <c r="P168" i="1"/>
  <c r="CF30" i="1"/>
  <c r="AW41" i="1"/>
  <c r="EV18" i="1"/>
  <c r="P355" i="1"/>
  <c r="CB132" i="1"/>
  <c r="AS141" i="1"/>
  <c r="DI212" i="1"/>
  <c r="P235" i="1"/>
  <c r="DM73" i="1"/>
  <c r="P122" i="1"/>
  <c r="DM300" i="1"/>
  <c r="AU300" i="1"/>
  <c r="FX132" i="1"/>
  <c r="EO141" i="1"/>
  <c r="S255" i="1"/>
  <c r="F285" i="1"/>
  <c r="ET18" i="1"/>
  <c r="P343" i="1"/>
  <c r="AQ18" i="1"/>
  <c r="F340" i="1"/>
  <c r="BB18" i="1"/>
  <c r="F343" i="1"/>
  <c r="CF255" i="1"/>
  <c r="AW270" i="1"/>
  <c r="DT255" i="1"/>
  <c r="DG270" i="1"/>
  <c r="DQ73" i="1"/>
  <c r="P127" i="1"/>
  <c r="DH73" i="1"/>
  <c r="P103" i="1"/>
  <c r="DQ300" i="1"/>
  <c r="CH73" i="1"/>
  <c r="AY100" i="1"/>
  <c r="EC73" i="1"/>
  <c r="DP100" i="1"/>
  <c r="FW132" i="1"/>
  <c r="EN141" i="1"/>
  <c r="AB255" i="1"/>
  <c r="O270" i="1"/>
  <c r="DT73" i="1"/>
  <c r="DG100" i="1"/>
  <c r="AX22" i="1"/>
  <c r="AX330" i="1"/>
  <c r="F307" i="1"/>
  <c r="EU18" i="1"/>
  <c r="P346" i="1"/>
  <c r="CF132" i="1"/>
  <c r="AW141" i="1"/>
  <c r="DH255" i="1"/>
  <c r="P273" i="1"/>
  <c r="BA22" i="1"/>
  <c r="F320" i="1"/>
  <c r="BA330" i="1"/>
  <c r="FZ73" i="1"/>
  <c r="EQ100" i="1"/>
  <c r="AY223" i="1"/>
  <c r="CH212" i="1"/>
  <c r="AZ22" i="1"/>
  <c r="F311" i="1"/>
  <c r="AZ330" i="1"/>
  <c r="FZ212" i="1"/>
  <c r="EQ223" i="1"/>
  <c r="AL73" i="1"/>
  <c r="Y100" i="1"/>
  <c r="AP18" i="1"/>
  <c r="F339" i="1"/>
  <c r="AB73" i="1"/>
  <c r="O100" i="1"/>
  <c r="FS100" i="1"/>
  <c r="DI132" i="1"/>
  <c r="P153" i="1"/>
  <c r="DL22" i="1"/>
  <c r="P321" i="1"/>
  <c r="DL330" i="1"/>
  <c r="S73" i="1"/>
  <c r="F115" i="1"/>
  <c r="S300" i="1"/>
  <c r="ER73" i="1"/>
  <c r="P111" i="1"/>
  <c r="O223" i="1"/>
  <c r="AB212" i="1"/>
  <c r="CE255" i="1"/>
  <c r="AV270" i="1"/>
  <c r="CH255" i="1"/>
  <c r="AY270" i="1"/>
  <c r="EM300" i="1"/>
  <c r="CH132" i="1"/>
  <c r="AY141" i="1"/>
  <c r="T132" i="1"/>
  <c r="F162" i="1"/>
  <c r="Y132" i="1"/>
  <c r="F168" i="1"/>
  <c r="FS270" i="1"/>
  <c r="FW255" i="1"/>
  <c r="EN270" i="1"/>
  <c r="EN300" i="1" s="1"/>
  <c r="EP30" i="1"/>
  <c r="P48" i="1"/>
  <c r="EP300" i="1"/>
  <c r="EN30" i="1"/>
  <c r="P46" i="1"/>
  <c r="FX73" i="1"/>
  <c r="EO100" i="1"/>
  <c r="P73" i="1"/>
  <c r="F103" i="1"/>
  <c r="CF212" i="1"/>
  <c r="AW223" i="1"/>
  <c r="EO30" i="1"/>
  <c r="P47" i="1"/>
  <c r="DT212" i="1"/>
  <c r="DG223" i="1"/>
  <c r="CE30" i="1"/>
  <c r="AV41" i="1"/>
  <c r="CA132" i="1"/>
  <c r="AR141" i="1"/>
  <c r="F237" i="1"/>
  <c r="R212" i="1"/>
  <c r="R30" i="1"/>
  <c r="F55" i="1"/>
  <c r="R300" i="1"/>
  <c r="DK18" i="1"/>
  <c r="P345" i="1"/>
  <c r="EL18" i="1"/>
  <c r="P348" i="1"/>
  <c r="EN22" i="1" l="1"/>
  <c r="P305" i="1"/>
  <c r="EN330" i="1"/>
  <c r="AY132" i="1"/>
  <c r="F149" i="1"/>
  <c r="Y73" i="1"/>
  <c r="F127" i="1"/>
  <c r="Y300" i="1"/>
  <c r="AW132" i="1"/>
  <c r="F147" i="1"/>
  <c r="AW255" i="1"/>
  <c r="F276" i="1"/>
  <c r="AV73" i="1"/>
  <c r="F105" i="1"/>
  <c r="AS212" i="1"/>
  <c r="F240" i="1"/>
  <c r="Q18" i="1"/>
  <c r="F342" i="1"/>
  <c r="EO73" i="1"/>
  <c r="P106" i="1"/>
  <c r="AX18" i="1"/>
  <c r="F337" i="1"/>
  <c r="DP73" i="1"/>
  <c r="P126" i="1"/>
  <c r="DP300" i="1"/>
  <c r="T18" i="1"/>
  <c r="F351" i="1"/>
  <c r="AR73" i="1"/>
  <c r="F128" i="1"/>
  <c r="P22" i="1"/>
  <c r="P330" i="1"/>
  <c r="F303" i="1"/>
  <c r="AW73" i="1"/>
  <c r="F106" i="1"/>
  <c r="EQ255" i="1"/>
  <c r="P278" i="1"/>
  <c r="U18" i="1"/>
  <c r="F352" i="1"/>
  <c r="R22" i="1"/>
  <c r="R330" i="1"/>
  <c r="F314" i="1"/>
  <c r="EJ270" i="1"/>
  <c r="FS255" i="1"/>
  <c r="AY255" i="1"/>
  <c r="F278" i="1"/>
  <c r="S22" i="1"/>
  <c r="F315" i="1"/>
  <c r="Y16" i="2" s="1"/>
  <c r="Y18" i="2" s="1"/>
  <c r="S330" i="1"/>
  <c r="FS73" i="1"/>
  <c r="EJ100" i="1"/>
  <c r="BA18" i="1"/>
  <c r="F350" i="1"/>
  <c r="DG73" i="1"/>
  <c r="P102" i="1"/>
  <c r="P146" i="1"/>
  <c r="EN132" i="1"/>
  <c r="AY73" i="1"/>
  <c r="F108" i="1"/>
  <c r="DJ22" i="1"/>
  <c r="DJ330" i="1"/>
  <c r="P314" i="1"/>
  <c r="O132" i="1"/>
  <c r="F143" i="1"/>
  <c r="DG132" i="1"/>
  <c r="P143" i="1"/>
  <c r="AV212" i="1"/>
  <c r="F228" i="1"/>
  <c r="EJ30" i="1"/>
  <c r="P69" i="1"/>
  <c r="EN73" i="1"/>
  <c r="P105" i="1"/>
  <c r="AV132" i="1"/>
  <c r="F146" i="1"/>
  <c r="F251" i="1"/>
  <c r="AR212" i="1"/>
  <c r="ER22" i="1"/>
  <c r="P311" i="1"/>
  <c r="ER330" i="1"/>
  <c r="V18" i="1"/>
  <c r="F353" i="1"/>
  <c r="AR132" i="1"/>
  <c r="F169" i="1"/>
  <c r="O212" i="1"/>
  <c r="F225" i="1"/>
  <c r="O73" i="1"/>
  <c r="F102" i="1"/>
  <c r="AZ18" i="1"/>
  <c r="F341" i="1"/>
  <c r="EK255" i="1"/>
  <c r="P287" i="1"/>
  <c r="EI18" i="1"/>
  <c r="P340" i="1"/>
  <c r="X255" i="1"/>
  <c r="F296" i="1"/>
  <c r="AY30" i="1"/>
  <c r="F49" i="1"/>
  <c r="AY300" i="1"/>
  <c r="AW212" i="1"/>
  <c r="F229" i="1"/>
  <c r="DQ22" i="1"/>
  <c r="P327" i="1"/>
  <c r="DQ330" i="1"/>
  <c r="FT73" i="1"/>
  <c r="EK100" i="1"/>
  <c r="EQ132" i="1"/>
  <c r="P149" i="1"/>
  <c r="CB255" i="1"/>
  <c r="AS270" i="1"/>
  <c r="W22" i="1"/>
  <c r="W330" i="1"/>
  <c r="F324" i="1"/>
  <c r="EN212" i="1"/>
  <c r="P228" i="1"/>
  <c r="DG212" i="1"/>
  <c r="P225" i="1"/>
  <c r="F231" i="1"/>
  <c r="AY212" i="1"/>
  <c r="AU22" i="1"/>
  <c r="AU330" i="1"/>
  <c r="F319" i="1"/>
  <c r="W16" i="2" s="1"/>
  <c r="W18" i="2" s="1"/>
  <c r="O300" i="1"/>
  <c r="EO212" i="1"/>
  <c r="P229" i="1"/>
  <c r="EN255" i="1"/>
  <c r="P275" i="1"/>
  <c r="AV255" i="1"/>
  <c r="F275" i="1"/>
  <c r="EQ73" i="1"/>
  <c r="P108" i="1"/>
  <c r="O255" i="1"/>
  <c r="F272" i="1"/>
  <c r="DM22" i="1"/>
  <c r="P322" i="1"/>
  <c r="DM330" i="1"/>
  <c r="EO255" i="1"/>
  <c r="P276" i="1"/>
  <c r="Y255" i="1"/>
  <c r="F297" i="1"/>
  <c r="CA255" i="1"/>
  <c r="AR270" i="1"/>
  <c r="AR300" i="1" s="1"/>
  <c r="AV30" i="1"/>
  <c r="F46" i="1"/>
  <c r="AV300" i="1"/>
  <c r="EO300" i="1"/>
  <c r="EP22" i="1"/>
  <c r="P307" i="1"/>
  <c r="EP330" i="1"/>
  <c r="EM22" i="1"/>
  <c r="P319" i="1"/>
  <c r="H16" i="2" s="1"/>
  <c r="H18" i="2" s="1"/>
  <c r="EM330" i="1"/>
  <c r="DL18" i="1"/>
  <c r="P351" i="1"/>
  <c r="EQ212" i="1"/>
  <c r="P231" i="1"/>
  <c r="P272" i="1"/>
  <c r="DG255" i="1"/>
  <c r="EO132" i="1"/>
  <c r="P147" i="1"/>
  <c r="AS132" i="1"/>
  <c r="F158" i="1"/>
  <c r="AW30" i="1"/>
  <c r="F47" i="1"/>
  <c r="AW300" i="1"/>
  <c r="EK132" i="1"/>
  <c r="P158" i="1"/>
  <c r="DG300" i="1"/>
  <c r="X73" i="1"/>
  <c r="F126" i="1"/>
  <c r="X300" i="1"/>
  <c r="EJ132" i="1"/>
  <c r="P169" i="1"/>
  <c r="FS212" i="1"/>
  <c r="EJ223" i="1"/>
  <c r="CB73" i="1"/>
  <c r="AS100" i="1"/>
  <c r="EQ300" i="1"/>
  <c r="DO18" i="1"/>
  <c r="P354" i="1"/>
  <c r="EK212" i="1"/>
  <c r="P240" i="1"/>
  <c r="AS30" i="1"/>
  <c r="F58" i="1"/>
  <c r="DI18" i="1"/>
  <c r="P342" i="1"/>
  <c r="DH18" i="1"/>
  <c r="P333" i="1"/>
  <c r="AR30" i="1"/>
  <c r="F69" i="1"/>
  <c r="AR22" i="1" l="1"/>
  <c r="AR330" i="1"/>
  <c r="F328" i="1"/>
  <c r="AS255" i="1"/>
  <c r="F287" i="1"/>
  <c r="AS300" i="1"/>
  <c r="AS73" i="1"/>
  <c r="F117" i="1"/>
  <c r="AW22" i="1"/>
  <c r="AW330" i="1"/>
  <c r="F306" i="1"/>
  <c r="EP18" i="1"/>
  <c r="P337" i="1"/>
  <c r="AV22" i="1"/>
  <c r="AV330" i="1"/>
  <c r="F305" i="1"/>
  <c r="AU18" i="1"/>
  <c r="F349" i="1"/>
  <c r="DJ18" i="1"/>
  <c r="P344" i="1"/>
  <c r="S18" i="1"/>
  <c r="F345" i="1"/>
  <c r="R18" i="1"/>
  <c r="F344" i="1"/>
  <c r="Y22" i="1"/>
  <c r="Y330" i="1"/>
  <c r="F327" i="1"/>
  <c r="X22" i="1"/>
  <c r="F326" i="1"/>
  <c r="X330" i="1"/>
  <c r="AY22" i="1"/>
  <c r="F308" i="1"/>
  <c r="AY330" i="1"/>
  <c r="EJ255" i="1"/>
  <c r="P298" i="1"/>
  <c r="EQ22" i="1"/>
  <c r="EQ330" i="1"/>
  <c r="P308" i="1"/>
  <c r="DG22" i="1"/>
  <c r="P302" i="1"/>
  <c r="DG330" i="1"/>
  <c r="EM18" i="1"/>
  <c r="P349" i="1"/>
  <c r="DM18" i="1"/>
  <c r="P352" i="1"/>
  <c r="W18" i="1"/>
  <c r="F354" i="1"/>
  <c r="DQ18" i="1"/>
  <c r="P357" i="1"/>
  <c r="ER18" i="1"/>
  <c r="P341" i="1"/>
  <c r="P18" i="1"/>
  <c r="F333" i="1"/>
  <c r="EN18" i="1"/>
  <c r="P335" i="1"/>
  <c r="EJ73" i="1"/>
  <c r="P128" i="1"/>
  <c r="EJ212" i="1"/>
  <c r="P251" i="1"/>
  <c r="O22" i="1"/>
  <c r="O330" i="1"/>
  <c r="F302" i="1"/>
  <c r="EJ300" i="1"/>
  <c r="EO22" i="1"/>
  <c r="EO330" i="1"/>
  <c r="P306" i="1"/>
  <c r="AR255" i="1"/>
  <c r="F298" i="1"/>
  <c r="EK73" i="1"/>
  <c r="P117" i="1"/>
  <c r="EK300" i="1"/>
  <c r="DP22" i="1"/>
  <c r="P326" i="1"/>
  <c r="DP330" i="1"/>
  <c r="EK22" i="1" l="1"/>
  <c r="P317" i="1"/>
  <c r="E16" i="2" s="1"/>
  <c r="EK330" i="1"/>
  <c r="EO18" i="1"/>
  <c r="P336" i="1"/>
  <c r="EJ22" i="1"/>
  <c r="P328" i="1"/>
  <c r="EJ330" i="1"/>
  <c r="AV18" i="1"/>
  <c r="F335" i="1"/>
  <c r="DP18" i="1"/>
  <c r="P356" i="1"/>
  <c r="X18" i="1"/>
  <c r="F356" i="1"/>
  <c r="Y18" i="1"/>
  <c r="F357" i="1"/>
  <c r="AW18" i="1"/>
  <c r="F336" i="1"/>
  <c r="AS22" i="1"/>
  <c r="F317" i="1"/>
  <c r="T16" i="2" s="1"/>
  <c r="AS330" i="1"/>
  <c r="AR18" i="1"/>
  <c r="F358" i="1"/>
  <c r="O18" i="1"/>
  <c r="F332" i="1"/>
  <c r="DG18" i="1"/>
  <c r="P332" i="1"/>
  <c r="EQ18" i="1"/>
  <c r="P338" i="1"/>
  <c r="AY18" i="1"/>
  <c r="F338" i="1"/>
  <c r="I16" i="2" l="1"/>
  <c r="I18" i="2" s="1"/>
  <c r="E18" i="2"/>
  <c r="X16" i="2"/>
  <c r="X18" i="2" s="1"/>
  <c r="T18" i="2"/>
  <c r="EJ18" i="1"/>
  <c r="P358" i="1"/>
  <c r="AS18" i="1"/>
  <c r="F347" i="1"/>
  <c r="EK18" i="1"/>
  <c r="P347" i="1"/>
</calcChain>
</file>

<file path=xl/sharedStrings.xml><?xml version="1.0" encoding="utf-8"?>
<sst xmlns="http://schemas.openxmlformats.org/spreadsheetml/2006/main" count="5527" uniqueCount="363">
  <si>
    <t>Плоскостная парковка закрытого типа по адресу: г.Москва, пересечение ул. Бибиревская и ул. Костромская</t>
  </si>
  <si>
    <t>02-01-06</t>
  </si>
  <si>
    <t>02-01-07 ПОДД на период эксплуатации</t>
  </si>
  <si>
    <t/>
  </si>
  <si>
    <t>Сметные нормы списания</t>
  </si>
  <si>
    <t>Коды ОКП для ТСН-2001 МГЭ</t>
  </si>
  <si>
    <t>ТСН-2001 (МГЭ) - Новое строительство</t>
  </si>
  <si>
    <t>Типовой расчет для ТСН-2001 МГЭ, Новая методика с выпуска доп. 43 (Строительство), Доп 57</t>
  </si>
  <si>
    <t>Территориальные сметные нормативы для Москвы ТСН-2001 (МГЭ)</t>
  </si>
  <si>
    <t>Поправки для ТСН-2001 от 19.01.2021 г. доп.59</t>
  </si>
  <si>
    <t>02-01-07</t>
  </si>
  <si>
    <t>ПОДД на период эксплуатации</t>
  </si>
  <si>
    <t>ГЗ-041/19-007-ПОДД-0-ВОР-1-8</t>
  </si>
  <si>
    <t>Неяскина И.М.</t>
  </si>
  <si>
    <t>Главный инженер смет</t>
  </si>
  <si>
    <t>Германская А.В.</t>
  </si>
  <si>
    <t>Начальник РСО</t>
  </si>
  <si>
    <t>*** Копание ям для установки стоек знаков дорожного движения учтено в расценке 3.27-71-1</t>
  </si>
  <si>
    <t>1</t>
  </si>
  <si>
    <t>Стойка дорожных знаков Д=76 мм 5 метров</t>
  </si>
  <si>
    <t>шт.</t>
  </si>
  <si>
    <t>Прочие работы</t>
  </si>
  <si>
    <t>МЦЦС</t>
  </si>
  <si>
    <t>Фундамент ФМ-5 под стойки дорожных знаков (7 шт.)</t>
  </si>
  <si>
    <t>3.8-1-3</t>
  </si>
  <si>
    <t>Устройство гравийного основания под фундаменты (V=0,15*0,4*0,4*=0,024*7=0,168 м3)</t>
  </si>
  <si>
    <t>1 м3 основания</t>
  </si>
  <si>
    <t>ТСН-2001.3. Доп. 1-42. Сб. 8, т. 1, поз. 3</t>
  </si>
  <si>
    <t>Строительные работы</t>
  </si>
  <si>
    <t>ТСН-2001.3-8. 8-1</t>
  </si>
  <si>
    <t>ТСН-2001.3-8-1</t>
  </si>
  <si>
    <t>1.1-1-155</t>
  </si>
  <si>
    <t>Гравий фракционированный, фракция 5-20 мм</t>
  </si>
  <si>
    <t>м3</t>
  </si>
  <si>
    <t>ТСН-2001.1. Доп. 1-42. Р. 1, о. 1, поз. 155</t>
  </si>
  <si>
    <t>2</t>
  </si>
  <si>
    <t>3.6-1-1</t>
  </si>
  <si>
    <t>Устройство бетонной подготовки (прим. Заливка бетонной смеси)</t>
  </si>
  <si>
    <t>100 м3 в деле</t>
  </si>
  <si>
    <t>ТСН-2001.3 Доп. 47, Сб. 6, т. 1, поз. 1</t>
  </si>
  <si>
    <t>ТСН-2001.3-6. 6-1...6-13</t>
  </si>
  <si>
    <t>ТСН-2001.3-6-1</t>
  </si>
  <si>
    <t>2,1</t>
  </si>
  <si>
    <t>1.3-1-154</t>
  </si>
  <si>
    <t>Смеси бетонные, БСГ, тяжелого бетона на гранитном щебне, фракция 5-20, класс прочности В25 (М350); П4, F100, W6</t>
  </si>
  <si>
    <t>ТСН-2001.1. Доп. 1-42. Р. 3, о. 1, поз. 154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</si>
  <si>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</si>
  <si>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</si>
  <si>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</si>
  <si>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</si>
  <si>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</si>
  <si>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</si>
  <si>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</si>
  <si>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</si>
  <si>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</si>
  <si>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</si>
  <si>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</si>
  <si>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</si>
  <si>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</si>
  <si>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</si>
  <si>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</si>
  <si>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</si>
  <si>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</si>
  <si>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</si>
  <si>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</si>
  <si>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</si>
  <si>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</si>
  <si>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</si>
  <si>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</si>
  <si>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</si>
  <si>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</si>
  <si>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</si>
  <si>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</si>
  <si>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</si>
  <si>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</si>
  <si>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</si>
  <si>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</si>
  <si>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</si>
  <si>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</si>
  <si>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</si>
  <si>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</si>
  <si>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</si>
  <si>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</si>
  <si>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</si>
  <si>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</si>
  <si>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</si>
  <si>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</si>
  <si>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</si>
  <si>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</si>
  <si>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</si>
  <si>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</si>
  <si>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</si>
  <si>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</si>
  <si>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</si>
  <si>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</si>
  <si>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</si>
  <si>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</si>
  <si>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</si>
  <si>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</si>
  <si>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</si>
  <si>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Установка дорожных знаков</t>
  </si>
  <si>
    <t>3</t>
  </si>
  <si>
    <t>3.27-71-1</t>
  </si>
  <si>
    <t>Установка дорожных знаков на металлических стойках</t>
  </si>
  <si>
    <t>100 знаков</t>
  </si>
  <si>
    <t>ТСН-2001.3 Доп. 56, Сб. 27, т. 71, поз. 1</t>
  </si>
  <si>
    <t>ТСН-2001.3-27. 27-71, 27-72</t>
  </si>
  <si>
    <t>ТСН-2001.3-27-22</t>
  </si>
  <si>
    <t>3,1</t>
  </si>
  <si>
    <t>1.7-13-100</t>
  </si>
  <si>
    <t>Стойки из оцинкованной стали, диаметр 76 мм (5 метров)</t>
  </si>
  <si>
    <t>м</t>
  </si>
  <si>
    <t>ТСН-2001.1 Доп. 56, Р. 7, о. 13, поз. 100</t>
  </si>
  <si>
    <t>4</t>
  </si>
  <si>
    <t>1.7-13-101</t>
  </si>
  <si>
    <t>Хомуты из оцинкованной стали, диаметр 76 мм</t>
  </si>
  <si>
    <t>ТСН-2001.1. Доп. 1-42. Р. 7, о. 13, поз. 101</t>
  </si>
  <si>
    <t>5</t>
  </si>
  <si>
    <t>3.27-72-1</t>
  </si>
  <si>
    <t>Установка дополнительных щитков</t>
  </si>
  <si>
    <t>ТСН-2001.3. Доп. 1-42. Сб. 27, т. 72, поз. 1</t>
  </si>
  <si>
    <t>1.7-13-2</t>
  </si>
  <si>
    <t>Знаки из тонколистовой оцинкованной стали со световозвращающей пленкой, треугольной формы, со сторонами размером 700х700х700 мм (тип 2.4)</t>
  </si>
  <si>
    <t>ТСН-2001.1. Доп. 1-42. Р. 7, о. 13, поз. 2</t>
  </si>
  <si>
    <t>Материалы строительные</t>
  </si>
  <si>
    <t>ТСН-2001.1 Материалы строительные</t>
  </si>
  <si>
    <t>ТСН-2001.1-1</t>
  </si>
  <si>
    <t>6</t>
  </si>
  <si>
    <t>1.7-13-5</t>
  </si>
  <si>
    <t>Знаки из тонколистовой оцинкованной стали со световозвращающей пленкой, круглой формы, диаметр 700 мм (тип 3.1; 4.2.1)</t>
  </si>
  <si>
    <t>ТСН-2001.1. Доп. 1-42. Р. 7, о. 13, поз. 5</t>
  </si>
  <si>
    <t>1.7-13-12</t>
  </si>
  <si>
    <t>Знаки из тонколистовой оцинкованной стали со световозвращающей пленкой, прямоугольной формы, со сторонами размером 1050х700 мм  (тип 5.7.2)</t>
  </si>
  <si>
    <t>ТСН-2001.1. Доп. 1-42. Р. 7, о. 13, поз. 12</t>
  </si>
  <si>
    <t>7</t>
  </si>
  <si>
    <t>1.7-13-8</t>
  </si>
  <si>
    <t>Знаки из тонколистовой оцинкованной стали со световозвращающей пленкой, квадратной формы, со сторонами размером 700 мм (тип 5.20; 6.4)</t>
  </si>
  <si>
    <t>ТСН-2001.1. Доп. 1-42. Р. 7, о. 13, поз. 8</t>
  </si>
  <si>
    <t>8</t>
  </si>
  <si>
    <t>1.7-13-11</t>
  </si>
  <si>
    <t>Знаки из тонколистовой оцинкованной стали со световозвращающей пленкой, прямоугольной формы, со сторонами размером 900х600 мм (тип 5.29; 5.30)</t>
  </si>
  <si>
    <t>ТСН-2001.1. Доп. 1-42. Р. 7, о. 13, поз. 11</t>
  </si>
  <si>
    <t>Знаки из тонколистовой оцинкованной стали со световозвращающей пленкой, прямоугольной формы, со сторонами размером 900х600 мм (тип 5.31; 5.32)</t>
  </si>
  <si>
    <t>9</t>
  </si>
  <si>
    <t>1.7-13-17</t>
  </si>
  <si>
    <t>Знаки из тонколистовой оцинкованной стали со световозвращающей пленкой, прямоугольной формы, со сторонами размером 350х700 мм (тип 8.4.3.1; 8.17)</t>
  </si>
  <si>
    <t>ТСН-2001.1. Доп. 1-42. Р. 7, о. 13, поз. 17</t>
  </si>
  <si>
    <t>10</t>
  </si>
  <si>
    <t>1.7-13-14</t>
  </si>
  <si>
    <t>Знаки из тонколистовой оцинкованной стали со световозвращающей пленкой, прямоугольной формы, со сторонами размером 500х2250 мм  (тип 8.22.1)</t>
  </si>
  <si>
    <t>ТСН-2001.1. Доп. 1-42. Р. 7, о. 13, поз. 14</t>
  </si>
  <si>
    <t>Демонтаж дорожных знаков</t>
  </si>
  <si>
    <t>11</t>
  </si>
  <si>
    <t>Установка дорожных знаков на металлических стойках (прим. демонтаж)</t>
  </si>
  <si>
    <t>Поправка: ТСН-2001.6. О.П. п.23.5  Наименование: Демонтаж. Наружных сетей водопровода, канализации, теплоснабжения и газоснабжения</t>
  </si>
  <si>
    <t>)*0</t>
  </si>
  <si>
    <t>)*0,6</t>
  </si>
  <si>
    <t>Поправка: ТСН-2001.6. О.П. п.23.5</t>
  </si>
  <si>
    <t>12</t>
  </si>
  <si>
    <t>Установка дополнительных щитков (прим. демонтаж)</t>
  </si>
  <si>
    <t>Поправка: ТСН-2001.6. О.П. п.23.6  Наименование: Демонтаж. Металлических конструкций (к=0,6 к стоимости вспомогательных материалов)</t>
  </si>
  <si>
    <t>Поправка: ТСН-2001.6. О.П. п.23.6</t>
  </si>
  <si>
    <t>13</t>
  </si>
  <si>
    <t>6.68-13-1</t>
  </si>
  <si>
    <t>Механизированная погрузка строительного мусора в автомобили-самосвалы</t>
  </si>
  <si>
    <t>1 Т</t>
  </si>
  <si>
    <t>ТСН-2001.6. Доп. 1-42. Сб. 68, т. 13, поз. 1</t>
  </si>
  <si>
    <t>Ремонтно-строительные работы</t>
  </si>
  <si>
    <t>ТСН-2001.6-68. 68-13</t>
  </si>
  <si>
    <t>ТСН-2001.6-68-5</t>
  </si>
  <si>
    <t>Демаркировка дорожной разметки</t>
  </si>
  <si>
    <t>3.27-89-1</t>
  </si>
  <si>
    <t>Удаление линий регулирования дорожного движения (демаркировка) демаркировщиком, при толщине линии 3 мм</t>
  </si>
  <si>
    <t>1 м2 разметки</t>
  </si>
  <si>
    <t>ТСН-2001.3 Доп. 56, Сб. 27, т. 89, поз. 1</t>
  </si>
  <si>
    <t>ТСН-2001.3-27. 27-77...27-90</t>
  </si>
  <si>
    <t>ТСН-2001.3-27-25</t>
  </si>
  <si>
    <t>1.7-13-121</t>
  </si>
  <si>
    <t>Ролики для удаления линий дорожной разметки самоходными демаркировочными машинами</t>
  </si>
  <si>
    <t>КОМПЛЕКТ</t>
  </si>
  <si>
    <t>ТСН-2001.1. Доп. 1-42. Р. 7, о. 13, поз. 121</t>
  </si>
  <si>
    <t>Нанесение дорожной разметки</t>
  </si>
  <si>
    <t>14</t>
  </si>
  <si>
    <t>3.27-81-1</t>
  </si>
  <si>
    <t>Нанесение дорожной разметки холодным пластиком вручную</t>
  </si>
  <si>
    <t>ТСН-2001.3. Доп. 1-42. Сб. 27, т. 81, поз. 1</t>
  </si>
  <si>
    <t>14,1</t>
  </si>
  <si>
    <t>1.1-1-2998</t>
  </si>
  <si>
    <t>Пластик холодный двухкомпонентный, термореактивный, плотность от 1,8 до 2,0 г/см3, для разметки автомобильных дорог и всех типов асфальтобетонных покрытий, цвет белый</t>
  </si>
  <si>
    <t>кг</t>
  </si>
  <si>
    <t>ТСН-2001.1 Доп. 54, Р. 1, о. 1, поз. 2998</t>
  </si>
  <si>
    <t>1.1-1-2999</t>
  </si>
  <si>
    <t>Пластик холодный двухкомпонентный термореактивный, плотность от 1,8 до 2,0 г/см3, для разметки автомобильных дорог и всех типов асфальтобетонных покрытий, цвет желтый</t>
  </si>
  <si>
    <t>ТСН-2001.1 Доп. 54, Р. 1, о. 1, поз. 2999</t>
  </si>
  <si>
    <t>Искусственная дорожная неровность (ИДН)</t>
  </si>
  <si>
    <t>15</t>
  </si>
  <si>
    <t>3.27-106-4</t>
  </si>
  <si>
    <t>Монтаж искусственной дорожной неровности (ИДН) - элементов средней части</t>
  </si>
  <si>
    <t>1 м2 горизонтальной проекции уложенных ИДН</t>
  </si>
  <si>
    <t>ТСН-2001.3 Доп. 47, Сб. 27, т. 106, поз. 4</t>
  </si>
  <si>
    <t>ТСН-2001.3-27. 27-106-4...27-106-5 (доп. 46)</t>
  </si>
  <si>
    <t>ТСН-2001.3-27-46</t>
  </si>
  <si>
    <t>15,1</t>
  </si>
  <si>
    <t>1.1-1-4124</t>
  </si>
  <si>
    <t>Искусственная дорожная неровность из резины, средний элемент 500х500 мм</t>
  </si>
  <si>
    <t>ТСН-2001.1 Доп. 46, Р. 1, о. 1, поз. 4124</t>
  </si>
  <si>
    <t>1.1-1-2874</t>
  </si>
  <si>
    <t>Искусственная дорожная неровность из резины, средний элемент, размеры 900х500 мм</t>
  </si>
  <si>
    <t>ТСН-2001.1 Доп. 46, Р. 1, о. 1, поз. 2874</t>
  </si>
  <si>
    <t>16</t>
  </si>
  <si>
    <t>3.27-106-5</t>
  </si>
  <si>
    <t>Монтаж искусственной дорожной неровности (ИДН) - элементов концевой части</t>
  </si>
  <si>
    <t>ТСН-2001.3 Доп. 47, Сб. 27, т. 106, поз. 5</t>
  </si>
  <si>
    <t>16,1</t>
  </si>
  <si>
    <t>1.1-1-2875</t>
  </si>
  <si>
    <t>Искусственная дорожная неровность из резины, концевой элемент, размеры 900х250 мм</t>
  </si>
  <si>
    <t>ТСН-2001.1 Доп. 46, Р. 1, о. 1, поз. 2875</t>
  </si>
  <si>
    <t>Переменная</t>
  </si>
  <si>
    <t>Новая переменная</t>
  </si>
  <si>
    <t>Уровень цен</t>
  </si>
  <si>
    <t>Сборник индексов</t>
  </si>
  <si>
    <t>Коэффициенты к ТСН-2001 МГЭ</t>
  </si>
  <si>
    <t>167</t>
  </si>
  <si>
    <t>Коэффициенты пересчета к ТСН-2001.13-2</t>
  </si>
  <si>
    <t>Новый уровень цен</t>
  </si>
  <si>
    <t>9999990008</t>
  </si>
  <si>
    <t>Трудозатраты рабочих</t>
  </si>
  <si>
    <t>чел.-ч.</t>
  </si>
  <si>
    <t>2.1-10-4</t>
  </si>
  <si>
    <t>ТСН-2001.2. Доп. 46. п.1-10-4 (101001)</t>
  </si>
  <si>
    <t>Компрессоры прицепные с двигателем внутреннего сгорания, производительность до 2,5 м3/мин, мощность двигателя до 23 кВт (31,3 л.с.)</t>
  </si>
  <si>
    <t>маш.-ч.</t>
  </si>
  <si>
    <t>2.1-30-1</t>
  </si>
  <si>
    <t>ТСН-2001.2. Доп. 1-42, п. 1-30-1 (301201)</t>
  </si>
  <si>
    <t>Трамбовки пневматические</t>
  </si>
  <si>
    <t>2.1-4-3</t>
  </si>
  <si>
    <t>ТСН-2001.2. Доп. 1-42, п. 1-4-3 (040103)</t>
  </si>
  <si>
    <t>Погрузчики универсальные на пневмоколесном ходу, грузоподъемность до 3 т</t>
  </si>
  <si>
    <t>1.1-1-118</t>
  </si>
  <si>
    <t>ТСН-2001.1. Доп. 1-42. Р. 1, о. 1, поз. 118</t>
  </si>
  <si>
    <t>Вода</t>
  </si>
  <si>
    <t>2.1-18-9</t>
  </si>
  <si>
    <t>ТСН-2001.2. Доп. 47. п.1-18-9 (183003)</t>
  </si>
  <si>
    <t>Автомобили грузовые бортовые, грузоподъемность до 8 т</t>
  </si>
  <si>
    <t>2.1-6-51</t>
  </si>
  <si>
    <t>ТСН-2001.2. Доп. 1-42, п. 1-6-51 (069401)</t>
  </si>
  <si>
    <t>Вибраторы поверхностные</t>
  </si>
  <si>
    <t>1.1-1-655</t>
  </si>
  <si>
    <t>ТСН-2001.1. Доп. 1-42. Р. 1, о. 1, поз. 655</t>
  </si>
  <si>
    <t>Мешковина</t>
  </si>
  <si>
    <t>м2</t>
  </si>
  <si>
    <t>2.1-9-1</t>
  </si>
  <si>
    <t>ТСН-2001.2. Доп. 1-42, п. 1-9-1 (090101)</t>
  </si>
  <si>
    <t>Машины бурильно-крановые на базе трактора, глубина бурения до 5 м</t>
  </si>
  <si>
    <t>1.1-1-58</t>
  </si>
  <si>
    <t>ТСН-2001.1. Доп. 1-42. Р. 1, о. 1, поз. 58</t>
  </si>
  <si>
    <t>Болты строительные с гайками оцинкованные (10х100 мм)</t>
  </si>
  <si>
    <t>т</t>
  </si>
  <si>
    <t>9999990007</t>
  </si>
  <si>
    <t>Стоимость прочих машин (ЭСН)</t>
  </si>
  <si>
    <t>руб.</t>
  </si>
  <si>
    <t>2.1-5-18</t>
  </si>
  <si>
    <t>ТСН-2001.2. Доп. 56. п.1-5-18 (050902)</t>
  </si>
  <si>
    <t>Машины поливомоечные, емкость цистерны до 8 м3</t>
  </si>
  <si>
    <t>2.1-5-50</t>
  </si>
  <si>
    <t>ТСН-2001.2. Доп. 49. п.1-5-50 (057101)</t>
  </si>
  <si>
    <t>Машины фрезерные для демаркировки дорожной разметки шириной до 250 мм, скорость до 1 км/ч</t>
  </si>
  <si>
    <t>2.1-10-12</t>
  </si>
  <si>
    <t>ТСН-2001.2. Доп. 1-42, п. 1-10-12 (105001)</t>
  </si>
  <si>
    <t>Электрокомпрессоры прицепные, производительность до 3,5 м3/мин</t>
  </si>
  <si>
    <t>2.1-13-2</t>
  </si>
  <si>
    <t>ТСН-2001.2. Доп. 1-42, п. 1-13-2 (132001)</t>
  </si>
  <si>
    <t>Электростанции передвижные прицепные, мощность до 30 кВт</t>
  </si>
  <si>
    <t>1.1-1-517</t>
  </si>
  <si>
    <t>ТСН-2001.1 Доп. 55, Р. 1, о. 1, поз. 517</t>
  </si>
  <si>
    <t>Лента с клеевым слоем, ширина 50 мм, толщина 0,5 мм</t>
  </si>
  <si>
    <t>2.1-18-7</t>
  </si>
  <si>
    <t>ТСН-2001.2. Доп. 47. п.1-18-7 (183001)</t>
  </si>
  <si>
    <t>Автомобили грузовые бортовые, грузоподъемность до 5 т</t>
  </si>
  <si>
    <t>2.1-30-103</t>
  </si>
  <si>
    <t>ТСН-2001.2. Доп. 46. п.1-30-103 (304104)</t>
  </si>
  <si>
    <t>Перфораторы электрические, мощность до 1,2 кВт</t>
  </si>
  <si>
    <t>2.1-30-56</t>
  </si>
  <si>
    <t>ТСН-2001.2. Доп. 1-42, п. 1-30-56 (309101)</t>
  </si>
  <si>
    <t>Шуруповерты</t>
  </si>
  <si>
    <t>1.1-1-2876</t>
  </si>
  <si>
    <t>ТСН-2001.1. Доп. 1-42. Р. 1, о. 1, поз. 2876</t>
  </si>
  <si>
    <t>Клей полиуретановый двухкомпонентный</t>
  </si>
  <si>
    <t>1.7-3-73</t>
  </si>
  <si>
    <t>ТСН-2001.1 Доп. 44, Р. 7, о. 3, поз. 73</t>
  </si>
  <si>
    <t>Бур с наконечником из твердого сплава, с хвостовиком SDS-max, диаметр 16 мм, длина 340 мм</t>
  </si>
  <si>
    <t>1.7-5-229</t>
  </si>
  <si>
    <t>ТСН-2001.1. Доп. 1-42. Р. 7, о. 5, поз. 229</t>
  </si>
  <si>
    <t>Анкер-болт оцинкованный с пластиковой втулкой, для крепления искусственных дорожных неровностей, размеры 10х135 мм</t>
  </si>
  <si>
    <t>9999990006</t>
  </si>
  <si>
    <t>Стоимость прочих материалов (ЭСН)</t>
  </si>
  <si>
    <t>5711200000</t>
  </si>
  <si>
    <t>Гравий</t>
  </si>
  <si>
    <t>5745010000</t>
  </si>
  <si>
    <t>Смеси бетонные, БСГ, тяжелого бетона</t>
  </si>
  <si>
    <t>5216100000</t>
  </si>
  <si>
    <t>Стойки металлические</t>
  </si>
  <si>
    <t>Щитки металлические</t>
  </si>
  <si>
    <t>3972610000</t>
  </si>
  <si>
    <t>Ролики для демаркировки дорожной разметки</t>
  </si>
  <si>
    <t>2293950000</t>
  </si>
  <si>
    <t>Пластик холодный</t>
  </si>
  <si>
    <t>2539902000</t>
  </si>
  <si>
    <t>Элементы средней части ИДН</t>
  </si>
  <si>
    <t>Элементы концевой части ИДН</t>
  </si>
  <si>
    <t>"СОГЛАСОВАНО"</t>
  </si>
  <si>
    <t>"УТВЕРЖДАЮ"</t>
  </si>
  <si>
    <t>Форма № 4б</t>
  </si>
  <si>
    <t>"_____"________________ 2021 г.</t>
  </si>
  <si>
    <t>(наименование стройки и/или объекта)</t>
  </si>
  <si>
    <t>(наименование работ и затрат)</t>
  </si>
  <si>
    <t>В базисном уровне цен</t>
  </si>
  <si>
    <t>В текущем уровне цен</t>
  </si>
  <si>
    <t>Сметная стоимость</t>
  </si>
  <si>
    <t>Работы по монтажу оборудования</t>
  </si>
  <si>
    <t>Оборудование</t>
  </si>
  <si>
    <t>Прочие работы и затраты</t>
  </si>
  <si>
    <t>Средства на оплату труда</t>
  </si>
  <si>
    <t>Затраты труда</t>
  </si>
  <si>
    <t xml:space="preserve">Кроме того: </t>
  </si>
  <si>
    <t>№ п/п</t>
  </si>
  <si>
    <t>Шифр расценки и коды ресурсов</t>
  </si>
  <si>
    <t>Наименование работ и затрат</t>
  </si>
  <si>
    <t>Ед. изм.</t>
  </si>
  <si>
    <t>Кол-во
единиц</t>
  </si>
  <si>
    <t>Цена на
ед. изм.,
руб.</t>
  </si>
  <si>
    <t>Попра-
вочные
коэффи-
циенты</t>
  </si>
  <si>
    <t>Коэффи-
циенты
зимних
удорожа-
ний</t>
  </si>
  <si>
    <t>Всего
затрат в
базисном
уровне цен,
руб.</t>
  </si>
  <si>
    <t>Коэффи-
циенты
(индек-
сы) пере-
счета,
нормы
НР и СП</t>
  </si>
  <si>
    <t>ВСЕГО
затрат в
текущем
уровне цен,
руб.</t>
  </si>
  <si>
    <t>№ и период сборника коэффициентов (индексов) пересчета: Коэффициенты к ТСН-2001 МГЭ №167 август 2020 года и Коэффициенты пересчета к ТСН-2001.13-2 июнь 2020 года</t>
  </si>
  <si>
    <t>Всего по позиции:</t>
  </si>
  <si>
    <t>ЗП</t>
  </si>
  <si>
    <t>ЭМ</t>
  </si>
  <si>
    <t>в т.ч. ЗПМ</t>
  </si>
  <si>
    <t>МР</t>
  </si>
  <si>
    <t>НР от ЗП</t>
  </si>
  <si>
    <t>%</t>
  </si>
  <si>
    <t>СП от ЗП</t>
  </si>
  <si>
    <t>НР и СП от ЗПМ</t>
  </si>
  <si>
    <t>ЗТР</t>
  </si>
  <si>
    <t>чел-ч</t>
  </si>
  <si>
    <t xml:space="preserve">   Итого по ТСН-2001.16</t>
  </si>
  <si>
    <t xml:space="preserve">   Итого возвратных сумм</t>
  </si>
  <si>
    <r>
      <t>3.27-71-1</t>
    </r>
    <r>
      <rPr>
        <i/>
        <sz val="10"/>
        <rFont val="Arial"/>
        <family val="2"/>
        <charset val="204"/>
      </rPr>
      <t xml:space="preserve">
Поправка: ТСН-2001.6. О.П. п.23.5</t>
    </r>
  </si>
  <si>
    <r>
      <t>3.27-72-1</t>
    </r>
    <r>
      <rPr>
        <i/>
        <sz val="10"/>
        <rFont val="Arial"/>
        <family val="2"/>
        <charset val="204"/>
      </rPr>
      <t xml:space="preserve">
Поправка: ТСН-2001.6. О.П. п.23.6</t>
    </r>
  </si>
  <si>
    <t xml:space="preserve"> руб.</t>
  </si>
  <si>
    <t xml:space="preserve">Составил   </t>
  </si>
  <si>
    <t>(должность, подпись, инициалы, фамилия)</t>
  </si>
  <si>
    <t xml:space="preserve">Проверил   </t>
  </si>
  <si>
    <t>___________________________</t>
  </si>
  <si>
    <t>" ___ " ___________ 20 ___ г.</t>
  </si>
  <si>
    <t>Единица измерения</t>
  </si>
  <si>
    <t>Количество</t>
  </si>
  <si>
    <t>Примечание</t>
  </si>
  <si>
    <t>Составлен(а) по ТСН-2001 с учетом Дополнения №: 57</t>
  </si>
  <si>
    <t>Механизированная погрузка строительного мусора в автомобили-самосвалы (на базу балансодержателя)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</si>
</sst>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\-\ #,##0.00"/>
    <numFmt numFmtId="165" formatCode="#,##0.00####;[Red]\-\ #,##0.00####"/>
  </numFmts>
  <fonts count="21" x14ac:knownFonts="1">
    <font>
      <sz val="10"/>
      <name val="Arial"/>
      <charset val="204"/>
    </font>
    <font>
      <b/>
      <sz val="10"/>
      <color indexed="12"/>
      <name val="Arial"/>
      <charset val="204"/>
    </font>
    <font>
      <sz val="10"/>
      <color indexed="18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b/>
      <sz val="10"/>
      <color indexed="14"/>
      <name val="Arial"/>
      <charset val="204"/>
    </font>
    <font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sz val="10"/>
      <color indexed="16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1"/>
      <name val="Arial"/>
      <family val="2"/>
      <charset val="204"/>
    </font>
    <font>
      <i/>
      <sz val="11"/>
      <name val="Arial"/>
      <family val="2"/>
      <charset val="204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1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Alignment="1">
      <alignment horizontal="center" vertical="top" wrapText="1"/>
    </xf>
    <xf numFmtId="164" fontId="18" fillId="0" borderId="0" xfId="0" applyNumberFormat="1" applyFont="1"/>
    <xf numFmtId="0" fontId="18" fillId="0" borderId="0" xfId="0" applyFont="1"/>
    <xf numFmtId="164" fontId="13" fillId="0" borderId="0" xfId="0" applyNumberFormat="1" applyFont="1"/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 wrapText="1"/>
    </xf>
    <xf numFmtId="0" fontId="19" fillId="0" borderId="0" xfId="0" applyFont="1" applyAlignment="1">
      <alignment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9" fillId="0" borderId="0" xfId="0" applyFont="1" applyAlignment="1">
      <alignment horizontal="right" wrapText="1"/>
    </xf>
    <xf numFmtId="0" fontId="13" fillId="0" borderId="0" xfId="0" applyFont="1" applyAlignment="1">
      <alignment horizontal="right" wrapText="1"/>
    </xf>
    <xf numFmtId="165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164" fontId="0" fillId="0" borderId="0" xfId="0" applyNumberFormat="1"/>
    <xf numFmtId="0" fontId="13" fillId="0" borderId="5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 wrapText="1"/>
    </xf>
    <xf numFmtId="0" fontId="19" fillId="0" borderId="5" xfId="0" applyFont="1" applyBorder="1" applyAlignment="1">
      <alignment horizontal="right" wrapText="1"/>
    </xf>
    <xf numFmtId="0" fontId="13" fillId="0" borderId="5" xfId="0" applyFont="1" applyBorder="1" applyAlignment="1">
      <alignment horizontal="right"/>
    </xf>
    <xf numFmtId="165" fontId="13" fillId="0" borderId="5" xfId="0" applyNumberFormat="1" applyFont="1" applyBorder="1" applyAlignment="1">
      <alignment horizontal="right"/>
    </xf>
    <xf numFmtId="0" fontId="13" fillId="0" borderId="5" xfId="0" applyFont="1" applyBorder="1" applyAlignment="1">
      <alignment horizontal="right" wrapText="1"/>
    </xf>
    <xf numFmtId="164" fontId="13" fillId="0" borderId="5" xfId="0" applyNumberFormat="1" applyFont="1" applyBorder="1" applyAlignment="1">
      <alignment horizontal="right"/>
    </xf>
    <xf numFmtId="0" fontId="0" fillId="0" borderId="6" xfId="0" applyBorder="1"/>
    <xf numFmtId="0" fontId="18" fillId="0" borderId="6" xfId="0" applyFont="1" applyBorder="1"/>
    <xf numFmtId="0" fontId="11" fillId="0" borderId="0" xfId="0" applyFont="1" applyAlignment="1">
      <alignment vertical="top" wrapText="1"/>
    </xf>
    <xf numFmtId="164" fontId="19" fillId="0" borderId="0" xfId="0" applyNumberFormat="1" applyFont="1" applyAlignment="1">
      <alignment horizontal="right"/>
    </xf>
    <xf numFmtId="0" fontId="13" fillId="0" borderId="0" xfId="0" quotePrefix="1" applyFont="1" applyAlignment="1">
      <alignment horizontal="right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 wrapText="1"/>
    </xf>
    <xf numFmtId="0" fontId="0" fillId="0" borderId="5" xfId="0" applyBorder="1"/>
    <xf numFmtId="0" fontId="11" fillId="0" borderId="5" xfId="0" applyFont="1" applyBorder="1" applyAlignment="1">
      <alignment vertical="top" wrapText="1"/>
    </xf>
    <xf numFmtId="0" fontId="13" fillId="0" borderId="1" xfId="0" applyFont="1" applyBorder="1"/>
    <xf numFmtId="0" fontId="18" fillId="0" borderId="0" xfId="0" applyFont="1" applyBorder="1" applyAlignment="1">
      <alignment horizontal="right"/>
    </xf>
    <xf numFmtId="0" fontId="13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wrapText="1"/>
    </xf>
    <xf numFmtId="0" fontId="13" fillId="0" borderId="3" xfId="0" applyFont="1" applyBorder="1" applyAlignment="1">
      <alignment horizontal="right" wrapText="1"/>
    </xf>
    <xf numFmtId="0" fontId="13" fillId="0" borderId="3" xfId="0" applyFont="1" applyBorder="1" applyAlignment="1">
      <alignment horizontal="right"/>
    </xf>
    <xf numFmtId="0" fontId="13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right" wrapText="1"/>
    </xf>
    <xf numFmtId="0" fontId="13" fillId="0" borderId="4" xfId="0" applyFont="1" applyBorder="1" applyAlignment="1">
      <alignment horizontal="right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 wrapText="1"/>
    </xf>
    <xf numFmtId="0" fontId="13" fillId="0" borderId="0" xfId="0" applyFont="1" applyAlignment="1">
      <alignment horizontal="right"/>
    </xf>
    <xf numFmtId="0" fontId="12" fillId="0" borderId="2" xfId="0" applyFont="1" applyBorder="1" applyAlignment="1">
      <alignment horizontal="center"/>
    </xf>
    <xf numFmtId="0" fontId="13" fillId="0" borderId="0" xfId="1" applyFont="1" applyFill="1" applyAlignment="1">
      <alignment horizontal="left"/>
    </xf>
    <xf numFmtId="0" fontId="17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0" borderId="0" xfId="0" applyAlignment="1"/>
    <xf numFmtId="0" fontId="13" fillId="0" borderId="1" xfId="0" applyFont="1" applyBorder="1" applyAlignment="1">
      <alignment horizontal="left" wrapText="1"/>
    </xf>
    <xf numFmtId="0" fontId="18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164" fontId="18" fillId="0" borderId="6" xfId="0" applyNumberFormat="1" applyFont="1" applyBorder="1" applyAlignment="1">
      <alignment horizontal="right"/>
    </xf>
    <xf numFmtId="0" fontId="14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4" fillId="0" borderId="4" xfId="0" applyFont="1" applyBorder="1" applyAlignment="1">
      <alignment horizontal="center" wrapText="1"/>
    </xf>
    <xf numFmtId="0" fontId="18" fillId="0" borderId="0" xfId="0" applyFont="1" applyBorder="1" applyAlignment="1">
      <alignment horizontal="right"/>
    </xf>
    <xf numFmtId="0" fontId="15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2">
    <cellStyle name="Обычный" xfId="0" builtinId="0"/>
    <cellStyle name="Обычный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06"/>
  <sheetViews>
    <sheetView tabSelected="1" zoomScaleNormal="100" workbookViewId="0">
      <selection activeCell="K8" sqref="K8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4" width="11.7109375" customWidth="1"/>
    <col min="5" max="5" width="8.140625" bestFit="1" customWidth="1"/>
    <col min="6" max="6" width="9" bestFit="1" customWidth="1"/>
    <col min="7" max="7" width="8.5703125" bestFit="1" customWidth="1"/>
    <col min="8" max="8" width="9.85546875" bestFit="1" customWidth="1"/>
    <col min="9" max="9" width="10.140625" bestFit="1" customWidth="1"/>
    <col min="10" max="10" width="11.28515625" bestFit="1" customWidth="1"/>
    <col min="11" max="11" width="10.140625" bestFit="1" customWidth="1"/>
    <col min="14" max="36" width="0" hidden="1" customWidth="1"/>
    <col min="37" max="37" width="129.7109375" hidden="1" customWidth="1"/>
    <col min="38" max="38" width="96" hidden="1" customWidth="1"/>
    <col min="39" max="42" width="0" hidden="1" customWidth="1"/>
  </cols>
  <sheetData>
    <row r="1" spans="1:37" x14ac:dyDescent="0.2">
      <c r="A1" s="11"/>
    </row>
    <row r="2" spans="1:37" ht="14.25" x14ac:dyDescent="0.2">
      <c r="A2" s="12"/>
      <c r="B2" s="12"/>
      <c r="C2" s="12"/>
      <c r="D2" s="12"/>
      <c r="E2" s="12"/>
      <c r="F2" s="12"/>
      <c r="G2" s="12"/>
      <c r="H2" s="12"/>
      <c r="I2" s="12"/>
      <c r="J2" s="69" t="s">
        <v>312</v>
      </c>
      <c r="K2" s="69"/>
    </row>
    <row r="3" spans="1:37" ht="16.5" x14ac:dyDescent="0.25">
      <c r="A3" s="14"/>
      <c r="B3" s="66" t="s">
        <v>310</v>
      </c>
      <c r="C3" s="66"/>
      <c r="D3" s="66"/>
      <c r="E3" s="66"/>
      <c r="F3" s="13"/>
      <c r="G3" s="66" t="s">
        <v>311</v>
      </c>
      <c r="H3" s="66"/>
      <c r="I3" s="66"/>
      <c r="J3" s="66"/>
      <c r="K3" s="66"/>
    </row>
    <row r="4" spans="1:37" ht="14.25" x14ac:dyDescent="0.2">
      <c r="A4" s="13"/>
      <c r="B4" s="67"/>
      <c r="C4" s="67"/>
      <c r="D4" s="67"/>
      <c r="E4" s="67"/>
      <c r="F4" s="13"/>
      <c r="G4" s="67"/>
      <c r="H4" s="67"/>
      <c r="I4" s="67"/>
      <c r="J4" s="67"/>
      <c r="K4" s="67"/>
    </row>
    <row r="5" spans="1:37" ht="14.25" x14ac:dyDescent="0.2">
      <c r="A5" s="15"/>
      <c r="B5" s="15"/>
      <c r="C5" s="16"/>
      <c r="D5" s="16"/>
      <c r="E5" s="16"/>
      <c r="F5" s="13"/>
      <c r="G5" s="17"/>
      <c r="H5" s="16"/>
      <c r="I5" s="16"/>
      <c r="J5" s="16"/>
      <c r="K5" s="17"/>
    </row>
    <row r="6" spans="1:37" ht="14.25" x14ac:dyDescent="0.2">
      <c r="A6" s="17"/>
      <c r="B6" s="67" t="str">
        <f>CONCATENATE("______________________ ", IF(Source!AL12&lt;&gt;"", Source!AL12, ""))</f>
        <v xml:space="preserve">______________________ </v>
      </c>
      <c r="C6" s="67"/>
      <c r="D6" s="67"/>
      <c r="E6" s="67"/>
      <c r="F6" s="13"/>
      <c r="G6" s="67" t="str">
        <f>CONCATENATE("______________________ ", IF(Source!AH12&lt;&gt;"", Source!AH12, ""))</f>
        <v xml:space="preserve">______________________ </v>
      </c>
      <c r="H6" s="67"/>
      <c r="I6" s="67"/>
      <c r="J6" s="67"/>
      <c r="K6" s="67"/>
    </row>
    <row r="7" spans="1:37" ht="14.25" x14ac:dyDescent="0.2">
      <c r="A7" s="18"/>
      <c r="B7" s="68" t="s">
        <v>313</v>
      </c>
      <c r="C7" s="68"/>
      <c r="D7" s="68"/>
      <c r="E7" s="68"/>
      <c r="F7" s="13"/>
      <c r="G7" s="68" t="s">
        <v>313</v>
      </c>
      <c r="H7" s="68"/>
      <c r="I7" s="68"/>
      <c r="J7" s="68"/>
      <c r="K7" s="68"/>
    </row>
    <row r="9" spans="1:37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37" ht="31.5" x14ac:dyDescent="0.25">
      <c r="A10" s="64" t="s">
        <v>0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AK10" s="26" t="s">
        <v>0</v>
      </c>
    </row>
    <row r="11" spans="1:37" x14ac:dyDescent="0.2">
      <c r="A11" s="70" t="s">
        <v>314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</row>
    <row r="12" spans="1:37" ht="14.25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37" ht="15.75" x14ac:dyDescent="0.25">
      <c r="A13" s="64" t="str">
        <f>CONCATENATE( "ЛОКАЛЬНАЯ СМЕТА № ",IF(Source!F20&lt;&gt;"Новая локальная смета", Source!F20, ""))</f>
        <v>ЛОКАЛЬНАЯ СМЕТА № 02-01-07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</row>
    <row r="14" spans="1:37" ht="14.25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37" ht="18" x14ac:dyDescent="0.25">
      <c r="A15" s="72" t="str">
        <f>IF(Source!G20&lt;&gt;"Новая локальная смета", Source!G20, "")</f>
        <v>ПОДД на период эксплуатации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</row>
    <row r="16" spans="1:37" x14ac:dyDescent="0.2">
      <c r="A16" s="73" t="s">
        <v>315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</row>
    <row r="17" spans="1:37" ht="14.2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37" ht="14.25" x14ac:dyDescent="0.2">
      <c r="A18" s="75" t="str">
        <f>CONCATENATE( "Основание: чертежи № ", Source!J20)</f>
        <v>Основание: чертежи № ГЗ-041/19-007-ПОДД-0-ВОР-1-8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</row>
    <row r="19" spans="1:37" ht="14.25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37" ht="57" x14ac:dyDescent="0.2">
      <c r="A20" s="13"/>
      <c r="B20" s="13"/>
      <c r="C20" s="13"/>
      <c r="D20" s="13"/>
      <c r="E20" s="13"/>
      <c r="F20" s="13"/>
      <c r="G20" s="13"/>
      <c r="H20" s="13"/>
      <c r="I20" s="20" t="s">
        <v>316</v>
      </c>
      <c r="J20" s="20" t="s">
        <v>317</v>
      </c>
      <c r="K20" s="13"/>
    </row>
    <row r="21" spans="1:37" ht="15" x14ac:dyDescent="0.25">
      <c r="A21" s="13"/>
      <c r="B21" s="13"/>
      <c r="C21" s="13"/>
      <c r="D21" s="13"/>
      <c r="E21" s="76" t="s">
        <v>318</v>
      </c>
      <c r="F21" s="76"/>
      <c r="G21" s="76"/>
      <c r="H21" s="76"/>
      <c r="I21" s="21">
        <f>SUM(O35:O195)</f>
        <v>60022.649999999987</v>
      </c>
      <c r="J21" s="21">
        <f>(Source!P328)</f>
        <v>234192.22</v>
      </c>
      <c r="K21" s="22" t="s">
        <v>352</v>
      </c>
    </row>
    <row r="22" spans="1:37" ht="14.25" x14ac:dyDescent="0.2">
      <c r="A22" s="13"/>
      <c r="B22" s="13"/>
      <c r="C22" s="13"/>
      <c r="D22" s="13"/>
      <c r="E22" s="67" t="s">
        <v>28</v>
      </c>
      <c r="F22" s="67"/>
      <c r="G22" s="67"/>
      <c r="H22" s="67"/>
      <c r="I22" s="23">
        <f>SUM(X35:X195)</f>
        <v>60022.65</v>
      </c>
      <c r="J22" s="23">
        <f>(Source!P317)</f>
        <v>234192.22</v>
      </c>
      <c r="K22" s="13" t="s">
        <v>352</v>
      </c>
    </row>
    <row r="23" spans="1:37" ht="14.25" x14ac:dyDescent="0.2">
      <c r="A23" s="13"/>
      <c r="B23" s="13"/>
      <c r="C23" s="13"/>
      <c r="D23" s="13"/>
      <c r="E23" s="67" t="s">
        <v>319</v>
      </c>
      <c r="F23" s="67"/>
      <c r="G23" s="67"/>
      <c r="H23" s="67"/>
      <c r="I23" s="23">
        <f>SUM(Y35:Y195)</f>
        <v>0</v>
      </c>
      <c r="J23" s="23">
        <f>(Source!P318)</f>
        <v>0</v>
      </c>
      <c r="K23" s="13" t="s">
        <v>352</v>
      </c>
    </row>
    <row r="24" spans="1:37" ht="14.25" x14ac:dyDescent="0.2">
      <c r="A24" s="13"/>
      <c r="B24" s="13"/>
      <c r="C24" s="13"/>
      <c r="D24" s="13"/>
      <c r="E24" s="67" t="s">
        <v>320</v>
      </c>
      <c r="F24" s="67"/>
      <c r="G24" s="67"/>
      <c r="H24" s="67"/>
      <c r="I24" s="23">
        <f>SUM(Z35:Z195)</f>
        <v>0</v>
      </c>
      <c r="J24" s="23">
        <f>(Source!P309)</f>
        <v>0</v>
      </c>
      <c r="K24" s="13" t="s">
        <v>352</v>
      </c>
    </row>
    <row r="25" spans="1:37" ht="14.25" x14ac:dyDescent="0.2">
      <c r="A25" s="13"/>
      <c r="B25" s="13"/>
      <c r="C25" s="13"/>
      <c r="D25" s="13"/>
      <c r="E25" s="67" t="s">
        <v>321</v>
      </c>
      <c r="F25" s="67"/>
      <c r="G25" s="67"/>
      <c r="H25" s="67"/>
      <c r="I25" s="23">
        <f>SUM(AA35:AA195)</f>
        <v>0</v>
      </c>
      <c r="J25" s="23">
        <f>(Source!P319+Source!P320)</f>
        <v>0</v>
      </c>
      <c r="K25" s="13" t="s">
        <v>352</v>
      </c>
    </row>
    <row r="26" spans="1:37" ht="14.25" x14ac:dyDescent="0.2">
      <c r="A26" s="13"/>
      <c r="B26" s="13"/>
      <c r="C26" s="13"/>
      <c r="D26" s="13"/>
      <c r="E26" s="67" t="s">
        <v>322</v>
      </c>
      <c r="F26" s="67"/>
      <c r="G26" s="67"/>
      <c r="H26" s="67"/>
      <c r="I26" s="23">
        <f>SUM(W35:W195)</f>
        <v>1968.1700000000003</v>
      </c>
      <c r="J26" s="23">
        <f>((Source!P315 + Source!P314))</f>
        <v>47688.75</v>
      </c>
      <c r="K26" s="13" t="s">
        <v>352</v>
      </c>
    </row>
    <row r="27" spans="1:37" ht="14.25" x14ac:dyDescent="0.2">
      <c r="A27" s="13"/>
      <c r="B27" s="13"/>
      <c r="C27" s="13"/>
      <c r="D27" s="13"/>
      <c r="E27" s="67" t="s">
        <v>323</v>
      </c>
      <c r="F27" s="67"/>
      <c r="G27" s="67"/>
      <c r="H27" s="67"/>
      <c r="I27" s="23">
        <f>SUM(AB35:AB195)</f>
        <v>133.12036000000001</v>
      </c>
      <c r="J27" s="23"/>
      <c r="K27" s="13" t="s">
        <v>227</v>
      </c>
    </row>
    <row r="28" spans="1:37" ht="14.25" hidden="1" x14ac:dyDescent="0.2">
      <c r="A28" s="13"/>
      <c r="B28" s="13"/>
      <c r="C28" s="13"/>
      <c r="D28" s="13"/>
      <c r="E28" s="77" t="s">
        <v>324</v>
      </c>
      <c r="F28" s="77"/>
      <c r="G28" s="77"/>
      <c r="H28" s="77"/>
      <c r="I28" s="23"/>
      <c r="J28" s="23"/>
      <c r="K28" s="13"/>
    </row>
    <row r="29" spans="1:37" ht="14.25" hidden="1" x14ac:dyDescent="0.2">
      <c r="A29" s="13"/>
      <c r="B29" s="13"/>
      <c r="C29" s="13"/>
      <c r="D29" s="13"/>
      <c r="E29" s="71" t="s">
        <v>85</v>
      </c>
      <c r="F29" s="71"/>
      <c r="G29" s="71"/>
      <c r="H29" s="71"/>
      <c r="I29" s="23">
        <f>SUM(AE35:AE195)</f>
        <v>0</v>
      </c>
      <c r="J29" s="23">
        <f>SUM(AF35:AF195)</f>
        <v>0</v>
      </c>
      <c r="K29" s="13" t="s">
        <v>352</v>
      </c>
    </row>
    <row r="30" spans="1:37" ht="14.25" x14ac:dyDescent="0.2">
      <c r="A30" s="13"/>
      <c r="B30" s="13"/>
      <c r="C30" s="13"/>
      <c r="D30" s="13"/>
      <c r="E30" s="13"/>
      <c r="F30" s="17"/>
      <c r="G30" s="17"/>
      <c r="H30" s="17"/>
      <c r="I30" s="23"/>
      <c r="J30" s="23"/>
      <c r="K30" s="13"/>
    </row>
    <row r="31" spans="1:37" ht="14.25" x14ac:dyDescent="0.2">
      <c r="A31" s="13" t="s">
        <v>361</v>
      </c>
      <c r="B31" s="13"/>
      <c r="C31" s="13"/>
      <c r="D31" s="13"/>
      <c r="E31" s="13"/>
      <c r="F31" s="17"/>
      <c r="G31" s="17"/>
      <c r="H31" s="17"/>
      <c r="I31" s="23"/>
      <c r="J31" s="23"/>
      <c r="K31" s="13"/>
    </row>
    <row r="32" spans="1:37" ht="28.5" x14ac:dyDescent="0.2">
      <c r="A32" s="75" t="s">
        <v>336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AK32" s="27" t="s">
        <v>336</v>
      </c>
    </row>
    <row r="33" spans="1:27" ht="99.75" x14ac:dyDescent="0.2">
      <c r="A33" s="24" t="s">
        <v>325</v>
      </c>
      <c r="B33" s="24" t="s">
        <v>326</v>
      </c>
      <c r="C33" s="24" t="s">
        <v>327</v>
      </c>
      <c r="D33" s="24" t="s">
        <v>328</v>
      </c>
      <c r="E33" s="24" t="s">
        <v>329</v>
      </c>
      <c r="F33" s="24" t="s">
        <v>330</v>
      </c>
      <c r="G33" s="25" t="s">
        <v>331</v>
      </c>
      <c r="H33" s="25" t="s">
        <v>332</v>
      </c>
      <c r="I33" s="24" t="s">
        <v>333</v>
      </c>
      <c r="J33" s="24" t="s">
        <v>334</v>
      </c>
      <c r="K33" s="24" t="s">
        <v>335</v>
      </c>
    </row>
    <row r="34" spans="1:27" ht="14.25" x14ac:dyDescent="0.2">
      <c r="A34" s="24">
        <v>1</v>
      </c>
      <c r="B34" s="24">
        <v>2</v>
      </c>
      <c r="C34" s="24">
        <v>3</v>
      </c>
      <c r="D34" s="24">
        <v>4</v>
      </c>
      <c r="E34" s="24">
        <v>5</v>
      </c>
      <c r="F34" s="24">
        <v>6</v>
      </c>
      <c r="G34" s="24">
        <v>7</v>
      </c>
      <c r="H34" s="24">
        <v>8</v>
      </c>
      <c r="I34" s="24">
        <v>9</v>
      </c>
      <c r="J34" s="24">
        <v>10</v>
      </c>
      <c r="K34" s="24">
        <v>11</v>
      </c>
    </row>
    <row r="35" spans="1:27" ht="42.75" x14ac:dyDescent="0.2">
      <c r="C35" s="28" t="str">
        <f>Source!G24</f>
        <v>*** Копание ям для установки стоек знаков дорожного движения учтено в расценке 3.27-71-1</v>
      </c>
    </row>
    <row r="36" spans="1:27" ht="28.5" x14ac:dyDescent="0.2">
      <c r="A36" s="36" t="str">
        <f>Source!E26</f>
        <v>1</v>
      </c>
      <c r="B36" s="37" t="str">
        <f>Source!F26</f>
        <v/>
      </c>
      <c r="C36" s="37" t="s">
        <v>19</v>
      </c>
      <c r="D36" s="38" t="str">
        <f>Source!H26</f>
        <v>шт.</v>
      </c>
      <c r="E36" s="39">
        <f>Source!I26</f>
        <v>7</v>
      </c>
      <c r="F36" s="40"/>
      <c r="G36" s="41"/>
      <c r="H36" s="39"/>
      <c r="I36" s="42"/>
      <c r="J36" s="39"/>
      <c r="K36" s="42"/>
      <c r="Q36">
        <f>ROUND((Source!DN26/100)*ROUND((ROUND((Source!AF26*Source!AV26*Source!I26),2)),2), 2)</f>
        <v>0</v>
      </c>
      <c r="R36">
        <f>Source!X26</f>
        <v>0</v>
      </c>
      <c r="S36">
        <f>ROUND((Source!DO26/100)*ROUND((ROUND((Source!AF26*Source!AV26*Source!I26),2)),2), 2)</f>
        <v>0</v>
      </c>
      <c r="T36">
        <f>Source!Y26</f>
        <v>0</v>
      </c>
      <c r="U36">
        <f>ROUND((175/100)*ROUND((ROUND((Source!AE26*Source!AV26*Source!I26),2)),2), 2)</f>
        <v>0</v>
      </c>
      <c r="V36">
        <f>ROUND((157/100)*ROUND(ROUND((ROUND((Source!AE26*Source!AV26*Source!I26),2)*Source!BS26),2), 2), 2)</f>
        <v>0</v>
      </c>
    </row>
    <row r="37" spans="1:27" ht="15" hidden="1" x14ac:dyDescent="0.25">
      <c r="A37" s="43"/>
      <c r="B37" s="43"/>
      <c r="C37" s="44" t="s">
        <v>337</v>
      </c>
      <c r="D37" s="43"/>
      <c r="E37" s="43"/>
      <c r="F37" s="43"/>
      <c r="G37" s="43"/>
      <c r="H37" s="78">
        <f>I36</f>
        <v>0</v>
      </c>
      <c r="I37" s="78"/>
      <c r="J37" s="78">
        <f>K36</f>
        <v>0</v>
      </c>
      <c r="K37" s="78"/>
      <c r="O37" s="35">
        <f>I36</f>
        <v>0</v>
      </c>
      <c r="P37" s="35">
        <f>K36</f>
        <v>0</v>
      </c>
      <c r="X37">
        <f>IF(Source!BI26&lt;=1,I36-0, 0)</f>
        <v>0</v>
      </c>
      <c r="Y37">
        <f>IF(Source!BI26=2,I36-0, 0)</f>
        <v>0</v>
      </c>
      <c r="Z37">
        <f>IF(Source!BI26=3,I36-0, 0)</f>
        <v>0</v>
      </c>
      <c r="AA37">
        <f>IF(Source!BI26=4,I36,0)</f>
        <v>0</v>
      </c>
    </row>
    <row r="40" spans="1:27" ht="16.5" x14ac:dyDescent="0.25">
      <c r="A40" s="79" t="str">
        <f>CONCATENATE("Раздел: ",IF(Source!G28&lt;&gt;"Новый раздел", Source!G28, ""))</f>
        <v>Раздел: Фундамент ФМ-5 под стойки дорожных знаков (7 шт.)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1:27" ht="28.5" x14ac:dyDescent="0.2">
      <c r="A41" s="29" t="str">
        <f>Source!E37</f>
        <v>2</v>
      </c>
      <c r="B41" s="30" t="str">
        <f>Source!F37</f>
        <v>3.6-1-1</v>
      </c>
      <c r="C41" s="30" t="s">
        <v>37</v>
      </c>
      <c r="D41" s="31" t="str">
        <f>Source!H37</f>
        <v>100 м3 в деле</v>
      </c>
      <c r="E41" s="12">
        <f>Source!I37</f>
        <v>5.5999999999999999E-3</v>
      </c>
      <c r="F41" s="33"/>
      <c r="G41" s="32"/>
      <c r="H41" s="12"/>
      <c r="I41" s="34"/>
      <c r="J41" s="12"/>
      <c r="K41" s="34"/>
      <c r="Q41">
        <f>ROUND((Source!DN37/100)*ROUND((ROUND((Source!AF37*Source!AV37*Source!I37),2)),2), 2)</f>
        <v>7.58</v>
      </c>
      <c r="R41">
        <f>Source!X37</f>
        <v>172.32</v>
      </c>
      <c r="S41">
        <f>ROUND((Source!DO37/100)*ROUND((ROUND((Source!AF37*Source!AV37*Source!I37),2)),2), 2)</f>
        <v>5.41</v>
      </c>
      <c r="T41">
        <f>Source!Y37</f>
        <v>121.75</v>
      </c>
      <c r="U41">
        <f>ROUND((175/100)*ROUND((ROUND((Source!AE37*Source!AV37*Source!I37),2)),2), 2)</f>
        <v>0.02</v>
      </c>
      <c r="V41">
        <f>ROUND((157/100)*ROUND(ROUND((ROUND((Source!AE37*Source!AV37*Source!I37),2)*Source!BS37),2), 2), 2)</f>
        <v>0.38</v>
      </c>
    </row>
    <row r="42" spans="1:27" x14ac:dyDescent="0.2">
      <c r="C42" s="45" t="str">
        <f>"Объем: "&amp;Source!I37&amp;"=(0,08*"&amp;""&amp;Source!I26&amp;")/"&amp;"100"</f>
        <v>Объем: 0,0056=(0,08*7)/100</v>
      </c>
    </row>
    <row r="43" spans="1:27" ht="14.25" x14ac:dyDescent="0.2">
      <c r="A43" s="29"/>
      <c r="B43" s="30"/>
      <c r="C43" s="30" t="s">
        <v>338</v>
      </c>
      <c r="D43" s="31"/>
      <c r="E43" s="12"/>
      <c r="F43" s="33">
        <f>Source!AO37</f>
        <v>1379.7</v>
      </c>
      <c r="G43" s="32" t="str">
        <f>Source!DG37</f>
        <v/>
      </c>
      <c r="H43" s="12">
        <f>Source!AV37</f>
        <v>1</v>
      </c>
      <c r="I43" s="34">
        <f>ROUND((ROUND((Source!AF37*Source!AV37*Source!I37),2)),2)</f>
        <v>7.73</v>
      </c>
      <c r="J43" s="12">
        <f>IF(Source!BA37&lt;&gt; 0, Source!BA37, 1)</f>
        <v>24.23</v>
      </c>
      <c r="K43" s="34">
        <f>Source!S37</f>
        <v>187.3</v>
      </c>
      <c r="W43">
        <f>I43</f>
        <v>7.73</v>
      </c>
    </row>
    <row r="44" spans="1:27" ht="14.25" x14ac:dyDescent="0.2">
      <c r="A44" s="29"/>
      <c r="B44" s="30"/>
      <c r="C44" s="30" t="s">
        <v>339</v>
      </c>
      <c r="D44" s="31"/>
      <c r="E44" s="12"/>
      <c r="F44" s="33">
        <f>Source!AM37</f>
        <v>22.6</v>
      </c>
      <c r="G44" s="32" t="str">
        <f>Source!DE37</f>
        <v/>
      </c>
      <c r="H44" s="12">
        <f>Source!AV37</f>
        <v>1</v>
      </c>
      <c r="I44" s="34">
        <f>(ROUND((ROUND(((Source!ET37)*Source!AV37*Source!I37),2)),2)+ROUND((ROUND(((Source!AE37-(Source!EU37))*Source!AV37*Source!I37),2)),2))</f>
        <v>0.13</v>
      </c>
      <c r="J44" s="12">
        <f>IF(Source!BB37&lt;&gt; 0, Source!BB37, 1)</f>
        <v>5.72</v>
      </c>
      <c r="K44" s="34">
        <f>Source!Q37</f>
        <v>0.74</v>
      </c>
    </row>
    <row r="45" spans="1:27" ht="14.25" x14ac:dyDescent="0.2">
      <c r="A45" s="29"/>
      <c r="B45" s="30"/>
      <c r="C45" s="30" t="s">
        <v>340</v>
      </c>
      <c r="D45" s="31"/>
      <c r="E45" s="12"/>
      <c r="F45" s="33">
        <f>Source!AN37</f>
        <v>2.09</v>
      </c>
      <c r="G45" s="32" t="str">
        <f>Source!DF37</f>
        <v/>
      </c>
      <c r="H45" s="12">
        <f>Source!AV37</f>
        <v>1</v>
      </c>
      <c r="I45" s="46">
        <f>ROUND((ROUND((Source!AE37*Source!AV37*Source!I37),2)),2)</f>
        <v>0.01</v>
      </c>
      <c r="J45" s="12">
        <f>IF(Source!BS37&lt;&gt; 0, Source!BS37, 1)</f>
        <v>24.23</v>
      </c>
      <c r="K45" s="46">
        <f>Source!R37</f>
        <v>0.24</v>
      </c>
      <c r="W45">
        <f>I45</f>
        <v>0.01</v>
      </c>
    </row>
    <row r="46" spans="1:27" ht="14.25" x14ac:dyDescent="0.2">
      <c r="A46" s="29"/>
      <c r="B46" s="30"/>
      <c r="C46" s="30" t="s">
        <v>341</v>
      </c>
      <c r="D46" s="31"/>
      <c r="E46" s="12"/>
      <c r="F46" s="33">
        <f>Source!AL37</f>
        <v>1859.87</v>
      </c>
      <c r="G46" s="32" t="str">
        <f>Source!DD37</f>
        <v/>
      </c>
      <c r="H46" s="12">
        <f>Source!AW37</f>
        <v>1</v>
      </c>
      <c r="I46" s="34">
        <f>ROUND((ROUND((Source!AC37*Source!AW37*Source!I37),2)),2)</f>
        <v>10.42</v>
      </c>
      <c r="J46" s="12">
        <f>IF(Source!BC37&lt;&gt; 0, Source!BC37, 1)</f>
        <v>2.95</v>
      </c>
      <c r="K46" s="34">
        <f>Source!P37</f>
        <v>30.74</v>
      </c>
    </row>
    <row r="47" spans="1:27" ht="57" x14ac:dyDescent="0.2">
      <c r="A47" s="29" t="str">
        <f>Source!E39</f>
        <v>2,1</v>
      </c>
      <c r="B47" s="30" t="str">
        <f>Source!F39</f>
        <v>1.3-1-154</v>
      </c>
      <c r="C47" s="30" t="s">
        <v>44</v>
      </c>
      <c r="D47" s="31" t="str">
        <f>Source!H39</f>
        <v>м3</v>
      </c>
      <c r="E47" s="12">
        <f>Source!I39</f>
        <v>0.57120000000000004</v>
      </c>
      <c r="F47" s="33">
        <f>Source!AK39</f>
        <v>744.67</v>
      </c>
      <c r="G47" s="47" t="s">
        <v>3</v>
      </c>
      <c r="H47" s="12">
        <f>Source!AW39</f>
        <v>1</v>
      </c>
      <c r="I47" s="34">
        <f>ROUND((ROUND((Source!AC39*Source!AW39*Source!I39),2)),2)+(ROUND((ROUND(((Source!ET39)*Source!AV39*Source!I39),2)),2)+ROUND((ROUND(((Source!AE39-(Source!EU39))*Source!AV39*Source!I39),2)),2))+ROUND((ROUND((Source!AF39*Source!AV39*Source!I39),2)),2)</f>
        <v>425.36</v>
      </c>
      <c r="J47" s="12">
        <f>IF(Source!BC39&lt;&gt; 0, Source!BC39, 1)</f>
        <v>5.79</v>
      </c>
      <c r="K47" s="34">
        <f>Source!O39</f>
        <v>2462.83</v>
      </c>
      <c r="Q47">
        <f>ROUND((Source!DN39/100)*ROUND((ROUND((Source!AF39*Source!AV39*Source!I39),2)),2), 2)</f>
        <v>0</v>
      </c>
      <c r="R47">
        <f>Source!X39</f>
        <v>0</v>
      </c>
      <c r="S47">
        <f>ROUND((Source!DO39/100)*ROUND((ROUND((Source!AF39*Source!AV39*Source!I39),2)),2), 2)</f>
        <v>0</v>
      </c>
      <c r="T47">
        <f>Source!Y39</f>
        <v>0</v>
      </c>
      <c r="U47">
        <f>ROUND((175/100)*ROUND((ROUND((Source!AE39*Source!AV39*Source!I39),2)),2), 2)</f>
        <v>0</v>
      </c>
      <c r="V47">
        <f>ROUND((157/100)*ROUND(ROUND((ROUND((Source!AE39*Source!AV39*Source!I39),2)*Source!BS39),2), 2), 2)</f>
        <v>0</v>
      </c>
      <c r="X47">
        <f>IF(Source!BI39&lt;=1,I47, 0)</f>
        <v>425.36</v>
      </c>
      <c r="Y47">
        <f>IF(Source!BI39=2,I47, 0)</f>
        <v>0</v>
      </c>
      <c r="Z47">
        <f>IF(Source!BI39=3,I47, 0)</f>
        <v>0</v>
      </c>
      <c r="AA47">
        <f>IF(Source!BI39=4,I47, 0)</f>
        <v>0</v>
      </c>
    </row>
    <row r="48" spans="1:27" ht="14.25" x14ac:dyDescent="0.2">
      <c r="A48" s="29"/>
      <c r="B48" s="30"/>
      <c r="C48" s="30" t="s">
        <v>342</v>
      </c>
      <c r="D48" s="31" t="s">
        <v>343</v>
      </c>
      <c r="E48" s="12">
        <f>Source!DN37</f>
        <v>98</v>
      </c>
      <c r="F48" s="33"/>
      <c r="G48" s="32"/>
      <c r="H48" s="12"/>
      <c r="I48" s="34">
        <f>SUM(Q41:Q47)</f>
        <v>7.58</v>
      </c>
      <c r="J48" s="12">
        <f>Source!BZ37</f>
        <v>92</v>
      </c>
      <c r="K48" s="34">
        <f>SUM(R41:R47)</f>
        <v>172.32</v>
      </c>
    </row>
    <row r="49" spans="1:38" ht="14.25" x14ac:dyDescent="0.2">
      <c r="A49" s="29"/>
      <c r="B49" s="30"/>
      <c r="C49" s="30" t="s">
        <v>344</v>
      </c>
      <c r="D49" s="31" t="s">
        <v>343</v>
      </c>
      <c r="E49" s="12">
        <f>Source!DO37</f>
        <v>70</v>
      </c>
      <c r="F49" s="33"/>
      <c r="G49" s="32"/>
      <c r="H49" s="12"/>
      <c r="I49" s="34">
        <f>SUM(S41:S48)</f>
        <v>5.41</v>
      </c>
      <c r="J49" s="12">
        <f>Source!CA37</f>
        <v>65</v>
      </c>
      <c r="K49" s="34">
        <f>SUM(T41:T48)</f>
        <v>121.75</v>
      </c>
    </row>
    <row r="50" spans="1:38" ht="14.25" x14ac:dyDescent="0.2">
      <c r="A50" s="29"/>
      <c r="B50" s="30"/>
      <c r="C50" s="30" t="s">
        <v>345</v>
      </c>
      <c r="D50" s="31" t="s">
        <v>343</v>
      </c>
      <c r="E50" s="12">
        <f>175</f>
        <v>175</v>
      </c>
      <c r="F50" s="33"/>
      <c r="G50" s="32"/>
      <c r="H50" s="12"/>
      <c r="I50" s="34">
        <f>SUM(U41:U49)</f>
        <v>0.02</v>
      </c>
      <c r="J50" s="12">
        <f>157</f>
        <v>157</v>
      </c>
      <c r="K50" s="34">
        <f>SUM(V41:V49)</f>
        <v>0.38</v>
      </c>
    </row>
    <row r="51" spans="1:38" ht="14.25" x14ac:dyDescent="0.2">
      <c r="A51" s="36"/>
      <c r="B51" s="37"/>
      <c r="C51" s="37" t="s">
        <v>346</v>
      </c>
      <c r="D51" s="38" t="s">
        <v>347</v>
      </c>
      <c r="E51" s="39">
        <f>Source!AQ37</f>
        <v>135</v>
      </c>
      <c r="F51" s="40"/>
      <c r="G51" s="41" t="str">
        <f>Source!DI37</f>
        <v/>
      </c>
      <c r="H51" s="39">
        <f>Source!AV37</f>
        <v>1</v>
      </c>
      <c r="I51" s="42">
        <f>Source!U37</f>
        <v>0.75600000000000001</v>
      </c>
      <c r="J51" s="39"/>
      <c r="K51" s="42"/>
      <c r="AB51" s="35">
        <f>I51</f>
        <v>0.75600000000000001</v>
      </c>
    </row>
    <row r="52" spans="1:38" ht="15" x14ac:dyDescent="0.25">
      <c r="A52" s="43"/>
      <c r="B52" s="43"/>
      <c r="C52" s="44" t="s">
        <v>337</v>
      </c>
      <c r="D52" s="43"/>
      <c r="E52" s="43"/>
      <c r="F52" s="43"/>
      <c r="G52" s="43"/>
      <c r="H52" s="78">
        <f>I43+I44+I46+I48+I49+I50+SUM(I47:I47)</f>
        <v>456.65000000000003</v>
      </c>
      <c r="I52" s="78"/>
      <c r="J52" s="78">
        <f>K43+K44+K46+K48+K49+K50+SUM(K47:K47)</f>
        <v>2976.06</v>
      </c>
      <c r="K52" s="78"/>
      <c r="O52" s="35">
        <f>I43+I44+I46+I48+I49+I50+SUM(I47:I47)</f>
        <v>456.65000000000003</v>
      </c>
      <c r="P52" s="35">
        <f>K43+K44+K46+K48+K49+K50+SUM(K47:K47)</f>
        <v>2976.06</v>
      </c>
      <c r="X52">
        <f>IF(Source!BI37&lt;=1,I43+I44+I46+I48+I49+I50-0, 0)</f>
        <v>31.29</v>
      </c>
      <c r="Y52">
        <f>IF(Source!BI37=2,I43+I44+I46+I48+I49+I50-0, 0)</f>
        <v>0</v>
      </c>
      <c r="Z52">
        <f>IF(Source!BI37=3,I43+I44+I46+I48+I49+I50-0, 0)</f>
        <v>0</v>
      </c>
      <c r="AA52">
        <f>IF(Source!BI37=4,I43+I44+I46+I48+I49+I50,0)</f>
        <v>0</v>
      </c>
    </row>
    <row r="55" spans="1:38" ht="15" x14ac:dyDescent="0.25">
      <c r="A55" s="82" t="str">
        <f>CONCATENATE("Итого по разделу: ",IF(Source!G41&lt;&gt;"Новый раздел", Source!G41, ""))</f>
        <v>Итого по разделу: Фундамент ФМ-5 под стойки дорожных знаков (7 шт.)</v>
      </c>
      <c r="B55" s="82"/>
      <c r="C55" s="82"/>
      <c r="D55" s="82"/>
      <c r="E55" s="82"/>
      <c r="F55" s="82"/>
      <c r="G55" s="82"/>
      <c r="H55" s="80">
        <f>SUM(O40:O54)</f>
        <v>456.65000000000003</v>
      </c>
      <c r="I55" s="81"/>
      <c r="J55" s="80">
        <f>SUM(P40:P54)</f>
        <v>2976.06</v>
      </c>
      <c r="K55" s="81"/>
      <c r="AL55" s="49" t="str">
        <f>CONCATENATE("Итого по разделу: ",IF(Source!G41&lt;&gt;"Новый раздел", Source!G41, ""))</f>
        <v>Итого по разделу: Фундамент ФМ-5 под стойки дорожных знаков (7 шт.)</v>
      </c>
    </row>
    <row r="56" spans="1:38" hidden="1" x14ac:dyDescent="0.2">
      <c r="A56" t="s">
        <v>348</v>
      </c>
      <c r="H56">
        <f>SUM(AC40:AC55)</f>
        <v>0</v>
      </c>
      <c r="J56">
        <f>SUM(AD40:AD55)</f>
        <v>0</v>
      </c>
    </row>
    <row r="57" spans="1:38" hidden="1" x14ac:dyDescent="0.2">
      <c r="A57" t="s">
        <v>349</v>
      </c>
      <c r="H57">
        <f>SUM(AE40:AE56)</f>
        <v>0</v>
      </c>
      <c r="J57">
        <f>SUM(AF40:AF56)</f>
        <v>0</v>
      </c>
    </row>
    <row r="59" spans="1:38" ht="16.5" x14ac:dyDescent="0.25">
      <c r="A59" s="79" t="str">
        <f>CONCATENATE("Раздел: ",IF(Source!G71&lt;&gt;"Новый раздел", Source!G71, ""))</f>
        <v>Раздел: Установка дорожных знаков</v>
      </c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1:38" ht="28.5" x14ac:dyDescent="0.2">
      <c r="A60" s="29" t="str">
        <f>Source!E76</f>
        <v>3</v>
      </c>
      <c r="B60" s="30" t="str">
        <f>Source!F76</f>
        <v>3.27-71-1</v>
      </c>
      <c r="C60" s="30" t="s">
        <v>103</v>
      </c>
      <c r="D60" s="31" t="str">
        <f>Source!H76</f>
        <v>100 знаков</v>
      </c>
      <c r="E60" s="12">
        <f>Source!I76</f>
        <v>7.0000000000000007E-2</v>
      </c>
      <c r="F60" s="33"/>
      <c r="G60" s="32"/>
      <c r="H60" s="12"/>
      <c r="I60" s="34"/>
      <c r="J60" s="12"/>
      <c r="K60" s="34"/>
      <c r="Q60">
        <f>ROUND((Source!DN76/100)*ROUND((ROUND((Source!AF76*Source!AV76*Source!I76),2)),2), 2)</f>
        <v>244.76</v>
      </c>
      <c r="R60">
        <f>Source!X76</f>
        <v>4800.8100000000004</v>
      </c>
      <c r="S60">
        <f>ROUND((Source!DO76/100)*ROUND((ROUND((Source!AF76*Source!AV76*Source!I76),2)),2), 2)</f>
        <v>179.49</v>
      </c>
      <c r="T60">
        <f>Source!Y76</f>
        <v>2315.6799999999998</v>
      </c>
      <c r="U60">
        <f>ROUND((175/100)*ROUND((ROUND((Source!AE76*Source!AV76*Source!I76),2)),2), 2)</f>
        <v>30.38</v>
      </c>
      <c r="V60">
        <f>ROUND((157/100)*ROUND(ROUND((ROUND((Source!AE76*Source!AV76*Source!I76),2)*Source!BS76),2), 2), 2)</f>
        <v>660.39</v>
      </c>
    </row>
    <row r="61" spans="1:38" x14ac:dyDescent="0.2">
      <c r="C61" s="45" t="str">
        <f>"Объем: "&amp;Source!I76&amp;"=("&amp;Source!I26&amp;")/"&amp;"100"</f>
        <v>Объем: 0,07=(7)/100</v>
      </c>
    </row>
    <row r="62" spans="1:38" ht="14.25" x14ac:dyDescent="0.2">
      <c r="A62" s="29"/>
      <c r="B62" s="30"/>
      <c r="C62" s="30" t="s">
        <v>338</v>
      </c>
      <c r="D62" s="31"/>
      <c r="E62" s="12"/>
      <c r="F62" s="33">
        <f>Source!AO76</f>
        <v>3330.07</v>
      </c>
      <c r="G62" s="32" t="str">
        <f>Source!DG76</f>
        <v/>
      </c>
      <c r="H62" s="12">
        <f>Source!AV76</f>
        <v>1</v>
      </c>
      <c r="I62" s="34">
        <f>ROUND((ROUND((Source!AF76*Source!AV76*Source!I76),2)),2)</f>
        <v>233.1</v>
      </c>
      <c r="J62" s="12">
        <f>IF(Source!BA76&lt;&gt; 0, Source!BA76, 1)</f>
        <v>24.23</v>
      </c>
      <c r="K62" s="34">
        <f>Source!S76</f>
        <v>5648.01</v>
      </c>
      <c r="W62">
        <f>I62</f>
        <v>233.1</v>
      </c>
    </row>
    <row r="63" spans="1:38" ht="14.25" x14ac:dyDescent="0.2">
      <c r="A63" s="29"/>
      <c r="B63" s="30"/>
      <c r="C63" s="30" t="s">
        <v>339</v>
      </c>
      <c r="D63" s="31"/>
      <c r="E63" s="12"/>
      <c r="F63" s="33">
        <f>Source!AM76</f>
        <v>1115.29</v>
      </c>
      <c r="G63" s="32" t="str">
        <f>Source!DE76</f>
        <v/>
      </c>
      <c r="H63" s="12">
        <f>Source!AV76</f>
        <v>1</v>
      </c>
      <c r="I63" s="34">
        <f>(ROUND((ROUND(((Source!ET76)*Source!AV76*Source!I76),2)),2)+ROUND((ROUND(((Source!AE76-(Source!EU76))*Source!AV76*Source!I76),2)),2))</f>
        <v>78.069999999999993</v>
      </c>
      <c r="J63" s="12">
        <f>IF(Source!BB76&lt;&gt; 0, Source!BB76, 1)</f>
        <v>12.42</v>
      </c>
      <c r="K63" s="34">
        <f>Source!Q76</f>
        <v>969.63</v>
      </c>
    </row>
    <row r="64" spans="1:38" ht="14.25" x14ac:dyDescent="0.2">
      <c r="A64" s="29"/>
      <c r="B64" s="30"/>
      <c r="C64" s="30" t="s">
        <v>340</v>
      </c>
      <c r="D64" s="31"/>
      <c r="E64" s="12"/>
      <c r="F64" s="33">
        <f>Source!AN76</f>
        <v>247.94</v>
      </c>
      <c r="G64" s="32" t="str">
        <f>Source!DF76</f>
        <v/>
      </c>
      <c r="H64" s="12">
        <f>Source!AV76</f>
        <v>1</v>
      </c>
      <c r="I64" s="46">
        <f>ROUND((ROUND((Source!AE76*Source!AV76*Source!I76),2)),2)</f>
        <v>17.36</v>
      </c>
      <c r="J64" s="12">
        <f>IF(Source!BS76&lt;&gt; 0, Source!BS76, 1)</f>
        <v>24.23</v>
      </c>
      <c r="K64" s="46">
        <f>Source!R76</f>
        <v>420.63</v>
      </c>
      <c r="W64">
        <f>I64</f>
        <v>17.36</v>
      </c>
    </row>
    <row r="65" spans="1:28" ht="14.25" x14ac:dyDescent="0.2">
      <c r="A65" s="29"/>
      <c r="B65" s="30"/>
      <c r="C65" s="30" t="s">
        <v>341</v>
      </c>
      <c r="D65" s="31"/>
      <c r="E65" s="12"/>
      <c r="F65" s="33">
        <f>Source!AL76</f>
        <v>1181.68</v>
      </c>
      <c r="G65" s="32" t="str">
        <f>Source!DD76</f>
        <v/>
      </c>
      <c r="H65" s="12">
        <f>Source!AW76</f>
        <v>1</v>
      </c>
      <c r="I65" s="34">
        <f>ROUND((ROUND((Source!AC76*Source!AW76*Source!I76),2)),2)</f>
        <v>82.72</v>
      </c>
      <c r="J65" s="12">
        <f>IF(Source!BC76&lt;&gt; 0, Source!BC76, 1)</f>
        <v>3.82</v>
      </c>
      <c r="K65" s="34">
        <f>Source!P76</f>
        <v>315.99</v>
      </c>
    </row>
    <row r="66" spans="1:28" ht="28.5" x14ac:dyDescent="0.2">
      <c r="A66" s="29" t="str">
        <f>Source!E78</f>
        <v>3,1</v>
      </c>
      <c r="B66" s="30" t="str">
        <f>Source!F78</f>
        <v>1.7-13-100</v>
      </c>
      <c r="C66" s="30" t="s">
        <v>110</v>
      </c>
      <c r="D66" s="31" t="str">
        <f>Source!H78</f>
        <v>м</v>
      </c>
      <c r="E66" s="12">
        <f>Source!I78</f>
        <v>35</v>
      </c>
      <c r="F66" s="33">
        <f>Source!AK78</f>
        <v>191.48</v>
      </c>
      <c r="G66" s="47" t="s">
        <v>3</v>
      </c>
      <c r="H66" s="12">
        <f>Source!AW78</f>
        <v>1</v>
      </c>
      <c r="I66" s="34">
        <f>ROUND((ROUND((Source!AC78*Source!AW78*Source!I78),2)),2)+(ROUND((ROUND(((Source!ET78)*Source!AV78*Source!I78),2)),2)+ROUND((ROUND(((Source!AE78-(Source!EU78))*Source!AV78*Source!I78),2)),2))+ROUND((ROUND((Source!AF78*Source!AV78*Source!I78),2)),2)</f>
        <v>6701.8</v>
      </c>
      <c r="J66" s="12">
        <f>IF(Source!BC78&lt;&gt; 0, Source!BC78, 1)</f>
        <v>2.72</v>
      </c>
      <c r="K66" s="34">
        <f>Source!O78</f>
        <v>18228.900000000001</v>
      </c>
      <c r="Q66">
        <f>ROUND((Source!DN78/100)*ROUND((ROUND((Source!AF78*Source!AV78*Source!I78),2)),2), 2)</f>
        <v>0</v>
      </c>
      <c r="R66">
        <f>Source!X78</f>
        <v>0</v>
      </c>
      <c r="S66">
        <f>ROUND((Source!DO78/100)*ROUND((ROUND((Source!AF78*Source!AV78*Source!I78),2)),2), 2)</f>
        <v>0</v>
      </c>
      <c r="T66">
        <f>Source!Y78</f>
        <v>0</v>
      </c>
      <c r="U66">
        <f>ROUND((175/100)*ROUND((ROUND((Source!AE78*Source!AV78*Source!I78),2)),2), 2)</f>
        <v>0</v>
      </c>
      <c r="V66">
        <f>ROUND((157/100)*ROUND(ROUND((ROUND((Source!AE78*Source!AV78*Source!I78),2)*Source!BS78),2), 2), 2)</f>
        <v>0</v>
      </c>
      <c r="X66">
        <f>IF(Source!BI78&lt;=1,I66, 0)</f>
        <v>6701.8</v>
      </c>
      <c r="Y66">
        <f>IF(Source!BI78=2,I66, 0)</f>
        <v>0</v>
      </c>
      <c r="Z66">
        <f>IF(Source!BI78=3,I66, 0)</f>
        <v>0</v>
      </c>
      <c r="AA66">
        <f>IF(Source!BI78=4,I66, 0)</f>
        <v>0</v>
      </c>
    </row>
    <row r="67" spans="1:28" ht="14.25" x14ac:dyDescent="0.2">
      <c r="A67" s="29"/>
      <c r="B67" s="30"/>
      <c r="C67" s="30" t="s">
        <v>342</v>
      </c>
      <c r="D67" s="31" t="s">
        <v>343</v>
      </c>
      <c r="E67" s="12">
        <f>Source!DN76</f>
        <v>105</v>
      </c>
      <c r="F67" s="33"/>
      <c r="G67" s="32"/>
      <c r="H67" s="12"/>
      <c r="I67" s="34">
        <f>SUM(Q60:Q66)</f>
        <v>244.76</v>
      </c>
      <c r="J67" s="12">
        <f>Source!BZ76</f>
        <v>85</v>
      </c>
      <c r="K67" s="34">
        <f>SUM(R60:R66)</f>
        <v>4800.8100000000004</v>
      </c>
    </row>
    <row r="68" spans="1:28" ht="14.25" x14ac:dyDescent="0.2">
      <c r="A68" s="29"/>
      <c r="B68" s="30"/>
      <c r="C68" s="30" t="s">
        <v>344</v>
      </c>
      <c r="D68" s="31" t="s">
        <v>343</v>
      </c>
      <c r="E68" s="12">
        <f>Source!DO76</f>
        <v>77</v>
      </c>
      <c r="F68" s="33"/>
      <c r="G68" s="32"/>
      <c r="H68" s="12"/>
      <c r="I68" s="34">
        <f>SUM(S60:S67)</f>
        <v>179.49</v>
      </c>
      <c r="J68" s="12">
        <f>Source!CA76</f>
        <v>41</v>
      </c>
      <c r="K68" s="34">
        <f>SUM(T60:T67)</f>
        <v>2315.6799999999998</v>
      </c>
    </row>
    <row r="69" spans="1:28" ht="14.25" x14ac:dyDescent="0.2">
      <c r="A69" s="29"/>
      <c r="B69" s="30"/>
      <c r="C69" s="30" t="s">
        <v>345</v>
      </c>
      <c r="D69" s="31" t="s">
        <v>343</v>
      </c>
      <c r="E69" s="12">
        <f>175</f>
        <v>175</v>
      </c>
      <c r="F69" s="33"/>
      <c r="G69" s="32"/>
      <c r="H69" s="12"/>
      <c r="I69" s="34">
        <f>SUM(U60:U68)</f>
        <v>30.38</v>
      </c>
      <c r="J69" s="12">
        <f>157</f>
        <v>157</v>
      </c>
      <c r="K69" s="34">
        <f>SUM(V60:V68)</f>
        <v>660.39</v>
      </c>
    </row>
    <row r="70" spans="1:28" ht="14.25" x14ac:dyDescent="0.2">
      <c r="A70" s="36"/>
      <c r="B70" s="37"/>
      <c r="C70" s="37" t="s">
        <v>346</v>
      </c>
      <c r="D70" s="38" t="s">
        <v>347</v>
      </c>
      <c r="E70" s="39">
        <f>Source!AQ76</f>
        <v>297.86</v>
      </c>
      <c r="F70" s="40"/>
      <c r="G70" s="41" t="str">
        <f>Source!DI76</f>
        <v/>
      </c>
      <c r="H70" s="39">
        <f>Source!AV76</f>
        <v>1</v>
      </c>
      <c r="I70" s="42">
        <f>Source!U76</f>
        <v>20.850200000000005</v>
      </c>
      <c r="J70" s="39"/>
      <c r="K70" s="42"/>
      <c r="AB70" s="35">
        <f>I70</f>
        <v>20.850200000000005</v>
      </c>
    </row>
    <row r="71" spans="1:28" ht="15" x14ac:dyDescent="0.25">
      <c r="A71" s="43"/>
      <c r="B71" s="43"/>
      <c r="C71" s="44" t="s">
        <v>337</v>
      </c>
      <c r="D71" s="43"/>
      <c r="E71" s="43"/>
      <c r="F71" s="43"/>
      <c r="G71" s="43"/>
      <c r="H71" s="78">
        <f>I62+I63+I65+I67+I68+I69+SUM(I66:I66)</f>
        <v>7550.32</v>
      </c>
      <c r="I71" s="78"/>
      <c r="J71" s="78">
        <f>K62+K63+K65+K67+K68+K69+SUM(K66:K66)</f>
        <v>32939.410000000003</v>
      </c>
      <c r="K71" s="78"/>
      <c r="O71" s="35">
        <f>I62+I63+I65+I67+I68+I69+SUM(I66:I66)</f>
        <v>7550.32</v>
      </c>
      <c r="P71" s="35">
        <f>K62+K63+K65+K67+K68+K69+SUM(K66:K66)</f>
        <v>32939.410000000003</v>
      </c>
      <c r="X71">
        <f>IF(Source!BI76&lt;=1,I62+I63+I65+I67+I68+I69-0, 0)</f>
        <v>848.52</v>
      </c>
      <c r="Y71">
        <f>IF(Source!BI76=2,I62+I63+I65+I67+I68+I69-0, 0)</f>
        <v>0</v>
      </c>
      <c r="Z71">
        <f>IF(Source!BI76=3,I62+I63+I65+I67+I68+I69-0, 0)</f>
        <v>0</v>
      </c>
      <c r="AA71">
        <f>IF(Source!BI76=4,I62+I63+I65+I67+I68+I69,0)</f>
        <v>0</v>
      </c>
    </row>
    <row r="73" spans="1:28" ht="28.5" x14ac:dyDescent="0.2">
      <c r="A73" s="29" t="str">
        <f>Source!E80</f>
        <v>4</v>
      </c>
      <c r="B73" s="30" t="str">
        <f>Source!F80</f>
        <v>1.7-13-101</v>
      </c>
      <c r="C73" s="30" t="s">
        <v>115</v>
      </c>
      <c r="D73" s="31" t="str">
        <f>Source!H80</f>
        <v>шт.</v>
      </c>
      <c r="E73" s="12">
        <f>Source!I80</f>
        <v>14</v>
      </c>
      <c r="F73" s="33">
        <f>Source!AL80</f>
        <v>47.28</v>
      </c>
      <c r="G73" s="32" t="str">
        <f>Source!DD80</f>
        <v/>
      </c>
      <c r="H73" s="12">
        <f>Source!AW80</f>
        <v>1</v>
      </c>
      <c r="I73" s="34">
        <f>ROUND((ROUND((Source!AC80*Source!AW80*Source!I80),2)),2)</f>
        <v>661.92</v>
      </c>
      <c r="J73" s="12">
        <f>IF(Source!BC80&lt;&gt; 0, Source!BC80, 1)</f>
        <v>1.17</v>
      </c>
      <c r="K73" s="34">
        <f>Source!P80</f>
        <v>774.45</v>
      </c>
      <c r="Q73">
        <f>ROUND((Source!DN80/100)*ROUND((ROUND((Source!AF80*Source!AV80*Source!I80),2)),2), 2)</f>
        <v>0</v>
      </c>
      <c r="R73">
        <f>Source!X80</f>
        <v>0</v>
      </c>
      <c r="S73">
        <f>ROUND((Source!DO80/100)*ROUND((ROUND((Source!AF80*Source!AV80*Source!I80),2)),2), 2)</f>
        <v>0</v>
      </c>
      <c r="T73">
        <f>Source!Y80</f>
        <v>0</v>
      </c>
      <c r="U73">
        <f>ROUND((175/100)*ROUND((ROUND((Source!AE80*Source!AV80*Source!I80),2)),2), 2)</f>
        <v>0</v>
      </c>
      <c r="V73">
        <f>ROUND((157/100)*ROUND(ROUND((ROUND((Source!AE80*Source!AV80*Source!I80),2)*Source!BS80),2), 2), 2)</f>
        <v>0</v>
      </c>
    </row>
    <row r="74" spans="1:28" x14ac:dyDescent="0.2">
      <c r="A74" s="50"/>
      <c r="B74" s="50"/>
      <c r="C74" s="51" t="str">
        <f>"Объем: "&amp;Source!I80&amp;"="&amp;Source!I76&amp;"*"&amp;"100*"&amp;"2"</f>
        <v>Объем: 14=0,07*100*2</v>
      </c>
      <c r="D74" s="50"/>
      <c r="E74" s="50"/>
      <c r="F74" s="50"/>
      <c r="G74" s="50"/>
      <c r="H74" s="50"/>
      <c r="I74" s="50"/>
      <c r="J74" s="50"/>
      <c r="K74" s="50"/>
    </row>
    <row r="75" spans="1:28" ht="15" x14ac:dyDescent="0.25">
      <c r="A75" s="43"/>
      <c r="B75" s="43"/>
      <c r="C75" s="44" t="s">
        <v>337</v>
      </c>
      <c r="D75" s="43"/>
      <c r="E75" s="43"/>
      <c r="F75" s="43"/>
      <c r="G75" s="43"/>
      <c r="H75" s="78">
        <f>I73</f>
        <v>661.92</v>
      </c>
      <c r="I75" s="78"/>
      <c r="J75" s="78">
        <f>K73</f>
        <v>774.45</v>
      </c>
      <c r="K75" s="78"/>
      <c r="O75" s="35">
        <f>I73</f>
        <v>661.92</v>
      </c>
      <c r="P75" s="35">
        <f>K73</f>
        <v>774.45</v>
      </c>
      <c r="X75">
        <f>IF(Source!BI80&lt;=1,I73-0, 0)</f>
        <v>661.92</v>
      </c>
      <c r="Y75">
        <f>IF(Source!BI80=2,I73-0, 0)</f>
        <v>0</v>
      </c>
      <c r="Z75">
        <f>IF(Source!BI80=3,I73-0, 0)</f>
        <v>0</v>
      </c>
      <c r="AA75">
        <f>IF(Source!BI80=4,I73,0)</f>
        <v>0</v>
      </c>
    </row>
    <row r="77" spans="1:28" ht="28.5" x14ac:dyDescent="0.2">
      <c r="A77" s="29" t="str">
        <f>Source!E82</f>
        <v>5</v>
      </c>
      <c r="B77" s="30" t="str">
        <f>Source!F82</f>
        <v>3.27-72-1</v>
      </c>
      <c r="C77" s="30" t="s">
        <v>119</v>
      </c>
      <c r="D77" s="31" t="str">
        <f>Source!H82</f>
        <v>100 знаков</v>
      </c>
      <c r="E77" s="12">
        <f>Source!I82</f>
        <v>0.1</v>
      </c>
      <c r="F77" s="33"/>
      <c r="G77" s="32"/>
      <c r="H77" s="12"/>
      <c r="I77" s="34"/>
      <c r="J77" s="12"/>
      <c r="K77" s="34"/>
      <c r="Q77">
        <f>ROUND((Source!DN82/100)*ROUND((ROUND((Source!AF82*Source!AV82*Source!I82),2)),2), 2)</f>
        <v>88.32</v>
      </c>
      <c r="R77">
        <f>Source!X82</f>
        <v>1732.29</v>
      </c>
      <c r="S77">
        <f>ROUND((Source!DO82/100)*ROUND((ROUND((Source!AF82*Source!AV82*Source!I82),2)),2), 2)</f>
        <v>64.760000000000005</v>
      </c>
      <c r="T77">
        <f>Source!Y82</f>
        <v>835.58</v>
      </c>
      <c r="U77">
        <f>ROUND((175/100)*ROUND((ROUND((Source!AE82*Source!AV82*Source!I82),2)),2), 2)</f>
        <v>0</v>
      </c>
      <c r="V77">
        <f>ROUND((157/100)*ROUND(ROUND((ROUND((Source!AE82*Source!AV82*Source!I82),2)*Source!BS82),2), 2), 2)</f>
        <v>0</v>
      </c>
    </row>
    <row r="78" spans="1:28" x14ac:dyDescent="0.2">
      <c r="C78" s="45" t="str">
        <f>"Объем: "&amp;Source!I82&amp;"=(17-"&amp;""&amp;Source!I26&amp;")/"&amp;"100"</f>
        <v>Объем: 0,1=(17-7)/100</v>
      </c>
    </row>
    <row r="79" spans="1:28" ht="14.25" x14ac:dyDescent="0.2">
      <c r="A79" s="29"/>
      <c r="B79" s="30"/>
      <c r="C79" s="30" t="s">
        <v>338</v>
      </c>
      <c r="D79" s="31"/>
      <c r="E79" s="12"/>
      <c r="F79" s="33">
        <f>Source!AO82</f>
        <v>841.11</v>
      </c>
      <c r="G79" s="32" t="str">
        <f>Source!DG82</f>
        <v/>
      </c>
      <c r="H79" s="12">
        <f>Source!AV82</f>
        <v>1</v>
      </c>
      <c r="I79" s="34">
        <f>ROUND((ROUND((Source!AF82*Source!AV82*Source!I82),2)),2)</f>
        <v>84.11</v>
      </c>
      <c r="J79" s="12">
        <f>IF(Source!BA82&lt;&gt; 0, Source!BA82, 1)</f>
        <v>24.23</v>
      </c>
      <c r="K79" s="34">
        <f>Source!S82</f>
        <v>2037.99</v>
      </c>
      <c r="W79">
        <f>I79</f>
        <v>84.11</v>
      </c>
    </row>
    <row r="80" spans="1:28" ht="14.25" x14ac:dyDescent="0.2">
      <c r="A80" s="29"/>
      <c r="B80" s="30"/>
      <c r="C80" s="30" t="s">
        <v>341</v>
      </c>
      <c r="D80" s="31"/>
      <c r="E80" s="12"/>
      <c r="F80" s="33">
        <f>Source!AL82</f>
        <v>4728</v>
      </c>
      <c r="G80" s="32" t="str">
        <f>Source!DD82</f>
        <v/>
      </c>
      <c r="H80" s="12">
        <f>Source!AW82</f>
        <v>1</v>
      </c>
      <c r="I80" s="34">
        <f>ROUND((ROUND((Source!AC82*Source!AW82*Source!I82),2)),2)</f>
        <v>472.8</v>
      </c>
      <c r="J80" s="12">
        <f>IF(Source!BC82&lt;&gt; 0, Source!BC82, 1)</f>
        <v>1.17</v>
      </c>
      <c r="K80" s="34">
        <f>Source!P82</f>
        <v>553.17999999999995</v>
      </c>
    </row>
    <row r="81" spans="1:28" ht="14.25" x14ac:dyDescent="0.2">
      <c r="A81" s="29"/>
      <c r="B81" s="30"/>
      <c r="C81" s="30" t="s">
        <v>342</v>
      </c>
      <c r="D81" s="31" t="s">
        <v>343</v>
      </c>
      <c r="E81" s="12">
        <f>Source!DN82</f>
        <v>105</v>
      </c>
      <c r="F81" s="33"/>
      <c r="G81" s="32"/>
      <c r="H81" s="12"/>
      <c r="I81" s="34">
        <f>SUM(Q77:Q80)</f>
        <v>88.32</v>
      </c>
      <c r="J81" s="12">
        <f>Source!BZ82</f>
        <v>85</v>
      </c>
      <c r="K81" s="34">
        <f>SUM(R77:R80)</f>
        <v>1732.29</v>
      </c>
    </row>
    <row r="82" spans="1:28" ht="14.25" x14ac:dyDescent="0.2">
      <c r="A82" s="29"/>
      <c r="B82" s="30"/>
      <c r="C82" s="30" t="s">
        <v>344</v>
      </c>
      <c r="D82" s="31" t="s">
        <v>343</v>
      </c>
      <c r="E82" s="12">
        <f>Source!DO82</f>
        <v>77</v>
      </c>
      <c r="F82" s="33"/>
      <c r="G82" s="32"/>
      <c r="H82" s="12"/>
      <c r="I82" s="34">
        <f>SUM(S77:S81)</f>
        <v>64.760000000000005</v>
      </c>
      <c r="J82" s="12">
        <f>Source!CA82</f>
        <v>41</v>
      </c>
      <c r="K82" s="34">
        <f>SUM(T77:T81)</f>
        <v>835.58</v>
      </c>
    </row>
    <row r="83" spans="1:28" ht="14.25" x14ac:dyDescent="0.2">
      <c r="A83" s="36"/>
      <c r="B83" s="37"/>
      <c r="C83" s="37" t="s">
        <v>346</v>
      </c>
      <c r="D83" s="38" t="s">
        <v>347</v>
      </c>
      <c r="E83" s="39">
        <f>Source!AQ82</f>
        <v>69</v>
      </c>
      <c r="F83" s="40"/>
      <c r="G83" s="41" t="str">
        <f>Source!DI82</f>
        <v/>
      </c>
      <c r="H83" s="39">
        <f>Source!AV82</f>
        <v>1</v>
      </c>
      <c r="I83" s="42">
        <f>Source!U82</f>
        <v>6.9</v>
      </c>
      <c r="J83" s="39"/>
      <c r="K83" s="42"/>
      <c r="AB83" s="35">
        <f>I83</f>
        <v>6.9</v>
      </c>
    </row>
    <row r="84" spans="1:28" ht="15" x14ac:dyDescent="0.25">
      <c r="A84" s="43"/>
      <c r="B84" s="43"/>
      <c r="C84" s="44" t="s">
        <v>337</v>
      </c>
      <c r="D84" s="43"/>
      <c r="E84" s="43"/>
      <c r="F84" s="43"/>
      <c r="G84" s="43"/>
      <c r="H84" s="78">
        <f>I79+I80+I81+I82</f>
        <v>709.99</v>
      </c>
      <c r="I84" s="78"/>
      <c r="J84" s="78">
        <f>K79+K80+K81+K82</f>
        <v>5159.04</v>
      </c>
      <c r="K84" s="78"/>
      <c r="O84" s="35">
        <f>I79+I80+I81+I82</f>
        <v>709.99</v>
      </c>
      <c r="P84" s="35">
        <f>K79+K80+K81+K82</f>
        <v>5159.04</v>
      </c>
      <c r="X84">
        <f>IF(Source!BI82&lt;=1,I79+I80+I81+I82-0, 0)</f>
        <v>709.99</v>
      </c>
      <c r="Y84">
        <f>IF(Source!BI82=2,I79+I80+I81+I82-0, 0)</f>
        <v>0</v>
      </c>
      <c r="Z84">
        <f>IF(Source!BI82=3,I79+I80+I81+I82-0, 0)</f>
        <v>0</v>
      </c>
      <c r="AA84">
        <f>IF(Source!BI82=4,I79+I80+I81+I82,0)</f>
        <v>0</v>
      </c>
    </row>
    <row r="86" spans="1:28" ht="57" x14ac:dyDescent="0.2">
      <c r="A86" s="29" t="str">
        <f>Source!E86</f>
        <v>6</v>
      </c>
      <c r="B86" s="30" t="str">
        <f>Source!F86</f>
        <v>1.7-13-5</v>
      </c>
      <c r="C86" s="30" t="s">
        <v>129</v>
      </c>
      <c r="D86" s="31" t="str">
        <f>Source!H86</f>
        <v>шт.</v>
      </c>
      <c r="E86" s="12">
        <f>Source!I86</f>
        <v>4</v>
      </c>
      <c r="F86" s="33">
        <f>Source!AL86</f>
        <v>636.66</v>
      </c>
      <c r="G86" s="32" t="str">
        <f>Source!DD86</f>
        <v/>
      </c>
      <c r="H86" s="12">
        <f>Source!AW86</f>
        <v>1</v>
      </c>
      <c r="I86" s="34">
        <f>ROUND((ROUND((Source!AC86*Source!AW86*Source!I86),2)),2)</f>
        <v>2546.64</v>
      </c>
      <c r="J86" s="12">
        <f>IF(Source!BC86&lt;&gt; 0, Source!BC86, 1)</f>
        <v>1.28</v>
      </c>
      <c r="K86" s="34">
        <f>Source!P86</f>
        <v>3259.7</v>
      </c>
      <c r="Q86">
        <f>ROUND((Source!DN86/100)*ROUND((ROUND((Source!AF86*Source!AV86*Source!I86),2)),2), 2)</f>
        <v>0</v>
      </c>
      <c r="R86">
        <f>Source!X86</f>
        <v>0</v>
      </c>
      <c r="S86">
        <f>ROUND((Source!DO86/100)*ROUND((ROUND((Source!AF86*Source!AV86*Source!I86),2)),2), 2)</f>
        <v>0</v>
      </c>
      <c r="T86">
        <f>Source!Y86</f>
        <v>0</v>
      </c>
      <c r="U86">
        <f>ROUND((175/100)*ROUND((ROUND((Source!AE86*Source!AV86*Source!I86),2)),2), 2)</f>
        <v>0</v>
      </c>
      <c r="V86">
        <f>ROUND((157/100)*ROUND(ROUND((ROUND((Source!AE86*Source!AV86*Source!I86),2)*Source!BS86),2), 2), 2)</f>
        <v>0</v>
      </c>
    </row>
    <row r="87" spans="1:28" x14ac:dyDescent="0.2">
      <c r="A87" s="50"/>
      <c r="B87" s="50"/>
      <c r="C87" s="51" t="str">
        <f>"Объем: "&amp;Source!I86&amp;"=2+"&amp;"2"</f>
        <v>Объем: 4=2+2</v>
      </c>
      <c r="D87" s="50"/>
      <c r="E87" s="50"/>
      <c r="F87" s="50"/>
      <c r="G87" s="50"/>
      <c r="H87" s="50"/>
      <c r="I87" s="50"/>
      <c r="J87" s="50"/>
      <c r="K87" s="50"/>
    </row>
    <row r="88" spans="1:28" ht="15" x14ac:dyDescent="0.25">
      <c r="A88" s="43"/>
      <c r="B88" s="43"/>
      <c r="C88" s="44" t="s">
        <v>337</v>
      </c>
      <c r="D88" s="43"/>
      <c r="E88" s="43"/>
      <c r="F88" s="43"/>
      <c r="G88" s="43"/>
      <c r="H88" s="78">
        <f>I86</f>
        <v>2546.64</v>
      </c>
      <c r="I88" s="78"/>
      <c r="J88" s="78">
        <f>K86</f>
        <v>3259.7</v>
      </c>
      <c r="K88" s="78"/>
      <c r="O88" s="35">
        <f>I86</f>
        <v>2546.64</v>
      </c>
      <c r="P88" s="35">
        <f>K86</f>
        <v>3259.7</v>
      </c>
      <c r="X88">
        <f>IF(Source!BI86&lt;=1,I86-0, 0)</f>
        <v>2546.64</v>
      </c>
      <c r="Y88">
        <f>IF(Source!BI86=2,I86-0, 0)</f>
        <v>0</v>
      </c>
      <c r="Z88">
        <f>IF(Source!BI86=3,I86-0, 0)</f>
        <v>0</v>
      </c>
      <c r="AA88">
        <f>IF(Source!BI86=4,I86,0)</f>
        <v>0</v>
      </c>
    </row>
    <row r="90" spans="1:28" ht="57" x14ac:dyDescent="0.2">
      <c r="A90" s="29" t="str">
        <f>Source!E90</f>
        <v>7</v>
      </c>
      <c r="B90" s="30" t="str">
        <f>Source!F90</f>
        <v>1.7-13-8</v>
      </c>
      <c r="C90" s="30" t="s">
        <v>136</v>
      </c>
      <c r="D90" s="31" t="str">
        <f>Source!H90</f>
        <v>шт.</v>
      </c>
      <c r="E90" s="12">
        <f>Source!I90</f>
        <v>6</v>
      </c>
      <c r="F90" s="33">
        <f>Source!AL90</f>
        <v>633.51</v>
      </c>
      <c r="G90" s="32" t="str">
        <f>Source!DD90</f>
        <v/>
      </c>
      <c r="H90" s="12">
        <f>Source!AW90</f>
        <v>1</v>
      </c>
      <c r="I90" s="34">
        <f>ROUND((ROUND((Source!AC90*Source!AW90*Source!I90),2)),2)</f>
        <v>3801.06</v>
      </c>
      <c r="J90" s="12">
        <f>IF(Source!BC90&lt;&gt; 0, Source!BC90, 1)</f>
        <v>1.29</v>
      </c>
      <c r="K90" s="34">
        <f>Source!P90</f>
        <v>4903.37</v>
      </c>
      <c r="Q90">
        <f>ROUND((Source!DN90/100)*ROUND((ROUND((Source!AF90*Source!AV90*Source!I90),2)),2), 2)</f>
        <v>0</v>
      </c>
      <c r="R90">
        <f>Source!X90</f>
        <v>0</v>
      </c>
      <c r="S90">
        <f>ROUND((Source!DO90/100)*ROUND((ROUND((Source!AF90*Source!AV90*Source!I90),2)),2), 2)</f>
        <v>0</v>
      </c>
      <c r="T90">
        <f>Source!Y90</f>
        <v>0</v>
      </c>
      <c r="U90">
        <f>ROUND((175/100)*ROUND((ROUND((Source!AE90*Source!AV90*Source!I90),2)),2), 2)</f>
        <v>0</v>
      </c>
      <c r="V90">
        <f>ROUND((157/100)*ROUND(ROUND((ROUND((Source!AE90*Source!AV90*Source!I90),2)*Source!BS90),2), 2), 2)</f>
        <v>0</v>
      </c>
    </row>
    <row r="91" spans="1:28" x14ac:dyDescent="0.2">
      <c r="A91" s="50"/>
      <c r="B91" s="50"/>
      <c r="C91" s="51" t="str">
        <f>"Объем: "&amp;Source!I90&amp;"=2+"&amp;"4"</f>
        <v>Объем: 6=2+4</v>
      </c>
      <c r="D91" s="50"/>
      <c r="E91" s="50"/>
      <c r="F91" s="50"/>
      <c r="G91" s="50"/>
      <c r="H91" s="50"/>
      <c r="I91" s="50"/>
      <c r="J91" s="50"/>
      <c r="K91" s="50"/>
    </row>
    <row r="92" spans="1:28" ht="15" x14ac:dyDescent="0.25">
      <c r="A92" s="43"/>
      <c r="B92" s="43"/>
      <c r="C92" s="44" t="s">
        <v>337</v>
      </c>
      <c r="D92" s="43"/>
      <c r="E92" s="43"/>
      <c r="F92" s="43"/>
      <c r="G92" s="43"/>
      <c r="H92" s="78">
        <f>I90</f>
        <v>3801.06</v>
      </c>
      <c r="I92" s="78"/>
      <c r="J92" s="78">
        <f>K90</f>
        <v>4903.37</v>
      </c>
      <c r="K92" s="78"/>
      <c r="O92" s="35">
        <f>I90</f>
        <v>3801.06</v>
      </c>
      <c r="P92" s="35">
        <f>K90</f>
        <v>4903.37</v>
      </c>
      <c r="X92">
        <f>IF(Source!BI90&lt;=1,I90-0, 0)</f>
        <v>3801.06</v>
      </c>
      <c r="Y92">
        <f>IF(Source!BI90=2,I90-0, 0)</f>
        <v>0</v>
      </c>
      <c r="Z92">
        <f>IF(Source!BI90=3,I90-0, 0)</f>
        <v>0</v>
      </c>
      <c r="AA92">
        <f>IF(Source!BI90=4,I90,0)</f>
        <v>0</v>
      </c>
    </row>
    <row r="94" spans="1:28" ht="57" x14ac:dyDescent="0.2">
      <c r="A94" s="29" t="str">
        <f>Source!E92</f>
        <v>8</v>
      </c>
      <c r="B94" s="30" t="str">
        <f>Source!F92</f>
        <v>1.7-13-11</v>
      </c>
      <c r="C94" s="30" t="s">
        <v>140</v>
      </c>
      <c r="D94" s="31" t="str">
        <f>Source!H92</f>
        <v>шт.</v>
      </c>
      <c r="E94" s="12">
        <f>Source!I92</f>
        <v>2</v>
      </c>
      <c r="F94" s="33">
        <f>Source!AL92</f>
        <v>653.04</v>
      </c>
      <c r="G94" s="32" t="str">
        <f>Source!DD92</f>
        <v/>
      </c>
      <c r="H94" s="12">
        <f>Source!AW92</f>
        <v>1</v>
      </c>
      <c r="I94" s="34">
        <f>ROUND((ROUND((Source!AC92*Source!AW92*Source!I92),2)),2)</f>
        <v>1306.08</v>
      </c>
      <c r="J94" s="12">
        <f>IF(Source!BC92&lt;&gt; 0, Source!BC92, 1)</f>
        <v>1.44</v>
      </c>
      <c r="K94" s="34">
        <f>Source!P92</f>
        <v>1880.76</v>
      </c>
      <c r="Q94">
        <f>ROUND((Source!DN92/100)*ROUND((ROUND((Source!AF92*Source!AV92*Source!I92),2)),2), 2)</f>
        <v>0</v>
      </c>
      <c r="R94">
        <f>Source!X92</f>
        <v>0</v>
      </c>
      <c r="S94">
        <f>ROUND((Source!DO92/100)*ROUND((ROUND((Source!AF92*Source!AV92*Source!I92),2)),2), 2)</f>
        <v>0</v>
      </c>
      <c r="T94">
        <f>Source!Y92</f>
        <v>0</v>
      </c>
      <c r="U94">
        <f>ROUND((175/100)*ROUND((ROUND((Source!AE92*Source!AV92*Source!I92),2)),2), 2)</f>
        <v>0</v>
      </c>
      <c r="V94">
        <f>ROUND((157/100)*ROUND(ROUND((ROUND((Source!AE92*Source!AV92*Source!I92),2)*Source!BS92),2), 2), 2)</f>
        <v>0</v>
      </c>
    </row>
    <row r="95" spans="1:28" x14ac:dyDescent="0.2">
      <c r="A95" s="50"/>
      <c r="B95" s="50"/>
      <c r="C95" s="51" t="str">
        <f>"Объем: "&amp;Source!I92&amp;"=1+"&amp;"1"</f>
        <v>Объем: 2=1+1</v>
      </c>
      <c r="D95" s="50"/>
      <c r="E95" s="50"/>
      <c r="F95" s="50"/>
      <c r="G95" s="50"/>
      <c r="H95" s="50"/>
      <c r="I95" s="50"/>
      <c r="J95" s="50"/>
      <c r="K95" s="50"/>
    </row>
    <row r="96" spans="1:28" ht="15" x14ac:dyDescent="0.25">
      <c r="A96" s="43"/>
      <c r="B96" s="43"/>
      <c r="C96" s="44" t="s">
        <v>337</v>
      </c>
      <c r="D96" s="43"/>
      <c r="E96" s="43"/>
      <c r="F96" s="43"/>
      <c r="G96" s="43"/>
      <c r="H96" s="78">
        <f>I94</f>
        <v>1306.08</v>
      </c>
      <c r="I96" s="78"/>
      <c r="J96" s="78">
        <f>K94</f>
        <v>1880.76</v>
      </c>
      <c r="K96" s="78"/>
      <c r="O96" s="35">
        <f>I94</f>
        <v>1306.08</v>
      </c>
      <c r="P96" s="35">
        <f>K94</f>
        <v>1880.76</v>
      </c>
      <c r="X96">
        <f>IF(Source!BI92&lt;=1,I94-0, 0)</f>
        <v>1306.08</v>
      </c>
      <c r="Y96">
        <f>IF(Source!BI92=2,I94-0, 0)</f>
        <v>0</v>
      </c>
      <c r="Z96">
        <f>IF(Source!BI92=3,I94-0, 0)</f>
        <v>0</v>
      </c>
      <c r="AA96">
        <f>IF(Source!BI92=4,I94,0)</f>
        <v>0</v>
      </c>
    </row>
    <row r="98" spans="1:27" ht="57" x14ac:dyDescent="0.2">
      <c r="A98" s="29" t="str">
        <f>Source!E96</f>
        <v>9</v>
      </c>
      <c r="B98" s="30" t="str">
        <f>Source!F96</f>
        <v>1.7-13-17</v>
      </c>
      <c r="C98" s="30" t="s">
        <v>145</v>
      </c>
      <c r="D98" s="31" t="str">
        <f>Source!H96</f>
        <v>шт.</v>
      </c>
      <c r="E98" s="12">
        <f>Source!I96</f>
        <v>3</v>
      </c>
      <c r="F98" s="33">
        <f>Source!AL96</f>
        <v>369.48</v>
      </c>
      <c r="G98" s="32" t="str">
        <f>Source!DD96</f>
        <v/>
      </c>
      <c r="H98" s="12">
        <f>Source!AW96</f>
        <v>1</v>
      </c>
      <c r="I98" s="34">
        <f>ROUND((ROUND((Source!AC96*Source!AW96*Source!I96),2)),2)</f>
        <v>1108.44</v>
      </c>
      <c r="J98" s="12">
        <f>IF(Source!BC96&lt;&gt; 0, Source!BC96, 1)</f>
        <v>1.22</v>
      </c>
      <c r="K98" s="34">
        <f>Source!P96</f>
        <v>1352.3</v>
      </c>
      <c r="Q98">
        <f>ROUND((Source!DN96/100)*ROUND((ROUND((Source!AF96*Source!AV96*Source!I96),2)),2), 2)</f>
        <v>0</v>
      </c>
      <c r="R98">
        <f>Source!X96</f>
        <v>0</v>
      </c>
      <c r="S98">
        <f>ROUND((Source!DO96/100)*ROUND((ROUND((Source!AF96*Source!AV96*Source!I96),2)),2), 2)</f>
        <v>0</v>
      </c>
      <c r="T98">
        <f>Source!Y96</f>
        <v>0</v>
      </c>
      <c r="U98">
        <f>ROUND((175/100)*ROUND((ROUND((Source!AE96*Source!AV96*Source!I96),2)),2), 2)</f>
        <v>0</v>
      </c>
      <c r="V98">
        <f>ROUND((157/100)*ROUND(ROUND((ROUND((Source!AE96*Source!AV96*Source!I96),2)*Source!BS96),2), 2), 2)</f>
        <v>0</v>
      </c>
    </row>
    <row r="99" spans="1:27" x14ac:dyDescent="0.2">
      <c r="A99" s="50"/>
      <c r="B99" s="50"/>
      <c r="C99" s="51" t="str">
        <f>"Объем: "&amp;Source!I96&amp;"=1+"&amp;"2"</f>
        <v>Объем: 3=1+2</v>
      </c>
      <c r="D99" s="50"/>
      <c r="E99" s="50"/>
      <c r="F99" s="50"/>
      <c r="G99" s="50"/>
      <c r="H99" s="50"/>
      <c r="I99" s="50"/>
      <c r="J99" s="50"/>
      <c r="K99" s="50"/>
    </row>
    <row r="100" spans="1:27" ht="15" x14ac:dyDescent="0.25">
      <c r="A100" s="43"/>
      <c r="B100" s="43"/>
      <c r="C100" s="44" t="s">
        <v>337</v>
      </c>
      <c r="D100" s="43"/>
      <c r="E100" s="43"/>
      <c r="F100" s="43"/>
      <c r="G100" s="43"/>
      <c r="H100" s="78">
        <f>I98</f>
        <v>1108.44</v>
      </c>
      <c r="I100" s="78"/>
      <c r="J100" s="78">
        <f>K98</f>
        <v>1352.3</v>
      </c>
      <c r="K100" s="78"/>
      <c r="O100" s="35">
        <f>I98</f>
        <v>1108.44</v>
      </c>
      <c r="P100" s="35">
        <f>K98</f>
        <v>1352.3</v>
      </c>
      <c r="X100">
        <f>IF(Source!BI96&lt;=1,I98-0, 0)</f>
        <v>1108.44</v>
      </c>
      <c r="Y100">
        <f>IF(Source!BI96=2,I98-0, 0)</f>
        <v>0</v>
      </c>
      <c r="Z100">
        <f>IF(Source!BI96=3,I98-0, 0)</f>
        <v>0</v>
      </c>
      <c r="AA100">
        <f>IF(Source!BI96=4,I98,0)</f>
        <v>0</v>
      </c>
    </row>
    <row r="102" spans="1:27" ht="57" x14ac:dyDescent="0.2">
      <c r="A102" s="36" t="str">
        <f>Source!E98</f>
        <v>10</v>
      </c>
      <c r="B102" s="37" t="str">
        <f>Source!F98</f>
        <v>1.7-13-14</v>
      </c>
      <c r="C102" s="37" t="s">
        <v>149</v>
      </c>
      <c r="D102" s="38" t="str">
        <f>Source!H98</f>
        <v>шт.</v>
      </c>
      <c r="E102" s="39">
        <f>Source!I98</f>
        <v>2</v>
      </c>
      <c r="F102" s="40">
        <f>Source!AL98</f>
        <v>1611.93</v>
      </c>
      <c r="G102" s="41" t="str">
        <f>Source!DD98</f>
        <v/>
      </c>
      <c r="H102" s="39">
        <f>Source!AW98</f>
        <v>1</v>
      </c>
      <c r="I102" s="42">
        <f>ROUND((ROUND((Source!AC98*Source!AW98*Source!I98),2)),2)</f>
        <v>3223.86</v>
      </c>
      <c r="J102" s="39">
        <f>IF(Source!BC98&lt;&gt; 0, Source!BC98, 1)</f>
        <v>1.45</v>
      </c>
      <c r="K102" s="42">
        <f>Source!P98</f>
        <v>4674.6000000000004</v>
      </c>
      <c r="Q102">
        <f>ROUND((Source!DN98/100)*ROUND((ROUND((Source!AF98*Source!AV98*Source!I98),2)),2), 2)</f>
        <v>0</v>
      </c>
      <c r="R102">
        <f>Source!X98</f>
        <v>0</v>
      </c>
      <c r="S102">
        <f>ROUND((Source!DO98/100)*ROUND((ROUND((Source!AF98*Source!AV98*Source!I98),2)),2), 2)</f>
        <v>0</v>
      </c>
      <c r="T102">
        <f>Source!Y98</f>
        <v>0</v>
      </c>
      <c r="U102">
        <f>ROUND((175/100)*ROUND((ROUND((Source!AE98*Source!AV98*Source!I98),2)),2), 2)</f>
        <v>0</v>
      </c>
      <c r="V102">
        <f>ROUND((157/100)*ROUND(ROUND((ROUND((Source!AE98*Source!AV98*Source!I98),2)*Source!BS98),2), 2), 2)</f>
        <v>0</v>
      </c>
    </row>
    <row r="103" spans="1:27" ht="15" x14ac:dyDescent="0.25">
      <c r="A103" s="43"/>
      <c r="B103" s="43"/>
      <c r="C103" s="44" t="s">
        <v>337</v>
      </c>
      <c r="D103" s="43"/>
      <c r="E103" s="43"/>
      <c r="F103" s="43"/>
      <c r="G103" s="43"/>
      <c r="H103" s="78">
        <f>I102</f>
        <v>3223.86</v>
      </c>
      <c r="I103" s="78"/>
      <c r="J103" s="78">
        <f>K102</f>
        <v>4674.6000000000004</v>
      </c>
      <c r="K103" s="78"/>
      <c r="O103" s="35">
        <f>I102</f>
        <v>3223.86</v>
      </c>
      <c r="P103" s="35">
        <f>K102</f>
        <v>4674.6000000000004</v>
      </c>
      <c r="X103">
        <f>IF(Source!BI98&lt;=1,I102-0, 0)</f>
        <v>3223.86</v>
      </c>
      <c r="Y103">
        <f>IF(Source!BI98=2,I102-0, 0)</f>
        <v>0</v>
      </c>
      <c r="Z103">
        <f>IF(Source!BI98=3,I102-0, 0)</f>
        <v>0</v>
      </c>
      <c r="AA103">
        <f>IF(Source!BI98=4,I102,0)</f>
        <v>0</v>
      </c>
    </row>
    <row r="106" spans="1:27" ht="15" x14ac:dyDescent="0.25">
      <c r="A106" s="82" t="str">
        <f>CONCATENATE("Итого по разделу: ",IF(Source!G100&lt;&gt;"Новый раздел", Source!G100, ""))</f>
        <v>Итого по разделу: Установка дорожных знаков</v>
      </c>
      <c r="B106" s="82"/>
      <c r="C106" s="82"/>
      <c r="D106" s="82"/>
      <c r="E106" s="82"/>
      <c r="F106" s="82"/>
      <c r="G106" s="82"/>
      <c r="H106" s="80">
        <f>SUM(O59:O105)</f>
        <v>20908.309999999998</v>
      </c>
      <c r="I106" s="81"/>
      <c r="J106" s="80">
        <f>SUM(P59:P105)</f>
        <v>54943.630000000005</v>
      </c>
      <c r="K106" s="81"/>
    </row>
    <row r="107" spans="1:27" hidden="1" x14ac:dyDescent="0.2">
      <c r="A107" t="s">
        <v>348</v>
      </c>
      <c r="H107">
        <f>SUM(AC59:AC106)</f>
        <v>0</v>
      </c>
      <c r="J107">
        <f>SUM(AD59:AD106)</f>
        <v>0</v>
      </c>
    </row>
    <row r="108" spans="1:27" hidden="1" x14ac:dyDescent="0.2">
      <c r="A108" t="s">
        <v>349</v>
      </c>
      <c r="H108">
        <f>SUM(AE59:AE107)</f>
        <v>0</v>
      </c>
      <c r="J108">
        <f>SUM(AF59:AF107)</f>
        <v>0</v>
      </c>
    </row>
    <row r="110" spans="1:27" ht="16.5" x14ac:dyDescent="0.25">
      <c r="A110" s="79" t="str">
        <f>CONCATENATE("Раздел: ",IF(Source!G130&lt;&gt;"Новый раздел", Source!G130, ""))</f>
        <v>Раздел: Демонтаж дорожных знаков</v>
      </c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1:27" ht="52.5" x14ac:dyDescent="0.2">
      <c r="A111" s="29" t="str">
        <f>Source!E135</f>
        <v>11</v>
      </c>
      <c r="B111" s="30" t="s">
        <v>350</v>
      </c>
      <c r="C111" s="30" t="s">
        <v>153</v>
      </c>
      <c r="D111" s="31" t="str">
        <f>Source!H135</f>
        <v>100 знаков</v>
      </c>
      <c r="E111" s="12">
        <f>Source!I135</f>
        <v>0.01</v>
      </c>
      <c r="F111" s="33"/>
      <c r="G111" s="32"/>
      <c r="H111" s="12"/>
      <c r="I111" s="34"/>
      <c r="J111" s="12"/>
      <c r="K111" s="34"/>
      <c r="Q111">
        <f>ROUND((Source!DN135/100)*ROUND((ROUND((Source!AF135*Source!AV135*Source!I135),2)),2), 2)</f>
        <v>20.98</v>
      </c>
      <c r="R111">
        <f>Source!X135</f>
        <v>411.5</v>
      </c>
      <c r="S111">
        <f>ROUND((Source!DO135/100)*ROUND((ROUND((Source!AF135*Source!AV135*Source!I135),2)),2), 2)</f>
        <v>15.38</v>
      </c>
      <c r="T111">
        <f>Source!Y135</f>
        <v>198.49</v>
      </c>
      <c r="U111">
        <f>ROUND((175/100)*ROUND((ROUND((Source!AE135*Source!AV135*Source!I135),2)),2), 2)</f>
        <v>2.61</v>
      </c>
      <c r="V111">
        <f>ROUND((157/100)*ROUND(ROUND((ROUND((Source!AE135*Source!AV135*Source!I135),2)*Source!BS135),2), 2), 2)</f>
        <v>56.68</v>
      </c>
    </row>
    <row r="112" spans="1:27" x14ac:dyDescent="0.2">
      <c r="C112" s="45" t="str">
        <f>"Объем: "&amp;Source!I135&amp;"=(1)/"&amp;"100"</f>
        <v>Объем: 0,01=(1)/100</v>
      </c>
    </row>
    <row r="113" spans="1:28" ht="14.25" x14ac:dyDescent="0.2">
      <c r="A113" s="29"/>
      <c r="B113" s="30"/>
      <c r="C113" s="30" t="s">
        <v>338</v>
      </c>
      <c r="D113" s="31"/>
      <c r="E113" s="12"/>
      <c r="F113" s="33">
        <f>Source!AO135</f>
        <v>3330.07</v>
      </c>
      <c r="G113" s="32" t="str">
        <f>Source!DG135</f>
        <v>)*0,6</v>
      </c>
      <c r="H113" s="12">
        <f>Source!AV135</f>
        <v>1</v>
      </c>
      <c r="I113" s="34">
        <f>ROUND((ROUND((Source!AF135*Source!AV135*Source!I135),2)),2)</f>
        <v>19.98</v>
      </c>
      <c r="J113" s="12">
        <f>IF(Source!BA135&lt;&gt; 0, Source!BA135, 1)</f>
        <v>24.23</v>
      </c>
      <c r="K113" s="34">
        <f>Source!S135</f>
        <v>484.12</v>
      </c>
      <c r="W113">
        <f>I113</f>
        <v>19.98</v>
      </c>
    </row>
    <row r="114" spans="1:28" ht="14.25" x14ac:dyDescent="0.2">
      <c r="A114" s="29"/>
      <c r="B114" s="30"/>
      <c r="C114" s="30" t="s">
        <v>339</v>
      </c>
      <c r="D114" s="31"/>
      <c r="E114" s="12"/>
      <c r="F114" s="33">
        <f>Source!AM135</f>
        <v>1115.29</v>
      </c>
      <c r="G114" s="32" t="str">
        <f>Source!DE135</f>
        <v>)*0,6</v>
      </c>
      <c r="H114" s="12">
        <f>Source!AV135</f>
        <v>1</v>
      </c>
      <c r="I114" s="34">
        <f>(ROUND((ROUND((((Source!ET135*0.6))*Source!AV135*Source!I135),2)),2)+ROUND((ROUND(((Source!AE135-((Source!EU135*0.6)))*Source!AV135*Source!I135),2)),2))</f>
        <v>6.69</v>
      </c>
      <c r="J114" s="12">
        <f>IF(Source!BB135&lt;&gt; 0, Source!BB135, 1)</f>
        <v>12.42</v>
      </c>
      <c r="K114" s="34">
        <f>Source!Q135</f>
        <v>83.09</v>
      </c>
    </row>
    <row r="115" spans="1:28" ht="14.25" x14ac:dyDescent="0.2">
      <c r="A115" s="29"/>
      <c r="B115" s="30"/>
      <c r="C115" s="30" t="s">
        <v>340</v>
      </c>
      <c r="D115" s="31"/>
      <c r="E115" s="12"/>
      <c r="F115" s="33">
        <f>Source!AN135</f>
        <v>247.94</v>
      </c>
      <c r="G115" s="32" t="str">
        <f>Source!DF135</f>
        <v>)*0,6</v>
      </c>
      <c r="H115" s="12">
        <f>Source!AV135</f>
        <v>1</v>
      </c>
      <c r="I115" s="46">
        <f>ROUND((ROUND((Source!AE135*Source!AV135*Source!I135),2)),2)</f>
        <v>1.49</v>
      </c>
      <c r="J115" s="12">
        <f>IF(Source!BS135&lt;&gt; 0, Source!BS135, 1)</f>
        <v>24.23</v>
      </c>
      <c r="K115" s="46">
        <f>Source!R135</f>
        <v>36.1</v>
      </c>
      <c r="W115">
        <f>I115</f>
        <v>1.49</v>
      </c>
    </row>
    <row r="116" spans="1:28" ht="14.25" x14ac:dyDescent="0.2">
      <c r="A116" s="29"/>
      <c r="B116" s="30"/>
      <c r="C116" s="30" t="s">
        <v>342</v>
      </c>
      <c r="D116" s="31" t="s">
        <v>343</v>
      </c>
      <c r="E116" s="12">
        <f>Source!DN135</f>
        <v>105</v>
      </c>
      <c r="F116" s="33"/>
      <c r="G116" s="32"/>
      <c r="H116" s="12"/>
      <c r="I116" s="34">
        <f>SUM(Q111:Q115)</f>
        <v>20.98</v>
      </c>
      <c r="J116" s="12">
        <f>Source!BZ135</f>
        <v>85</v>
      </c>
      <c r="K116" s="34">
        <f>SUM(R111:R115)</f>
        <v>411.5</v>
      </c>
    </row>
    <row r="117" spans="1:28" ht="14.25" x14ac:dyDescent="0.2">
      <c r="A117" s="29"/>
      <c r="B117" s="30"/>
      <c r="C117" s="30" t="s">
        <v>344</v>
      </c>
      <c r="D117" s="31" t="s">
        <v>343</v>
      </c>
      <c r="E117" s="12">
        <f>Source!DO135</f>
        <v>77</v>
      </c>
      <c r="F117" s="33"/>
      <c r="G117" s="32"/>
      <c r="H117" s="12"/>
      <c r="I117" s="34">
        <f>SUM(S111:S116)</f>
        <v>15.38</v>
      </c>
      <c r="J117" s="12">
        <f>Source!CA135</f>
        <v>41</v>
      </c>
      <c r="K117" s="34">
        <f>SUM(T111:T116)</f>
        <v>198.49</v>
      </c>
    </row>
    <row r="118" spans="1:28" ht="14.25" x14ac:dyDescent="0.2">
      <c r="A118" s="29"/>
      <c r="B118" s="30"/>
      <c r="C118" s="30" t="s">
        <v>345</v>
      </c>
      <c r="D118" s="31" t="s">
        <v>343</v>
      </c>
      <c r="E118" s="12">
        <f>175</f>
        <v>175</v>
      </c>
      <c r="F118" s="33"/>
      <c r="G118" s="32"/>
      <c r="H118" s="12"/>
      <c r="I118" s="34">
        <f>SUM(U111:U117)</f>
        <v>2.61</v>
      </c>
      <c r="J118" s="12">
        <f>157</f>
        <v>157</v>
      </c>
      <c r="K118" s="34">
        <f>SUM(V111:V117)</f>
        <v>56.68</v>
      </c>
    </row>
    <row r="119" spans="1:28" ht="14.25" x14ac:dyDescent="0.2">
      <c r="A119" s="36"/>
      <c r="B119" s="37"/>
      <c r="C119" s="37" t="s">
        <v>346</v>
      </c>
      <c r="D119" s="38" t="s">
        <v>347</v>
      </c>
      <c r="E119" s="39">
        <f>Source!AQ135</f>
        <v>297.86</v>
      </c>
      <c r="F119" s="40"/>
      <c r="G119" s="41" t="str">
        <f>Source!DI135</f>
        <v>)*0,6</v>
      </c>
      <c r="H119" s="39">
        <f>Source!AV135</f>
        <v>1</v>
      </c>
      <c r="I119" s="42">
        <f>Source!U135</f>
        <v>1.7871600000000001</v>
      </c>
      <c r="J119" s="39"/>
      <c r="K119" s="42"/>
      <c r="AB119" s="35">
        <f>I119</f>
        <v>1.7871600000000001</v>
      </c>
    </row>
    <row r="120" spans="1:28" ht="15" x14ac:dyDescent="0.25">
      <c r="A120" s="43"/>
      <c r="B120" s="43"/>
      <c r="C120" s="44" t="s">
        <v>337</v>
      </c>
      <c r="D120" s="43"/>
      <c r="E120" s="43"/>
      <c r="F120" s="43"/>
      <c r="G120" s="43"/>
      <c r="H120" s="78">
        <f>I113+I114+I116+I117+I118</f>
        <v>65.640000000000015</v>
      </c>
      <c r="I120" s="78"/>
      <c r="J120" s="78">
        <f>K113+K114+K116+K117+K118</f>
        <v>1233.8800000000001</v>
      </c>
      <c r="K120" s="78"/>
      <c r="O120" s="35">
        <f>I113+I114+I116+I117+I118</f>
        <v>65.640000000000015</v>
      </c>
      <c r="P120" s="35">
        <f>K113+K114+K116+K117+K118</f>
        <v>1233.8800000000001</v>
      </c>
      <c r="X120">
        <f>IF(Source!BI135&lt;=1,I113+I114+I116+I117+I118-0, 0)</f>
        <v>65.640000000000015</v>
      </c>
      <c r="Y120">
        <f>IF(Source!BI135=2,I113+I114+I116+I117+I118-0, 0)</f>
        <v>0</v>
      </c>
      <c r="Z120">
        <f>IF(Source!BI135=3,I113+I114+I116+I117+I118-0, 0)</f>
        <v>0</v>
      </c>
      <c r="AA120">
        <f>IF(Source!BI135=4,I113+I114+I116+I117+I118,0)</f>
        <v>0</v>
      </c>
    </row>
    <row r="122" spans="1:28" ht="52.5" x14ac:dyDescent="0.2">
      <c r="A122" s="29" t="str">
        <f>Source!E137</f>
        <v>12</v>
      </c>
      <c r="B122" s="30" t="s">
        <v>351</v>
      </c>
      <c r="C122" s="30" t="s">
        <v>159</v>
      </c>
      <c r="D122" s="31" t="str">
        <f>Source!H137</f>
        <v>100 знаков</v>
      </c>
      <c r="E122" s="12">
        <f>Source!I137</f>
        <v>0.01</v>
      </c>
      <c r="F122" s="33"/>
      <c r="G122" s="32"/>
      <c r="H122" s="12"/>
      <c r="I122" s="34"/>
      <c r="J122" s="12"/>
      <c r="K122" s="34"/>
      <c r="Q122">
        <f>ROUND((Source!DN137/100)*ROUND((ROUND((Source!AF137*Source!AV137*Source!I137),2)),2), 2)</f>
        <v>5.3</v>
      </c>
      <c r="R122">
        <f>Source!X137</f>
        <v>104.01</v>
      </c>
      <c r="S122">
        <f>ROUND((Source!DO137/100)*ROUND((ROUND((Source!AF137*Source!AV137*Source!I137),2)),2), 2)</f>
        <v>3.89</v>
      </c>
      <c r="T122">
        <f>Source!Y137</f>
        <v>50.17</v>
      </c>
      <c r="U122">
        <f>ROUND((175/100)*ROUND((ROUND((Source!AE137*Source!AV137*Source!I137),2)),2), 2)</f>
        <v>0</v>
      </c>
      <c r="V122">
        <f>ROUND((157/100)*ROUND(ROUND((ROUND((Source!AE137*Source!AV137*Source!I137),2)*Source!BS137),2), 2), 2)</f>
        <v>0</v>
      </c>
    </row>
    <row r="123" spans="1:28" x14ac:dyDescent="0.2">
      <c r="C123" s="45" t="str">
        <f>"Объем: "&amp;Source!I137&amp;"=(1)/"&amp;"100"</f>
        <v>Объем: 0,01=(1)/100</v>
      </c>
    </row>
    <row r="124" spans="1:28" ht="14.25" x14ac:dyDescent="0.2">
      <c r="A124" s="29"/>
      <c r="B124" s="30"/>
      <c r="C124" s="30" t="s">
        <v>338</v>
      </c>
      <c r="D124" s="31"/>
      <c r="E124" s="12"/>
      <c r="F124" s="33">
        <f>Source!AO137</f>
        <v>841.11</v>
      </c>
      <c r="G124" s="32" t="str">
        <f>Source!DG137</f>
        <v>)*0,6</v>
      </c>
      <c r="H124" s="12">
        <f>Source!AV137</f>
        <v>1</v>
      </c>
      <c r="I124" s="34">
        <f>ROUND((ROUND((Source!AF137*Source!AV137*Source!I137),2)),2)</f>
        <v>5.05</v>
      </c>
      <c r="J124" s="12">
        <f>IF(Source!BA137&lt;&gt; 0, Source!BA137, 1)</f>
        <v>24.23</v>
      </c>
      <c r="K124" s="34">
        <f>Source!S137</f>
        <v>122.36</v>
      </c>
      <c r="W124">
        <f>I124</f>
        <v>5.05</v>
      </c>
    </row>
    <row r="125" spans="1:28" ht="14.25" x14ac:dyDescent="0.2">
      <c r="A125" s="29"/>
      <c r="B125" s="30"/>
      <c r="C125" s="30" t="s">
        <v>341</v>
      </c>
      <c r="D125" s="31"/>
      <c r="E125" s="12"/>
      <c r="F125" s="33">
        <f>Source!AL137</f>
        <v>4728</v>
      </c>
      <c r="G125" s="32" t="str">
        <f>Source!DD137</f>
        <v>)*0,6</v>
      </c>
      <c r="H125" s="12">
        <f>Source!AW137</f>
        <v>1</v>
      </c>
      <c r="I125" s="34">
        <f>ROUND((ROUND((Source!AC137*Source!AW137*Source!I137),2)),2)</f>
        <v>28.37</v>
      </c>
      <c r="J125" s="12">
        <f>IF(Source!BC137&lt;&gt; 0, Source!BC137, 1)</f>
        <v>1.17</v>
      </c>
      <c r="K125" s="34">
        <f>Source!P137</f>
        <v>33.19</v>
      </c>
    </row>
    <row r="126" spans="1:28" ht="14.25" x14ac:dyDescent="0.2">
      <c r="A126" s="29"/>
      <c r="B126" s="30"/>
      <c r="C126" s="30" t="s">
        <v>342</v>
      </c>
      <c r="D126" s="31" t="s">
        <v>343</v>
      </c>
      <c r="E126" s="12">
        <f>Source!DN137</f>
        <v>105</v>
      </c>
      <c r="F126" s="33"/>
      <c r="G126" s="32"/>
      <c r="H126" s="12"/>
      <c r="I126" s="34">
        <f>SUM(Q122:Q125)</f>
        <v>5.3</v>
      </c>
      <c r="J126" s="12">
        <f>Source!BZ137</f>
        <v>85</v>
      </c>
      <c r="K126" s="34">
        <f>SUM(R122:R125)</f>
        <v>104.01</v>
      </c>
    </row>
    <row r="127" spans="1:28" ht="14.25" x14ac:dyDescent="0.2">
      <c r="A127" s="29"/>
      <c r="B127" s="30"/>
      <c r="C127" s="30" t="s">
        <v>344</v>
      </c>
      <c r="D127" s="31" t="s">
        <v>343</v>
      </c>
      <c r="E127" s="12">
        <f>Source!DO137</f>
        <v>77</v>
      </c>
      <c r="F127" s="33"/>
      <c r="G127" s="32"/>
      <c r="H127" s="12"/>
      <c r="I127" s="34">
        <f>SUM(S122:S126)</f>
        <v>3.89</v>
      </c>
      <c r="J127" s="12">
        <f>Source!CA137</f>
        <v>41</v>
      </c>
      <c r="K127" s="34">
        <f>SUM(T122:T126)</f>
        <v>50.17</v>
      </c>
    </row>
    <row r="128" spans="1:28" ht="14.25" x14ac:dyDescent="0.2">
      <c r="A128" s="36"/>
      <c r="B128" s="37"/>
      <c r="C128" s="37" t="s">
        <v>346</v>
      </c>
      <c r="D128" s="38" t="s">
        <v>347</v>
      </c>
      <c r="E128" s="39">
        <f>Source!AQ137</f>
        <v>69</v>
      </c>
      <c r="F128" s="40"/>
      <c r="G128" s="41" t="str">
        <f>Source!DI137</f>
        <v>)*0,6</v>
      </c>
      <c r="H128" s="39">
        <f>Source!AV137</f>
        <v>1</v>
      </c>
      <c r="I128" s="42">
        <f>Source!U137</f>
        <v>0.41399999999999998</v>
      </c>
      <c r="J128" s="39"/>
      <c r="K128" s="42"/>
      <c r="AB128" s="35">
        <f>I128</f>
        <v>0.41399999999999998</v>
      </c>
    </row>
    <row r="129" spans="1:27" ht="15" x14ac:dyDescent="0.25">
      <c r="A129" s="43"/>
      <c r="B129" s="43"/>
      <c r="C129" s="44" t="s">
        <v>337</v>
      </c>
      <c r="D129" s="43"/>
      <c r="E129" s="43"/>
      <c r="F129" s="43"/>
      <c r="G129" s="43"/>
      <c r="H129" s="78">
        <f>I124+I125+I126+I127</f>
        <v>42.61</v>
      </c>
      <c r="I129" s="78"/>
      <c r="J129" s="78">
        <f>K124+K125+K126+K127</f>
        <v>309.73</v>
      </c>
      <c r="K129" s="78"/>
      <c r="O129" s="35">
        <f>I124+I125+I126+I127</f>
        <v>42.61</v>
      </c>
      <c r="P129" s="35">
        <f>K124+K125+K126+K127</f>
        <v>309.73</v>
      </c>
      <c r="X129">
        <f>IF(Source!BI137&lt;=1,I124+I125+I126+I127-0, 0)</f>
        <v>42.61</v>
      </c>
      <c r="Y129">
        <f>IF(Source!BI137=2,I124+I125+I126+I127-0, 0)</f>
        <v>0</v>
      </c>
      <c r="Z129">
        <f>IF(Source!BI137=3,I124+I125+I126+I127-0, 0)</f>
        <v>0</v>
      </c>
      <c r="AA129">
        <f>IF(Source!BI137=4,I124+I125+I126+I127,0)</f>
        <v>0</v>
      </c>
    </row>
    <row r="131" spans="1:27" ht="57" x14ac:dyDescent="0.2">
      <c r="A131" s="29" t="str">
        <f>Source!E139</f>
        <v>13</v>
      </c>
      <c r="B131" s="30" t="str">
        <f>Source!F139</f>
        <v>6.68-13-1</v>
      </c>
      <c r="C131" s="30" t="s">
        <v>362</v>
      </c>
      <c r="D131" s="31" t="str">
        <f>Source!H139</f>
        <v>1 Т</v>
      </c>
      <c r="E131" s="12">
        <f>Source!I139</f>
        <v>2.81E-2</v>
      </c>
      <c r="F131" s="33"/>
      <c r="G131" s="32"/>
      <c r="H131" s="12"/>
      <c r="I131" s="34"/>
      <c r="J131" s="12"/>
      <c r="K131" s="34"/>
      <c r="Q131">
        <f>ROUND((Source!DN139/100)*ROUND((ROUND((Source!AF139*Source!AV139*Source!I139),2)),2), 2)</f>
        <v>0</v>
      </c>
      <c r="R131">
        <f>Source!X139</f>
        <v>0</v>
      </c>
      <c r="S131">
        <f>ROUND((Source!DO139/100)*ROUND((ROUND((Source!AF139*Source!AV139*Source!I139),2)),2), 2)</f>
        <v>0</v>
      </c>
      <c r="T131">
        <f>Source!Y139</f>
        <v>0</v>
      </c>
      <c r="U131">
        <f>ROUND((175/100)*ROUND((ROUND((Source!AE139*Source!AV139*Source!I139),2)),2), 2)</f>
        <v>7.0000000000000007E-2</v>
      </c>
      <c r="V131">
        <f>ROUND((157/100)*ROUND(ROUND((ROUND((Source!AE139*Source!AV139*Source!I139),2)*Source!BS139),2), 2), 2)</f>
        <v>1.52</v>
      </c>
    </row>
    <row r="132" spans="1:27" x14ac:dyDescent="0.2">
      <c r="C132" s="45" t="str">
        <f>"Объем: "&amp;Source!I139&amp;"=(24,8*"&amp;"1+"&amp;"3,3*"&amp;"1)/"&amp;"1000"</f>
        <v>Объем: 0,0281=(24,8*1+3,3*1)/1000</v>
      </c>
    </row>
    <row r="133" spans="1:27" ht="14.25" x14ac:dyDescent="0.2">
      <c r="A133" s="29"/>
      <c r="B133" s="30"/>
      <c r="C133" s="30" t="s">
        <v>339</v>
      </c>
      <c r="D133" s="31"/>
      <c r="E133" s="12"/>
      <c r="F133" s="33">
        <f>Source!AM139</f>
        <v>8.86</v>
      </c>
      <c r="G133" s="32" t="str">
        <f>Source!DE139</f>
        <v/>
      </c>
      <c r="H133" s="12">
        <f>Source!AV139</f>
        <v>1</v>
      </c>
      <c r="I133" s="34">
        <f>(ROUND((ROUND(((Source!ET139)*Source!AV139*Source!I139),2)),2)+ROUND((ROUND(((Source!AE139-(Source!EU139))*Source!AV139*Source!I139),2)),2))</f>
        <v>0.25</v>
      </c>
      <c r="J133" s="12">
        <f>IF(Source!BB139&lt;&gt; 0, Source!BB139, 1)</f>
        <v>8.6300000000000008</v>
      </c>
      <c r="K133" s="34">
        <f>Source!Q139</f>
        <v>2.16</v>
      </c>
    </row>
    <row r="134" spans="1:27" ht="14.25" x14ac:dyDescent="0.2">
      <c r="A134" s="29"/>
      <c r="B134" s="30"/>
      <c r="C134" s="30" t="s">
        <v>340</v>
      </c>
      <c r="D134" s="31"/>
      <c r="E134" s="12"/>
      <c r="F134" s="33">
        <f>Source!AN139</f>
        <v>1.48</v>
      </c>
      <c r="G134" s="32" t="str">
        <f>Source!DF139</f>
        <v/>
      </c>
      <c r="H134" s="12">
        <f>Source!AV139</f>
        <v>1</v>
      </c>
      <c r="I134" s="46">
        <f>ROUND((ROUND((Source!AE139*Source!AV139*Source!I139),2)),2)</f>
        <v>0.04</v>
      </c>
      <c r="J134" s="12">
        <f>IF(Source!BS139&lt;&gt; 0, Source!BS139, 1)</f>
        <v>24.23</v>
      </c>
      <c r="K134" s="46">
        <f>Source!R139</f>
        <v>0.97</v>
      </c>
      <c r="W134">
        <f>I134</f>
        <v>0.04</v>
      </c>
    </row>
    <row r="135" spans="1:27" ht="14.25" x14ac:dyDescent="0.2">
      <c r="A135" s="36"/>
      <c r="B135" s="37"/>
      <c r="C135" s="37" t="s">
        <v>345</v>
      </c>
      <c r="D135" s="38" t="s">
        <v>343</v>
      </c>
      <c r="E135" s="39">
        <f>175</f>
        <v>175</v>
      </c>
      <c r="F135" s="40"/>
      <c r="G135" s="41"/>
      <c r="H135" s="39"/>
      <c r="I135" s="42">
        <f>SUM(U131:U134)</f>
        <v>7.0000000000000007E-2</v>
      </c>
      <c r="J135" s="39">
        <f>157</f>
        <v>157</v>
      </c>
      <c r="K135" s="42">
        <f>SUM(V131:V134)</f>
        <v>1.52</v>
      </c>
    </row>
    <row r="136" spans="1:27" ht="15" x14ac:dyDescent="0.25">
      <c r="A136" s="43"/>
      <c r="B136" s="43"/>
      <c r="C136" s="44" t="s">
        <v>337</v>
      </c>
      <c r="D136" s="43"/>
      <c r="E136" s="43"/>
      <c r="F136" s="43"/>
      <c r="G136" s="43"/>
      <c r="H136" s="78">
        <f>I133+I135</f>
        <v>0.32</v>
      </c>
      <c r="I136" s="78"/>
      <c r="J136" s="78">
        <f>K133+K135</f>
        <v>3.68</v>
      </c>
      <c r="K136" s="78"/>
      <c r="O136" s="35">
        <f>I133+I135</f>
        <v>0.32</v>
      </c>
      <c r="P136" s="35">
        <f>K133+K135</f>
        <v>3.68</v>
      </c>
      <c r="X136">
        <f>IF(Source!BI139&lt;=1,I133+I135-0, 0)</f>
        <v>0.32</v>
      </c>
      <c r="Y136">
        <f>IF(Source!BI139=2,I133+I135-0, 0)</f>
        <v>0</v>
      </c>
      <c r="Z136">
        <f>IF(Source!BI139=3,I133+I135-0, 0)</f>
        <v>0</v>
      </c>
      <c r="AA136">
        <f>IF(Source!BI139=4,I133+I135,0)</f>
        <v>0</v>
      </c>
    </row>
    <row r="139" spans="1:27" ht="15" x14ac:dyDescent="0.25">
      <c r="A139" s="82" t="str">
        <f>CONCATENATE("Итого по разделу: ",IF(Source!G141&lt;&gt;"Новый раздел", Source!G141, ""))</f>
        <v>Итого по разделу: Демонтаж дорожных знаков</v>
      </c>
      <c r="B139" s="82"/>
      <c r="C139" s="82"/>
      <c r="D139" s="82"/>
      <c r="E139" s="82"/>
      <c r="F139" s="82"/>
      <c r="G139" s="82"/>
      <c r="H139" s="80">
        <f>SUM(O110:O138)</f>
        <v>108.57000000000001</v>
      </c>
      <c r="I139" s="81"/>
      <c r="J139" s="80">
        <f>SUM(P110:P138)</f>
        <v>1547.2900000000002</v>
      </c>
      <c r="K139" s="81"/>
    </row>
    <row r="140" spans="1:27" hidden="1" x14ac:dyDescent="0.2">
      <c r="A140" t="s">
        <v>348</v>
      </c>
      <c r="H140">
        <f>SUM(AC110:AC139)</f>
        <v>0</v>
      </c>
      <c r="J140">
        <f>SUM(AD110:AD139)</f>
        <v>0</v>
      </c>
    </row>
    <row r="141" spans="1:27" hidden="1" x14ac:dyDescent="0.2">
      <c r="A141" t="s">
        <v>349</v>
      </c>
      <c r="H141">
        <f>SUM(AE110:AE140)</f>
        <v>0</v>
      </c>
      <c r="J141">
        <f>SUM(AF110:AF140)</f>
        <v>0</v>
      </c>
    </row>
    <row r="143" spans="1:27" ht="16.5" x14ac:dyDescent="0.25">
      <c r="A143" s="79" t="str">
        <f>CONCATENATE("Раздел: ",IF(Source!G210&lt;&gt;"Новый раздел", Source!G210, ""))</f>
        <v>Раздел: Нанесение дорожной разметки</v>
      </c>
      <c r="B143" s="79"/>
      <c r="C143" s="79"/>
      <c r="D143" s="79"/>
      <c r="E143" s="79"/>
      <c r="F143" s="79"/>
      <c r="G143" s="79"/>
      <c r="H143" s="79"/>
      <c r="I143" s="79"/>
      <c r="J143" s="79"/>
      <c r="K143" s="79"/>
    </row>
    <row r="144" spans="1:27" ht="28.5" x14ac:dyDescent="0.2">
      <c r="A144" s="29" t="str">
        <f>Source!E215</f>
        <v>14</v>
      </c>
      <c r="B144" s="30" t="str">
        <f>Source!F215</f>
        <v>3.27-81-1</v>
      </c>
      <c r="C144" s="30" t="s">
        <v>184</v>
      </c>
      <c r="D144" s="31" t="str">
        <f>Source!H215</f>
        <v>1 м2 разметки</v>
      </c>
      <c r="E144" s="12">
        <f>Source!I215</f>
        <v>42.5</v>
      </c>
      <c r="F144" s="33"/>
      <c r="G144" s="32"/>
      <c r="H144" s="12"/>
      <c r="I144" s="34"/>
      <c r="J144" s="12"/>
      <c r="K144" s="34"/>
      <c r="Q144">
        <f>ROUND((Source!DN215/100)*ROUND((ROUND((Source!AF215*Source!AV215*Source!I215),2)),2), 2)</f>
        <v>1796.84</v>
      </c>
      <c r="R144">
        <f>Source!X215</f>
        <v>35424.879999999997</v>
      </c>
      <c r="S144">
        <f>ROUND((Source!DO215/100)*ROUND((ROUND((Source!AF215*Source!AV215*Source!I215),2)),2), 2)</f>
        <v>1194.17</v>
      </c>
      <c r="T144">
        <f>Source!Y215</f>
        <v>14602.62</v>
      </c>
      <c r="U144">
        <f>ROUND((175/100)*ROUND((ROUND((Source!AE215*Source!AV215*Source!I215),2)),2), 2)</f>
        <v>487.9</v>
      </c>
      <c r="V144">
        <f>ROUND((157/100)*ROUND(ROUND((ROUND((Source!AE215*Source!AV215*Source!I215),2)*Source!BS215),2), 2), 2)</f>
        <v>10605.85</v>
      </c>
    </row>
    <row r="145" spans="1:28" ht="14.25" x14ac:dyDescent="0.2">
      <c r="A145" s="29"/>
      <c r="B145" s="30"/>
      <c r="C145" s="30" t="s">
        <v>338</v>
      </c>
      <c r="D145" s="31"/>
      <c r="E145" s="12"/>
      <c r="F145" s="33">
        <f>Source!AO215</f>
        <v>26.26</v>
      </c>
      <c r="G145" s="32" t="str">
        <f>Source!DG215</f>
        <v/>
      </c>
      <c r="H145" s="12">
        <f>Source!AV215</f>
        <v>1</v>
      </c>
      <c r="I145" s="34">
        <f>ROUND((ROUND((Source!AF215*Source!AV215*Source!I215),2)),2)</f>
        <v>1116.05</v>
      </c>
      <c r="J145" s="12">
        <f>IF(Source!BA215&lt;&gt; 0, Source!BA215, 1)</f>
        <v>24.23</v>
      </c>
      <c r="K145" s="34">
        <f>Source!S215</f>
        <v>27041.89</v>
      </c>
      <c r="W145">
        <f>I145</f>
        <v>1116.05</v>
      </c>
    </row>
    <row r="146" spans="1:28" ht="14.25" x14ac:dyDescent="0.2">
      <c r="A146" s="29"/>
      <c r="B146" s="30"/>
      <c r="C146" s="30" t="s">
        <v>339</v>
      </c>
      <c r="D146" s="31"/>
      <c r="E146" s="12"/>
      <c r="F146" s="33">
        <f>Source!AM215</f>
        <v>16.13</v>
      </c>
      <c r="G146" s="32" t="str">
        <f>Source!DE215</f>
        <v/>
      </c>
      <c r="H146" s="12">
        <f>Source!AV215</f>
        <v>1</v>
      </c>
      <c r="I146" s="34">
        <f>(ROUND((ROUND(((Source!ET215)*Source!AV215*Source!I215),2)),2)+ROUND((ROUND(((Source!AE215-(Source!EU215))*Source!AV215*Source!I215),2)),2))</f>
        <v>685.53</v>
      </c>
      <c r="J146" s="12">
        <f>IF(Source!BB215&lt;&gt; 0, Source!BB215, 1)</f>
        <v>12.41</v>
      </c>
      <c r="K146" s="34">
        <f>Source!Q215</f>
        <v>8507.43</v>
      </c>
    </row>
    <row r="147" spans="1:28" ht="14.25" x14ac:dyDescent="0.2">
      <c r="A147" s="29"/>
      <c r="B147" s="30"/>
      <c r="C147" s="30" t="s">
        <v>340</v>
      </c>
      <c r="D147" s="31"/>
      <c r="E147" s="12"/>
      <c r="F147" s="33">
        <f>Source!AN215</f>
        <v>6.56</v>
      </c>
      <c r="G147" s="32" t="str">
        <f>Source!DF215</f>
        <v/>
      </c>
      <c r="H147" s="12">
        <f>Source!AV215</f>
        <v>1</v>
      </c>
      <c r="I147" s="46">
        <f>ROUND((ROUND((Source!AE215*Source!AV215*Source!I215),2)),2)</f>
        <v>278.8</v>
      </c>
      <c r="J147" s="12">
        <f>IF(Source!BS215&lt;&gt; 0, Source!BS215, 1)</f>
        <v>24.23</v>
      </c>
      <c r="K147" s="46">
        <f>Source!R215</f>
        <v>6755.32</v>
      </c>
      <c r="W147">
        <f>I147</f>
        <v>278.8</v>
      </c>
    </row>
    <row r="148" spans="1:28" ht="14.25" x14ac:dyDescent="0.2">
      <c r="A148" s="29"/>
      <c r="B148" s="30"/>
      <c r="C148" s="30" t="s">
        <v>341</v>
      </c>
      <c r="D148" s="31"/>
      <c r="E148" s="12"/>
      <c r="F148" s="33">
        <f>Source!AL215</f>
        <v>28.2</v>
      </c>
      <c r="G148" s="32" t="str">
        <f>Source!DD215</f>
        <v/>
      </c>
      <c r="H148" s="12">
        <f>Source!AW215</f>
        <v>1</v>
      </c>
      <c r="I148" s="34">
        <f>ROUND((ROUND((Source!AC215*Source!AW215*Source!I215),2)),2)</f>
        <v>1198.5</v>
      </c>
      <c r="J148" s="12">
        <f>IF(Source!BC215&lt;&gt; 0, Source!BC215, 1)</f>
        <v>8.91</v>
      </c>
      <c r="K148" s="34">
        <f>Source!P215</f>
        <v>10678.64</v>
      </c>
    </row>
    <row r="149" spans="1:28" ht="71.25" x14ac:dyDescent="0.2">
      <c r="A149" s="29" t="str">
        <f>Source!E217</f>
        <v>14,1</v>
      </c>
      <c r="B149" s="30" t="str">
        <f>Source!F217</f>
        <v>1.1-1-2998</v>
      </c>
      <c r="C149" s="30" t="s">
        <v>188</v>
      </c>
      <c r="D149" s="31" t="str">
        <f>Source!H217</f>
        <v>кг</v>
      </c>
      <c r="E149" s="12">
        <f>Source!I217</f>
        <v>280.5</v>
      </c>
      <c r="F149" s="33">
        <f>Source!AK217</f>
        <v>64.959999999999994</v>
      </c>
      <c r="G149" s="47" t="s">
        <v>3</v>
      </c>
      <c r="H149" s="12">
        <f>Source!AW217</f>
        <v>1</v>
      </c>
      <c r="I149" s="34">
        <f>ROUND((ROUND((Source!AC217*Source!AW217*Source!I217),2)),2)+(ROUND((ROUND(((Source!ET217)*Source!AV217*Source!I217),2)),2)+ROUND((ROUND(((Source!AE217-(Source!EU217))*Source!AV217*Source!I217),2)),2))+ROUND((ROUND((Source!AF217*Source!AV217*Source!I217),2)),2)</f>
        <v>18221.28</v>
      </c>
      <c r="J149" s="12">
        <f>IF(Source!BC217&lt;&gt; 0, Source!BC217, 1)</f>
        <v>1.92</v>
      </c>
      <c r="K149" s="34">
        <f>Source!O217</f>
        <v>34984.86</v>
      </c>
      <c r="Q149">
        <f>ROUND((Source!DN217/100)*ROUND((ROUND((Source!AF217*Source!AV217*Source!I217),2)),2), 2)</f>
        <v>0</v>
      </c>
      <c r="R149">
        <f>Source!X217</f>
        <v>0</v>
      </c>
      <c r="S149">
        <f>ROUND((Source!DO217/100)*ROUND((ROUND((Source!AF217*Source!AV217*Source!I217),2)),2), 2)</f>
        <v>0</v>
      </c>
      <c r="T149">
        <f>Source!Y217</f>
        <v>0</v>
      </c>
      <c r="U149">
        <f>ROUND((175/100)*ROUND((ROUND((Source!AE217*Source!AV217*Source!I217),2)),2), 2)</f>
        <v>0</v>
      </c>
      <c r="V149">
        <f>ROUND((157/100)*ROUND(ROUND((ROUND((Source!AE217*Source!AV217*Source!I217),2)*Source!BS217),2), 2), 2)</f>
        <v>0</v>
      </c>
      <c r="X149">
        <f>IF(Source!BI217&lt;=1,I149, 0)</f>
        <v>18221.28</v>
      </c>
      <c r="Y149">
        <f>IF(Source!BI217=2,I149, 0)</f>
        <v>0</v>
      </c>
      <c r="Z149">
        <f>IF(Source!BI217=3,I149, 0)</f>
        <v>0</v>
      </c>
      <c r="AA149">
        <f>IF(Source!BI217=4,I149, 0)</f>
        <v>0</v>
      </c>
    </row>
    <row r="150" spans="1:28" ht="14.25" x14ac:dyDescent="0.2">
      <c r="A150" s="29"/>
      <c r="B150" s="30"/>
      <c r="C150" s="30" t="s">
        <v>342</v>
      </c>
      <c r="D150" s="31" t="s">
        <v>343</v>
      </c>
      <c r="E150" s="12">
        <f>Source!DN215</f>
        <v>161</v>
      </c>
      <c r="F150" s="33"/>
      <c r="G150" s="32"/>
      <c r="H150" s="12"/>
      <c r="I150" s="34">
        <f>SUM(Q144:Q149)</f>
        <v>1796.84</v>
      </c>
      <c r="J150" s="12">
        <f>Source!BZ215</f>
        <v>131</v>
      </c>
      <c r="K150" s="34">
        <f>SUM(R144:R149)</f>
        <v>35424.879999999997</v>
      </c>
    </row>
    <row r="151" spans="1:28" ht="14.25" x14ac:dyDescent="0.2">
      <c r="A151" s="29"/>
      <c r="B151" s="30"/>
      <c r="C151" s="30" t="s">
        <v>344</v>
      </c>
      <c r="D151" s="31" t="s">
        <v>343</v>
      </c>
      <c r="E151" s="12">
        <f>Source!DO215</f>
        <v>107</v>
      </c>
      <c r="F151" s="33"/>
      <c r="G151" s="32"/>
      <c r="H151" s="12"/>
      <c r="I151" s="34">
        <f>SUM(S144:S150)</f>
        <v>1194.17</v>
      </c>
      <c r="J151" s="12">
        <f>Source!CA215</f>
        <v>54</v>
      </c>
      <c r="K151" s="34">
        <f>SUM(T144:T150)</f>
        <v>14602.62</v>
      </c>
    </row>
    <row r="152" spans="1:28" ht="14.25" x14ac:dyDescent="0.2">
      <c r="A152" s="29"/>
      <c r="B152" s="30"/>
      <c r="C152" s="30" t="s">
        <v>345</v>
      </c>
      <c r="D152" s="31" t="s">
        <v>343</v>
      </c>
      <c r="E152" s="12">
        <f>175</f>
        <v>175</v>
      </c>
      <c r="F152" s="33"/>
      <c r="G152" s="32"/>
      <c r="H152" s="12"/>
      <c r="I152" s="34">
        <f>SUM(U144:U151)</f>
        <v>487.9</v>
      </c>
      <c r="J152" s="12">
        <f>157</f>
        <v>157</v>
      </c>
      <c r="K152" s="34">
        <f>SUM(V144:V151)</f>
        <v>10605.85</v>
      </c>
    </row>
    <row r="153" spans="1:28" ht="14.25" x14ac:dyDescent="0.2">
      <c r="A153" s="36"/>
      <c r="B153" s="37"/>
      <c r="C153" s="37" t="s">
        <v>346</v>
      </c>
      <c r="D153" s="38" t="s">
        <v>347</v>
      </c>
      <c r="E153" s="39">
        <f>Source!AQ215</f>
        <v>2.0499999999999998</v>
      </c>
      <c r="F153" s="40"/>
      <c r="G153" s="41" t="str">
        <f>Source!DI215</f>
        <v/>
      </c>
      <c r="H153" s="39">
        <f>Source!AV215</f>
        <v>1</v>
      </c>
      <c r="I153" s="42">
        <f>Source!U215</f>
        <v>87.124999999999986</v>
      </c>
      <c r="J153" s="39"/>
      <c r="K153" s="42"/>
      <c r="AB153" s="35">
        <f>I153</f>
        <v>87.124999999999986</v>
      </c>
    </row>
    <row r="154" spans="1:28" ht="15" x14ac:dyDescent="0.25">
      <c r="A154" s="43"/>
      <c r="B154" s="43"/>
      <c r="C154" s="44" t="s">
        <v>337</v>
      </c>
      <c r="D154" s="43"/>
      <c r="E154" s="43"/>
      <c r="F154" s="43"/>
      <c r="G154" s="43"/>
      <c r="H154" s="78">
        <f>I145+I146+I148+I150+I151+I152+SUM(I149:I149)</f>
        <v>24700.269999999997</v>
      </c>
      <c r="I154" s="78"/>
      <c r="J154" s="78">
        <f>K145+K146+K148+K150+K151+K152+SUM(K149:K149)</f>
        <v>141846.16999999998</v>
      </c>
      <c r="K154" s="78"/>
      <c r="O154" s="35">
        <f>I145+I146+I148+I150+I151+I152+SUM(I149:I149)</f>
        <v>24700.269999999997</v>
      </c>
      <c r="P154" s="35">
        <f>K145+K146+K148+K150+K151+K152+SUM(K149:K149)</f>
        <v>141846.16999999998</v>
      </c>
      <c r="X154">
        <f>IF(Source!BI215&lt;=1,I145+I146+I148+I150+I151+I152-0, 0)</f>
        <v>6478.99</v>
      </c>
      <c r="Y154">
        <f>IF(Source!BI215=2,I145+I146+I148+I150+I151+I152-0, 0)</f>
        <v>0</v>
      </c>
      <c r="Z154">
        <f>IF(Source!BI215=3,I145+I146+I148+I150+I151+I152-0, 0)</f>
        <v>0</v>
      </c>
      <c r="AA154">
        <f>IF(Source!BI215=4,I145+I146+I148+I150+I151+I152,0)</f>
        <v>0</v>
      </c>
    </row>
    <row r="157" spans="1:28" ht="15" x14ac:dyDescent="0.25">
      <c r="A157" s="82" t="str">
        <f>CONCATENATE("Итого по разделу: ",IF(Source!G223&lt;&gt;"Новый раздел", Source!G223, ""))</f>
        <v>Итого по разделу: Нанесение дорожной разметки</v>
      </c>
      <c r="B157" s="82"/>
      <c r="C157" s="82"/>
      <c r="D157" s="82"/>
      <c r="E157" s="82"/>
      <c r="F157" s="82"/>
      <c r="G157" s="82"/>
      <c r="H157" s="80">
        <f>SUM(O143:O156)</f>
        <v>24700.269999999997</v>
      </c>
      <c r="I157" s="81"/>
      <c r="J157" s="80">
        <f>SUM(P143:P156)</f>
        <v>141846.16999999998</v>
      </c>
      <c r="K157" s="81"/>
    </row>
    <row r="158" spans="1:28" hidden="1" x14ac:dyDescent="0.2">
      <c r="A158" t="s">
        <v>348</v>
      </c>
      <c r="H158">
        <f>SUM(AC143:AC157)</f>
        <v>0</v>
      </c>
      <c r="J158">
        <f>SUM(AD143:AD157)</f>
        <v>0</v>
      </c>
    </row>
    <row r="159" spans="1:28" hidden="1" x14ac:dyDescent="0.2">
      <c r="A159" t="s">
        <v>349</v>
      </c>
      <c r="H159">
        <f>SUM(AE143:AE158)</f>
        <v>0</v>
      </c>
      <c r="J159">
        <f>SUM(AF143:AF158)</f>
        <v>0</v>
      </c>
    </row>
    <row r="161" spans="1:28" ht="16.5" x14ac:dyDescent="0.25">
      <c r="A161" s="79" t="str">
        <f>CONCATENATE("Раздел: ",IF(Source!G253&lt;&gt;"Новый раздел", Source!G253, ""))</f>
        <v>Раздел: Искусственная дорожная неровность (ИДН)</v>
      </c>
      <c r="B161" s="79"/>
      <c r="C161" s="79"/>
      <c r="D161" s="79"/>
      <c r="E161" s="79"/>
      <c r="F161" s="79"/>
      <c r="G161" s="79"/>
      <c r="H161" s="79"/>
      <c r="I161" s="79"/>
      <c r="J161" s="79"/>
      <c r="K161" s="79"/>
    </row>
    <row r="162" spans="1:28" ht="85.5" x14ac:dyDescent="0.2">
      <c r="A162" s="29" t="str">
        <f>Source!E258</f>
        <v>15</v>
      </c>
      <c r="B162" s="30" t="str">
        <f>Source!F258</f>
        <v>3.27-106-4</v>
      </c>
      <c r="C162" s="30" t="s">
        <v>197</v>
      </c>
      <c r="D162" s="31" t="str">
        <f>Source!H258</f>
        <v>1 м2 горизонтальной проекции уложенных ИДН</v>
      </c>
      <c r="E162" s="12">
        <f>Source!I258</f>
        <v>2.5</v>
      </c>
      <c r="F162" s="33"/>
      <c r="G162" s="32"/>
      <c r="H162" s="12"/>
      <c r="I162" s="34"/>
      <c r="J162" s="12"/>
      <c r="K162" s="34"/>
      <c r="Q162">
        <f>ROUND((Source!DN258/100)*ROUND((ROUND((Source!AF258*Source!AV258*Source!I258),2)),2), 2)</f>
        <v>226.9</v>
      </c>
      <c r="R162">
        <f>Source!X258</f>
        <v>4473.3</v>
      </c>
      <c r="S162">
        <f>ROUND((Source!DO258/100)*ROUND((ROUND((Source!AF258*Source!AV258*Source!I258),2)),2), 2)</f>
        <v>150.80000000000001</v>
      </c>
      <c r="T162">
        <f>Source!Y258</f>
        <v>1843.95</v>
      </c>
      <c r="U162">
        <f>ROUND((175/100)*ROUND((ROUND((Source!AE258*Source!AV258*Source!I258),2)),2), 2)</f>
        <v>1.63</v>
      </c>
      <c r="V162">
        <f>ROUND((157/100)*ROUND(ROUND((ROUND((Source!AE258*Source!AV258*Source!I258),2)*Source!BS258),2), 2), 2)</f>
        <v>35.369999999999997</v>
      </c>
    </row>
    <row r="163" spans="1:28" x14ac:dyDescent="0.2">
      <c r="C163" s="45" t="str">
        <f>"Объем: "&amp;Source!I258&amp;"=0,5*"&amp;"0,5*"&amp;"10"</f>
        <v>Объем: 2,5=0,5*0,5*10</v>
      </c>
    </row>
    <row r="164" spans="1:28" ht="14.25" x14ac:dyDescent="0.2">
      <c r="A164" s="29"/>
      <c r="B164" s="30"/>
      <c r="C164" s="30" t="s">
        <v>338</v>
      </c>
      <c r="D164" s="31"/>
      <c r="E164" s="12"/>
      <c r="F164" s="33">
        <f>Source!AO258</f>
        <v>56.37</v>
      </c>
      <c r="G164" s="32" t="str">
        <f>Source!DG258</f>
        <v/>
      </c>
      <c r="H164" s="12">
        <f>Source!AV258</f>
        <v>1</v>
      </c>
      <c r="I164" s="34">
        <f>ROUND((ROUND((Source!AF258*Source!AV258*Source!I258),2)),2)</f>
        <v>140.93</v>
      </c>
      <c r="J164" s="12">
        <f>IF(Source!BA258&lt;&gt; 0, Source!BA258, 1)</f>
        <v>24.23</v>
      </c>
      <c r="K164" s="34">
        <f>Source!S258</f>
        <v>3414.73</v>
      </c>
      <c r="W164">
        <f>I164</f>
        <v>140.93</v>
      </c>
    </row>
    <row r="165" spans="1:28" ht="14.25" x14ac:dyDescent="0.2">
      <c r="A165" s="29"/>
      <c r="B165" s="30"/>
      <c r="C165" s="30" t="s">
        <v>339</v>
      </c>
      <c r="D165" s="31"/>
      <c r="E165" s="12"/>
      <c r="F165" s="33">
        <f>Source!AM258</f>
        <v>5.56</v>
      </c>
      <c r="G165" s="32" t="str">
        <f>Source!DE258</f>
        <v/>
      </c>
      <c r="H165" s="12">
        <f>Source!AV258</f>
        <v>1</v>
      </c>
      <c r="I165" s="34">
        <f>(ROUND((ROUND(((Source!ET258)*Source!AV258*Source!I258),2)),2)+ROUND((ROUND(((Source!AE258-(Source!EU258))*Source!AV258*Source!I258),2)),2))</f>
        <v>13.9</v>
      </c>
      <c r="J165" s="12">
        <f>IF(Source!BB258&lt;&gt; 0, Source!BB258, 1)</f>
        <v>5.34</v>
      </c>
      <c r="K165" s="34">
        <f>Source!Q258</f>
        <v>74.23</v>
      </c>
    </row>
    <row r="166" spans="1:28" ht="14.25" x14ac:dyDescent="0.2">
      <c r="A166" s="29"/>
      <c r="B166" s="30"/>
      <c r="C166" s="30" t="s">
        <v>340</v>
      </c>
      <c r="D166" s="31"/>
      <c r="E166" s="12"/>
      <c r="F166" s="33">
        <f>Source!AN258</f>
        <v>0.37</v>
      </c>
      <c r="G166" s="32" t="str">
        <f>Source!DF258</f>
        <v/>
      </c>
      <c r="H166" s="12">
        <f>Source!AV258</f>
        <v>1</v>
      </c>
      <c r="I166" s="46">
        <f>ROUND((ROUND((Source!AE258*Source!AV258*Source!I258),2)),2)</f>
        <v>0.93</v>
      </c>
      <c r="J166" s="12">
        <f>IF(Source!BS258&lt;&gt; 0, Source!BS258, 1)</f>
        <v>24.23</v>
      </c>
      <c r="K166" s="46">
        <f>Source!R258</f>
        <v>22.53</v>
      </c>
      <c r="W166">
        <f>I166</f>
        <v>0.93</v>
      </c>
    </row>
    <row r="167" spans="1:28" ht="14.25" x14ac:dyDescent="0.2">
      <c r="A167" s="29"/>
      <c r="B167" s="30"/>
      <c r="C167" s="30" t="s">
        <v>341</v>
      </c>
      <c r="D167" s="31"/>
      <c r="E167" s="12"/>
      <c r="F167" s="33">
        <f>Source!AL258</f>
        <v>1024.2</v>
      </c>
      <c r="G167" s="32" t="str">
        <f>Source!DD258</f>
        <v/>
      </c>
      <c r="H167" s="12">
        <f>Source!AW258</f>
        <v>1</v>
      </c>
      <c r="I167" s="34">
        <f>ROUND((ROUND((Source!AC258*Source!AW258*Source!I258),2)),2)</f>
        <v>2560.5</v>
      </c>
      <c r="J167" s="12">
        <f>IF(Source!BC258&lt;&gt; 0, Source!BC258, 1)</f>
        <v>2.2999999999999998</v>
      </c>
      <c r="K167" s="34">
        <f>Source!P258</f>
        <v>5889.15</v>
      </c>
    </row>
    <row r="168" spans="1:28" ht="42.75" x14ac:dyDescent="0.2">
      <c r="A168" s="29" t="str">
        <f>Source!E260</f>
        <v>15,1</v>
      </c>
      <c r="B168" s="30" t="str">
        <f>Source!F260</f>
        <v>1.1-1-4124</v>
      </c>
      <c r="C168" s="30" t="s">
        <v>204</v>
      </c>
      <c r="D168" s="31" t="str">
        <f>Source!H260</f>
        <v>шт.</v>
      </c>
      <c r="E168" s="12">
        <f>Source!I260</f>
        <v>10</v>
      </c>
      <c r="F168" s="33">
        <f>Source!AK260</f>
        <v>567.82000000000005</v>
      </c>
      <c r="G168" s="47" t="s">
        <v>3</v>
      </c>
      <c r="H168" s="12">
        <f>Source!AW260</f>
        <v>1</v>
      </c>
      <c r="I168" s="34">
        <f>ROUND((ROUND((Source!AC260*Source!AW260*Source!I260),2)),2)+(ROUND((ROUND(((Source!ET260)*Source!AV260*Source!I260),2)),2)+ROUND((ROUND(((Source!AE260-(Source!EU260))*Source!AV260*Source!I260),2)),2))+ROUND((ROUND((Source!AF260*Source!AV260*Source!I260),2)),2)</f>
        <v>5678.2</v>
      </c>
      <c r="J168" s="12">
        <f>IF(Source!BC260&lt;&gt; 0, Source!BC260, 1)</f>
        <v>1.34</v>
      </c>
      <c r="K168" s="34">
        <f>Source!O260</f>
        <v>7608.79</v>
      </c>
      <c r="Q168">
        <f>ROUND((Source!DN260/100)*ROUND((ROUND((Source!AF260*Source!AV260*Source!I260),2)),2), 2)</f>
        <v>0</v>
      </c>
      <c r="R168">
        <f>Source!X260</f>
        <v>0</v>
      </c>
      <c r="S168">
        <f>ROUND((Source!DO260/100)*ROUND((ROUND((Source!AF260*Source!AV260*Source!I260),2)),2), 2)</f>
        <v>0</v>
      </c>
      <c r="T168">
        <f>Source!Y260</f>
        <v>0</v>
      </c>
      <c r="U168">
        <f>ROUND((175/100)*ROUND((ROUND((Source!AE260*Source!AV260*Source!I260),2)),2), 2)</f>
        <v>0</v>
      </c>
      <c r="V168">
        <f>ROUND((157/100)*ROUND(ROUND((ROUND((Source!AE260*Source!AV260*Source!I260),2)*Source!BS260),2), 2), 2)</f>
        <v>0</v>
      </c>
      <c r="X168">
        <f>IF(Source!BI260&lt;=1,I168, 0)</f>
        <v>5678.2</v>
      </c>
      <c r="Y168">
        <f>IF(Source!BI260=2,I168, 0)</f>
        <v>0</v>
      </c>
      <c r="Z168">
        <f>IF(Source!BI260=3,I168, 0)</f>
        <v>0</v>
      </c>
      <c r="AA168">
        <f>IF(Source!BI260=4,I168, 0)</f>
        <v>0</v>
      </c>
    </row>
    <row r="169" spans="1:28" ht="14.25" x14ac:dyDescent="0.2">
      <c r="A169" s="29"/>
      <c r="B169" s="30"/>
      <c r="C169" s="30" t="s">
        <v>342</v>
      </c>
      <c r="D169" s="31" t="s">
        <v>343</v>
      </c>
      <c r="E169" s="12">
        <f>Source!DN258</f>
        <v>161</v>
      </c>
      <c r="F169" s="33"/>
      <c r="G169" s="32"/>
      <c r="H169" s="12"/>
      <c r="I169" s="34">
        <f>SUM(Q162:Q168)</f>
        <v>226.9</v>
      </c>
      <c r="J169" s="12">
        <f>Source!BZ258</f>
        <v>131</v>
      </c>
      <c r="K169" s="34">
        <f>SUM(R162:R168)</f>
        <v>4473.3</v>
      </c>
    </row>
    <row r="170" spans="1:28" ht="14.25" x14ac:dyDescent="0.2">
      <c r="A170" s="29"/>
      <c r="B170" s="30"/>
      <c r="C170" s="30" t="s">
        <v>344</v>
      </c>
      <c r="D170" s="31" t="s">
        <v>343</v>
      </c>
      <c r="E170" s="12">
        <f>Source!DO258</f>
        <v>107</v>
      </c>
      <c r="F170" s="33"/>
      <c r="G170" s="32"/>
      <c r="H170" s="12"/>
      <c r="I170" s="34">
        <f>SUM(S162:S169)</f>
        <v>150.80000000000001</v>
      </c>
      <c r="J170" s="12">
        <f>Source!CA258</f>
        <v>54</v>
      </c>
      <c r="K170" s="34">
        <f>SUM(T162:T169)</f>
        <v>1843.95</v>
      </c>
    </row>
    <row r="171" spans="1:28" ht="14.25" x14ac:dyDescent="0.2">
      <c r="A171" s="29"/>
      <c r="B171" s="30"/>
      <c r="C171" s="30" t="s">
        <v>345</v>
      </c>
      <c r="D171" s="31" t="s">
        <v>343</v>
      </c>
      <c r="E171" s="12">
        <f>175</f>
        <v>175</v>
      </c>
      <c r="F171" s="33"/>
      <c r="G171" s="32"/>
      <c r="H171" s="12"/>
      <c r="I171" s="34">
        <f>SUM(U162:U170)</f>
        <v>1.63</v>
      </c>
      <c r="J171" s="12">
        <f>157</f>
        <v>157</v>
      </c>
      <c r="K171" s="34">
        <f>SUM(V162:V170)</f>
        <v>35.369999999999997</v>
      </c>
    </row>
    <row r="172" spans="1:28" ht="14.25" x14ac:dyDescent="0.2">
      <c r="A172" s="36"/>
      <c r="B172" s="37"/>
      <c r="C172" s="37" t="s">
        <v>346</v>
      </c>
      <c r="D172" s="38" t="s">
        <v>347</v>
      </c>
      <c r="E172" s="39">
        <f>Source!AQ258</f>
        <v>4.2</v>
      </c>
      <c r="F172" s="40"/>
      <c r="G172" s="41" t="str">
        <f>Source!DI258</f>
        <v/>
      </c>
      <c r="H172" s="39">
        <f>Source!AV258</f>
        <v>1</v>
      </c>
      <c r="I172" s="42">
        <f>Source!U258</f>
        <v>10.5</v>
      </c>
      <c r="J172" s="39"/>
      <c r="K172" s="42"/>
      <c r="AB172" s="35">
        <f>I172</f>
        <v>10.5</v>
      </c>
    </row>
    <row r="173" spans="1:28" ht="15" x14ac:dyDescent="0.25">
      <c r="A173" s="43"/>
      <c r="B173" s="43"/>
      <c r="C173" s="44" t="s">
        <v>337</v>
      </c>
      <c r="D173" s="43"/>
      <c r="E173" s="43"/>
      <c r="F173" s="43"/>
      <c r="G173" s="43"/>
      <c r="H173" s="78">
        <f>I164+I165+I167+I169+I170+I171+SUM(I168:I168)</f>
        <v>8772.86</v>
      </c>
      <c r="I173" s="78"/>
      <c r="J173" s="78">
        <f>K164+K165+K167+K169+K170+K171+SUM(K168:K168)</f>
        <v>23339.52</v>
      </c>
      <c r="K173" s="78"/>
      <c r="O173" s="35">
        <f>I164+I165+I167+I169+I170+I171+SUM(I168:I168)</f>
        <v>8772.86</v>
      </c>
      <c r="P173" s="35">
        <f>K164+K165+K167+K169+K170+K171+SUM(K168:K168)</f>
        <v>23339.52</v>
      </c>
      <c r="X173">
        <f>IF(Source!BI258&lt;=1,I164+I165+I167+I169+I170+I171-0, 0)</f>
        <v>3094.6600000000003</v>
      </c>
      <c r="Y173">
        <f>IF(Source!BI258=2,I164+I165+I167+I169+I170+I171-0, 0)</f>
        <v>0</v>
      </c>
      <c r="Z173">
        <f>IF(Source!BI258=3,I164+I165+I167+I169+I170+I171-0, 0)</f>
        <v>0</v>
      </c>
      <c r="AA173">
        <f>IF(Source!BI258=4,I164+I165+I167+I169+I170+I171,0)</f>
        <v>0</v>
      </c>
    </row>
    <row r="175" spans="1:28" ht="85.5" x14ac:dyDescent="0.2">
      <c r="A175" s="29" t="str">
        <f>Source!E266</f>
        <v>16</v>
      </c>
      <c r="B175" s="30" t="str">
        <f>Source!F266</f>
        <v>3.27-106-5</v>
      </c>
      <c r="C175" s="30" t="s">
        <v>211</v>
      </c>
      <c r="D175" s="31" t="str">
        <f>Source!H266</f>
        <v>1 м2 горизонтальной проекции уложенных ИДН</v>
      </c>
      <c r="E175" s="12">
        <f>Source!I266</f>
        <v>0.9</v>
      </c>
      <c r="F175" s="33"/>
      <c r="G175" s="32"/>
      <c r="H175" s="12"/>
      <c r="I175" s="34"/>
      <c r="J175" s="12"/>
      <c r="K175" s="34"/>
      <c r="Q175">
        <f>ROUND((Source!DN266/100)*ROUND((ROUND((Source!AF266*Source!AV266*Source!I266),2)),2), 2)</f>
        <v>100.03</v>
      </c>
      <c r="R175">
        <f>Source!X266</f>
        <v>1972.09</v>
      </c>
      <c r="S175">
        <f>ROUND((Source!DO266/100)*ROUND((ROUND((Source!AF266*Source!AV266*Source!I266),2)),2), 2)</f>
        <v>66.48</v>
      </c>
      <c r="T175">
        <f>Source!Y266</f>
        <v>812.92</v>
      </c>
      <c r="U175">
        <f>ROUND((175/100)*ROUND((ROUND((Source!AE266*Source!AV266*Source!I266),2)),2), 2)</f>
        <v>0.81</v>
      </c>
      <c r="V175">
        <f>ROUND((157/100)*ROUND(ROUND((ROUND((Source!AE266*Source!AV266*Source!I266),2)*Source!BS266),2), 2), 2)</f>
        <v>17.510000000000002</v>
      </c>
    </row>
    <row r="176" spans="1:28" x14ac:dyDescent="0.2">
      <c r="C176" s="45" t="str">
        <f>"Объем: "&amp;Source!I266&amp;"=0,9*"&amp;"0,25*"&amp;"4"</f>
        <v>Объем: 0,9=0,9*0,25*4</v>
      </c>
    </row>
    <row r="177" spans="1:28" ht="14.25" x14ac:dyDescent="0.2">
      <c r="A177" s="29"/>
      <c r="B177" s="30"/>
      <c r="C177" s="30" t="s">
        <v>338</v>
      </c>
      <c r="D177" s="31"/>
      <c r="E177" s="12"/>
      <c r="F177" s="33">
        <f>Source!AO266</f>
        <v>69.03</v>
      </c>
      <c r="G177" s="32" t="str">
        <f>Source!DG266</f>
        <v/>
      </c>
      <c r="H177" s="12">
        <f>Source!AV266</f>
        <v>1</v>
      </c>
      <c r="I177" s="34">
        <f>ROUND((ROUND((Source!AF266*Source!AV266*Source!I266),2)),2)</f>
        <v>62.13</v>
      </c>
      <c r="J177" s="12">
        <f>IF(Source!BA266&lt;&gt; 0, Source!BA266, 1)</f>
        <v>24.23</v>
      </c>
      <c r="K177" s="34">
        <f>Source!S266</f>
        <v>1505.41</v>
      </c>
      <c r="W177">
        <f>I177</f>
        <v>62.13</v>
      </c>
    </row>
    <row r="178" spans="1:28" ht="14.25" x14ac:dyDescent="0.2">
      <c r="A178" s="29"/>
      <c r="B178" s="30"/>
      <c r="C178" s="30" t="s">
        <v>339</v>
      </c>
      <c r="D178" s="31"/>
      <c r="E178" s="12"/>
      <c r="F178" s="33">
        <f>Source!AM266</f>
        <v>6.65</v>
      </c>
      <c r="G178" s="32" t="str">
        <f>Source!DE266</f>
        <v/>
      </c>
      <c r="H178" s="12">
        <f>Source!AV266</f>
        <v>1</v>
      </c>
      <c r="I178" s="34">
        <f>(ROUND((ROUND(((Source!ET266)*Source!AV266*Source!I266),2)),2)+ROUND((ROUND(((Source!AE266-(Source!EU266))*Source!AV266*Source!I266),2)),2))</f>
        <v>5.99</v>
      </c>
      <c r="J178" s="12">
        <f>IF(Source!BB266&lt;&gt; 0, Source!BB266, 1)</f>
        <v>5.71</v>
      </c>
      <c r="K178" s="34">
        <f>Source!Q266</f>
        <v>34.200000000000003</v>
      </c>
    </row>
    <row r="179" spans="1:28" ht="14.25" x14ac:dyDescent="0.2">
      <c r="A179" s="29"/>
      <c r="B179" s="30"/>
      <c r="C179" s="30" t="s">
        <v>340</v>
      </c>
      <c r="D179" s="31"/>
      <c r="E179" s="12"/>
      <c r="F179" s="33">
        <f>Source!AN266</f>
        <v>0.51</v>
      </c>
      <c r="G179" s="32" t="str">
        <f>Source!DF266</f>
        <v/>
      </c>
      <c r="H179" s="12">
        <f>Source!AV266</f>
        <v>1</v>
      </c>
      <c r="I179" s="46">
        <f>ROUND((ROUND((Source!AE266*Source!AV266*Source!I266),2)),2)</f>
        <v>0.46</v>
      </c>
      <c r="J179" s="12">
        <f>IF(Source!BS266&lt;&gt; 0, Source!BS266, 1)</f>
        <v>24.23</v>
      </c>
      <c r="K179" s="46">
        <f>Source!R266</f>
        <v>11.15</v>
      </c>
      <c r="W179">
        <f>I179</f>
        <v>0.46</v>
      </c>
    </row>
    <row r="180" spans="1:28" ht="14.25" x14ac:dyDescent="0.2">
      <c r="A180" s="29"/>
      <c r="B180" s="30"/>
      <c r="C180" s="30" t="s">
        <v>341</v>
      </c>
      <c r="D180" s="31"/>
      <c r="E180" s="12"/>
      <c r="F180" s="33">
        <f>Source!AL266</f>
        <v>1153.05</v>
      </c>
      <c r="G180" s="32" t="str">
        <f>Source!DD266</f>
        <v/>
      </c>
      <c r="H180" s="12">
        <f>Source!AW266</f>
        <v>1</v>
      </c>
      <c r="I180" s="34">
        <f>ROUND((ROUND((Source!AC266*Source!AW266*Source!I266),2)),2)</f>
        <v>1037.75</v>
      </c>
      <c r="J180" s="12">
        <f>IF(Source!BC266&lt;&gt; 0, Source!BC266, 1)</f>
        <v>2.2599999999999998</v>
      </c>
      <c r="K180" s="34">
        <f>Source!P266</f>
        <v>2345.3200000000002</v>
      </c>
    </row>
    <row r="181" spans="1:28" ht="42.75" x14ac:dyDescent="0.2">
      <c r="A181" s="29" t="str">
        <f>Source!E268</f>
        <v>16,1</v>
      </c>
      <c r="B181" s="30" t="str">
        <f>Source!F268</f>
        <v>1.1-1-2875</v>
      </c>
      <c r="C181" s="30" t="s">
        <v>215</v>
      </c>
      <c r="D181" s="31" t="str">
        <f>Source!H268</f>
        <v>шт.</v>
      </c>
      <c r="E181" s="12">
        <f>Source!I268</f>
        <v>4</v>
      </c>
      <c r="F181" s="33">
        <f>Source!AK268</f>
        <v>950.7</v>
      </c>
      <c r="G181" s="47" t="s">
        <v>3</v>
      </c>
      <c r="H181" s="12">
        <f>Source!AW268</f>
        <v>1</v>
      </c>
      <c r="I181" s="34">
        <f>ROUND((ROUND((Source!AC268*Source!AW268*Source!I268),2)),2)+(ROUND((ROUND(((Source!ET268)*Source!AV268*Source!I268),2)),2)+ROUND((ROUND(((Source!AE268-(Source!EU268))*Source!AV268*Source!I268),2)),2))+ROUND((ROUND((Source!AF268*Source!AV268*Source!I268),2)),2)</f>
        <v>3802.8</v>
      </c>
      <c r="J181" s="12">
        <f>IF(Source!BC268&lt;&gt; 0, Source!BC268, 1)</f>
        <v>0.75</v>
      </c>
      <c r="K181" s="34">
        <f>Source!O268</f>
        <v>2852.1</v>
      </c>
      <c r="Q181">
        <f>ROUND((Source!DN268/100)*ROUND((ROUND((Source!AF268*Source!AV268*Source!I268),2)),2), 2)</f>
        <v>0</v>
      </c>
      <c r="R181">
        <f>Source!X268</f>
        <v>0</v>
      </c>
      <c r="S181">
        <f>ROUND((Source!DO268/100)*ROUND((ROUND((Source!AF268*Source!AV268*Source!I268),2)),2), 2)</f>
        <v>0</v>
      </c>
      <c r="T181">
        <f>Source!Y268</f>
        <v>0</v>
      </c>
      <c r="U181">
        <f>ROUND((175/100)*ROUND((ROUND((Source!AE268*Source!AV268*Source!I268),2)),2), 2)</f>
        <v>0</v>
      </c>
      <c r="V181">
        <f>ROUND((157/100)*ROUND(ROUND((ROUND((Source!AE268*Source!AV268*Source!I268),2)*Source!BS268),2), 2), 2)</f>
        <v>0</v>
      </c>
      <c r="X181">
        <f>IF(Source!BI268&lt;=1,I181, 0)</f>
        <v>3802.8</v>
      </c>
      <c r="Y181">
        <f>IF(Source!BI268=2,I181, 0)</f>
        <v>0</v>
      </c>
      <c r="Z181">
        <f>IF(Source!BI268=3,I181, 0)</f>
        <v>0</v>
      </c>
      <c r="AA181">
        <f>IF(Source!BI268=4,I181, 0)</f>
        <v>0</v>
      </c>
    </row>
    <row r="182" spans="1:28" ht="14.25" x14ac:dyDescent="0.2">
      <c r="A182" s="29"/>
      <c r="B182" s="30"/>
      <c r="C182" s="30" t="s">
        <v>342</v>
      </c>
      <c r="D182" s="31" t="s">
        <v>343</v>
      </c>
      <c r="E182" s="12">
        <f>Source!DN266</f>
        <v>161</v>
      </c>
      <c r="F182" s="33"/>
      <c r="G182" s="32"/>
      <c r="H182" s="12"/>
      <c r="I182" s="34">
        <f>SUM(Q175:Q181)</f>
        <v>100.03</v>
      </c>
      <c r="J182" s="12">
        <f>Source!BZ266</f>
        <v>131</v>
      </c>
      <c r="K182" s="34">
        <f>SUM(R175:R181)</f>
        <v>1972.09</v>
      </c>
    </row>
    <row r="183" spans="1:28" ht="14.25" x14ac:dyDescent="0.2">
      <c r="A183" s="29"/>
      <c r="B183" s="30"/>
      <c r="C183" s="30" t="s">
        <v>344</v>
      </c>
      <c r="D183" s="31" t="s">
        <v>343</v>
      </c>
      <c r="E183" s="12">
        <f>Source!DO266</f>
        <v>107</v>
      </c>
      <c r="F183" s="33"/>
      <c r="G183" s="32"/>
      <c r="H183" s="12"/>
      <c r="I183" s="34">
        <f>SUM(S175:S182)</f>
        <v>66.48</v>
      </c>
      <c r="J183" s="12">
        <f>Source!CA266</f>
        <v>54</v>
      </c>
      <c r="K183" s="34">
        <f>SUM(T175:T182)</f>
        <v>812.92</v>
      </c>
    </row>
    <row r="184" spans="1:28" ht="14.25" x14ac:dyDescent="0.2">
      <c r="A184" s="29"/>
      <c r="B184" s="30"/>
      <c r="C184" s="30" t="s">
        <v>345</v>
      </c>
      <c r="D184" s="31" t="s">
        <v>343</v>
      </c>
      <c r="E184" s="12">
        <f>175</f>
        <v>175</v>
      </c>
      <c r="F184" s="33"/>
      <c r="G184" s="32"/>
      <c r="H184" s="12"/>
      <c r="I184" s="34">
        <f>SUM(U175:U183)</f>
        <v>0.81</v>
      </c>
      <c r="J184" s="12">
        <f>157</f>
        <v>157</v>
      </c>
      <c r="K184" s="34">
        <f>SUM(V175:V183)</f>
        <v>17.510000000000002</v>
      </c>
    </row>
    <row r="185" spans="1:28" ht="14.25" x14ac:dyDescent="0.2">
      <c r="A185" s="36"/>
      <c r="B185" s="37"/>
      <c r="C185" s="37" t="s">
        <v>346</v>
      </c>
      <c r="D185" s="38" t="s">
        <v>347</v>
      </c>
      <c r="E185" s="39">
        <f>Source!AQ266</f>
        <v>5.32</v>
      </c>
      <c r="F185" s="40"/>
      <c r="G185" s="41" t="str">
        <f>Source!DI266</f>
        <v/>
      </c>
      <c r="H185" s="39">
        <f>Source!AV266</f>
        <v>1</v>
      </c>
      <c r="I185" s="42">
        <f>Source!U266</f>
        <v>4.7880000000000003</v>
      </c>
      <c r="J185" s="39"/>
      <c r="K185" s="42"/>
      <c r="AB185" s="35">
        <f>I185</f>
        <v>4.7880000000000003</v>
      </c>
    </row>
    <row r="186" spans="1:28" ht="15" x14ac:dyDescent="0.25">
      <c r="A186" s="43"/>
      <c r="B186" s="43"/>
      <c r="C186" s="44" t="s">
        <v>337</v>
      </c>
      <c r="D186" s="43"/>
      <c r="E186" s="43"/>
      <c r="F186" s="43"/>
      <c r="G186" s="43"/>
      <c r="H186" s="78">
        <f>I177+I178+I180+I182+I183+I184+SUM(I181:I181)</f>
        <v>5075.99</v>
      </c>
      <c r="I186" s="78"/>
      <c r="J186" s="78">
        <f>K177+K178+K180+K182+K183+K184+SUM(K181:K181)</f>
        <v>9539.5500000000011</v>
      </c>
      <c r="K186" s="78"/>
      <c r="O186" s="35">
        <f>I177+I178+I180+I182+I183+I184+SUM(I181:I181)</f>
        <v>5075.99</v>
      </c>
      <c r="P186" s="35">
        <f>K177+K178+K180+K182+K183+K184+SUM(K181:K181)</f>
        <v>9539.5500000000011</v>
      </c>
      <c r="X186">
        <f>IF(Source!BI266&lt;=1,I177+I178+I180+I182+I183+I184-0, 0)</f>
        <v>1273.1899999999998</v>
      </c>
      <c r="Y186">
        <f>IF(Source!BI266=2,I177+I178+I180+I182+I183+I184-0, 0)</f>
        <v>0</v>
      </c>
      <c r="Z186">
        <f>IF(Source!BI266=3,I177+I178+I180+I182+I183+I184-0, 0)</f>
        <v>0</v>
      </c>
      <c r="AA186">
        <f>IF(Source!BI266=4,I177+I178+I180+I182+I183+I184,0)</f>
        <v>0</v>
      </c>
    </row>
    <row r="189" spans="1:28" ht="15" x14ac:dyDescent="0.25">
      <c r="A189" s="82" t="str">
        <f>CONCATENATE("Итого по разделу: ",IF(Source!G270&lt;&gt;"Новый раздел", Source!G270, ""))</f>
        <v>Итого по разделу: Искусственная дорожная неровность (ИДН)</v>
      </c>
      <c r="B189" s="82"/>
      <c r="C189" s="82"/>
      <c r="D189" s="82"/>
      <c r="E189" s="82"/>
      <c r="F189" s="82"/>
      <c r="G189" s="82"/>
      <c r="H189" s="80">
        <f>SUM(O161:O188)</f>
        <v>13848.85</v>
      </c>
      <c r="I189" s="81"/>
      <c r="J189" s="80">
        <f>SUM(P161:P188)</f>
        <v>32879.07</v>
      </c>
      <c r="K189" s="81"/>
    </row>
    <row r="190" spans="1:28" hidden="1" x14ac:dyDescent="0.2">
      <c r="A190" t="s">
        <v>348</v>
      </c>
      <c r="H190">
        <f>SUM(AC161:AC189)</f>
        <v>0</v>
      </c>
      <c r="J190">
        <f>SUM(AD161:AD189)</f>
        <v>0</v>
      </c>
    </row>
    <row r="191" spans="1:28" hidden="1" x14ac:dyDescent="0.2">
      <c r="A191" t="s">
        <v>349</v>
      </c>
      <c r="H191">
        <f>SUM(AE161:AE190)</f>
        <v>0</v>
      </c>
      <c r="J191">
        <f>SUM(AF161:AF190)</f>
        <v>0</v>
      </c>
    </row>
    <row r="193" spans="1:11" ht="15" x14ac:dyDescent="0.25">
      <c r="A193" s="82" t="str">
        <f>CONCATENATE("Итого по локальной смете: ",IF(Source!G300&lt;&gt;"Новая локальная смета", Source!G300, ""))</f>
        <v>Итого по локальной смете: ПОДД на период эксплуатации</v>
      </c>
      <c r="B193" s="82"/>
      <c r="C193" s="82"/>
      <c r="D193" s="82"/>
      <c r="E193" s="82"/>
      <c r="F193" s="82"/>
      <c r="G193" s="82"/>
      <c r="H193" s="80">
        <f>SUM(O35:O192)</f>
        <v>60022.649999999987</v>
      </c>
      <c r="I193" s="81"/>
      <c r="J193" s="80">
        <f>SUM(P35:P192)</f>
        <v>234192.21999999997</v>
      </c>
      <c r="K193" s="81"/>
    </row>
    <row r="194" spans="1:11" hidden="1" x14ac:dyDescent="0.2">
      <c r="A194" t="s">
        <v>348</v>
      </c>
      <c r="H194">
        <f>SUM(AC35:AC193)</f>
        <v>0</v>
      </c>
      <c r="J194">
        <f>SUM(AD35:AD193)</f>
        <v>0</v>
      </c>
    </row>
    <row r="195" spans="1:11" hidden="1" x14ac:dyDescent="0.2">
      <c r="A195" t="s">
        <v>349</v>
      </c>
      <c r="H195">
        <f>SUM(AE35:AE194)</f>
        <v>0</v>
      </c>
      <c r="J195">
        <f>SUM(AF35:AF194)</f>
        <v>0</v>
      </c>
    </row>
    <row r="197" spans="1:11" ht="15" x14ac:dyDescent="0.25">
      <c r="A197" s="82" t="str">
        <f>CONCATENATE("Итого по смете: ",IF(Source!G330&lt;&gt;"Новый объект", Source!G330, ""))</f>
        <v>Итого по смете: 02-01-07 ПОДД на период эксплуатации</v>
      </c>
      <c r="B197" s="82"/>
      <c r="C197" s="82"/>
      <c r="D197" s="82"/>
      <c r="E197" s="82"/>
      <c r="F197" s="82"/>
      <c r="G197" s="82"/>
      <c r="H197" s="80">
        <f>SUM(O1:O196)</f>
        <v>60022.649999999987</v>
      </c>
      <c r="I197" s="81"/>
      <c r="J197" s="80">
        <f>SUM(P1:P196)</f>
        <v>234192.21999999997</v>
      </c>
      <c r="K197" s="81"/>
    </row>
    <row r="198" spans="1:11" hidden="1" x14ac:dyDescent="0.2">
      <c r="A198" t="s">
        <v>348</v>
      </c>
      <c r="H198">
        <f>SUM(AC1:AC197)</f>
        <v>0</v>
      </c>
      <c r="J198">
        <f>SUM(AD1:AD197)</f>
        <v>0</v>
      </c>
    </row>
    <row r="199" spans="1:11" hidden="1" x14ac:dyDescent="0.2">
      <c r="A199" t="s">
        <v>349</v>
      </c>
      <c r="H199">
        <f>SUM(AE1:AE198)</f>
        <v>0</v>
      </c>
      <c r="J199">
        <f>SUM(AF1:AF198)</f>
        <v>0</v>
      </c>
    </row>
    <row r="202" spans="1:11" ht="14.25" x14ac:dyDescent="0.2">
      <c r="A202" s="83" t="s">
        <v>353</v>
      </c>
      <c r="B202" s="83"/>
      <c r="C202" s="52" t="str">
        <f>IF(Source!AC12&lt;&gt;"", Source!AC12," ")</f>
        <v xml:space="preserve"> </v>
      </c>
      <c r="D202" s="52"/>
      <c r="E202" s="52"/>
      <c r="F202" s="52"/>
      <c r="G202" s="52"/>
      <c r="H202" s="67" t="str">
        <f>IF(Source!AB12&lt;&gt;"", Source!AB12," ")</f>
        <v xml:space="preserve"> </v>
      </c>
      <c r="I202" s="67"/>
      <c r="J202" s="67"/>
      <c r="K202" s="67"/>
    </row>
    <row r="203" spans="1:11" ht="14.25" x14ac:dyDescent="0.2">
      <c r="A203" s="13"/>
      <c r="B203" s="13"/>
      <c r="C203" s="70" t="s">
        <v>354</v>
      </c>
      <c r="D203" s="70"/>
      <c r="E203" s="70"/>
      <c r="F203" s="70"/>
      <c r="G203" s="70"/>
      <c r="H203" s="13"/>
      <c r="I203" s="13"/>
      <c r="J203" s="13"/>
      <c r="K203" s="13"/>
    </row>
    <row r="204" spans="1:11" ht="14.25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ht="14.25" x14ac:dyDescent="0.2">
      <c r="A205" s="83" t="s">
        <v>355</v>
      </c>
      <c r="B205" s="83"/>
      <c r="C205" s="52" t="str">
        <f>IF(Source!AE12&lt;&gt;"", Source!AE12," ")</f>
        <v xml:space="preserve"> </v>
      </c>
      <c r="D205" s="52"/>
      <c r="E205" s="52"/>
      <c r="F205" s="52"/>
      <c r="G205" s="52"/>
      <c r="H205" s="67" t="str">
        <f>IF(Source!AD12&lt;&gt;"", Source!AD12," ")</f>
        <v xml:space="preserve"> </v>
      </c>
      <c r="I205" s="67"/>
      <c r="J205" s="67"/>
      <c r="K205" s="67"/>
    </row>
    <row r="206" spans="1:11" ht="14.25" x14ac:dyDescent="0.2">
      <c r="A206" s="13"/>
      <c r="B206" s="13"/>
      <c r="C206" s="70" t="s">
        <v>354</v>
      </c>
      <c r="D206" s="70"/>
      <c r="E206" s="70"/>
      <c r="F206" s="70"/>
      <c r="G206" s="70"/>
      <c r="H206" s="13"/>
      <c r="I206" s="13"/>
      <c r="J206" s="13"/>
      <c r="K206" s="13"/>
    </row>
  </sheetData>
  <mergeCells count="89">
    <mergeCell ref="A205:B205"/>
    <mergeCell ref="H205:K205"/>
    <mergeCell ref="C206:G206"/>
    <mergeCell ref="J197:K197"/>
    <mergeCell ref="H197:I197"/>
    <mergeCell ref="A197:G197"/>
    <mergeCell ref="A202:B202"/>
    <mergeCell ref="H202:K202"/>
    <mergeCell ref="C203:G203"/>
    <mergeCell ref="J193:K193"/>
    <mergeCell ref="H193:I193"/>
    <mergeCell ref="A193:G193"/>
    <mergeCell ref="J157:K157"/>
    <mergeCell ref="H157:I157"/>
    <mergeCell ref="A157:G157"/>
    <mergeCell ref="A161:K161"/>
    <mergeCell ref="J173:K173"/>
    <mergeCell ref="H173:I173"/>
    <mergeCell ref="J186:K186"/>
    <mergeCell ref="H186:I186"/>
    <mergeCell ref="J189:K189"/>
    <mergeCell ref="H189:I189"/>
    <mergeCell ref="A189:G189"/>
    <mergeCell ref="J139:K139"/>
    <mergeCell ref="H139:I139"/>
    <mergeCell ref="A139:G139"/>
    <mergeCell ref="A143:K143"/>
    <mergeCell ref="J154:K154"/>
    <mergeCell ref="H154:I154"/>
    <mergeCell ref="J120:K120"/>
    <mergeCell ref="H120:I120"/>
    <mergeCell ref="J129:K129"/>
    <mergeCell ref="H129:I129"/>
    <mergeCell ref="J136:K136"/>
    <mergeCell ref="H136:I136"/>
    <mergeCell ref="A110:K110"/>
    <mergeCell ref="J92:K92"/>
    <mergeCell ref="H92:I92"/>
    <mergeCell ref="J96:K96"/>
    <mergeCell ref="H96:I96"/>
    <mergeCell ref="J100:K100"/>
    <mergeCell ref="H100:I100"/>
    <mergeCell ref="J103:K103"/>
    <mergeCell ref="H103:I103"/>
    <mergeCell ref="J106:K106"/>
    <mergeCell ref="H106:I106"/>
    <mergeCell ref="A106:G106"/>
    <mergeCell ref="J75:K75"/>
    <mergeCell ref="H75:I75"/>
    <mergeCell ref="J84:K84"/>
    <mergeCell ref="H84:I84"/>
    <mergeCell ref="J88:K88"/>
    <mergeCell ref="H88:I88"/>
    <mergeCell ref="J55:K55"/>
    <mergeCell ref="H55:I55"/>
    <mergeCell ref="A55:G55"/>
    <mergeCell ref="A59:K59"/>
    <mergeCell ref="J71:K71"/>
    <mergeCell ref="H71:I71"/>
    <mergeCell ref="A32:K32"/>
    <mergeCell ref="J37:K37"/>
    <mergeCell ref="H37:I37"/>
    <mergeCell ref="A40:K40"/>
    <mergeCell ref="J52:K52"/>
    <mergeCell ref="H52:I52"/>
    <mergeCell ref="J2:K2"/>
    <mergeCell ref="A10:K10"/>
    <mergeCell ref="A11:K11"/>
    <mergeCell ref="E29:H29"/>
    <mergeCell ref="A15:K15"/>
    <mergeCell ref="A16:K16"/>
    <mergeCell ref="A18:K18"/>
    <mergeCell ref="E21:H21"/>
    <mergeCell ref="E22:H22"/>
    <mergeCell ref="E23:H23"/>
    <mergeCell ref="E24:H24"/>
    <mergeCell ref="E25:H25"/>
    <mergeCell ref="E26:H26"/>
    <mergeCell ref="E27:H27"/>
    <mergeCell ref="E28:H28"/>
    <mergeCell ref="A13:K13"/>
    <mergeCell ref="B3:E3"/>
    <mergeCell ref="G3:K3"/>
    <mergeCell ref="B4:E4"/>
    <mergeCell ref="G4:K4"/>
    <mergeCell ref="B6:E6"/>
    <mergeCell ref="G6:K6"/>
    <mergeCell ref="B7:E7"/>
    <mergeCell ref="G7:K7"/>
  </mergeCells>
  <pageMargins left="0.4" right="0.2" top="0.4" bottom="0.4" header="0.2" footer="0.2"/>
  <pageSetup paperSize="9" scale="72" fitToHeight="0" orientation="portrait" r:id="rId1"/>
  <headerFooter>
    <oddHeader>&amp;L&amp;8ГБУ "МОСТРАНСПРОЕКТ"  Доп. раб. место  MCCS-0029348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5"/>
  <sheetViews>
    <sheetView zoomScaleNormal="100" workbookViewId="0">
      <selection activeCell="B7" sqref="B7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1" width="0" hidden="1" customWidth="1"/>
  </cols>
  <sheetData>
    <row r="1" spans="1:5" x14ac:dyDescent="0.2">
      <c r="A1" s="11"/>
    </row>
    <row r="2" spans="1:5" ht="14.25" x14ac:dyDescent="0.2">
      <c r="C2" s="13"/>
      <c r="D2" s="13"/>
    </row>
    <row r="3" spans="1:5" ht="15" x14ac:dyDescent="0.25">
      <c r="C3" s="13"/>
      <c r="D3" s="48" t="s">
        <v>311</v>
      </c>
    </row>
    <row r="4" spans="1:5" ht="15" x14ac:dyDescent="0.25">
      <c r="C4" s="48"/>
      <c r="D4" s="48"/>
    </row>
    <row r="5" spans="1:5" ht="15" x14ac:dyDescent="0.25">
      <c r="C5" s="85" t="s">
        <v>356</v>
      </c>
      <c r="D5" s="85"/>
    </row>
    <row r="6" spans="1:5" ht="15" x14ac:dyDescent="0.25">
      <c r="C6" s="53"/>
      <c r="D6" s="53"/>
    </row>
    <row r="7" spans="1:5" ht="15" x14ac:dyDescent="0.25">
      <c r="C7" s="85" t="s">
        <v>356</v>
      </c>
      <c r="D7" s="85"/>
    </row>
    <row r="8" spans="1:5" ht="15" x14ac:dyDescent="0.25">
      <c r="C8" s="53"/>
      <c r="D8" s="53"/>
    </row>
    <row r="9" spans="1:5" ht="15" x14ac:dyDescent="0.25">
      <c r="C9" s="48" t="s">
        <v>357</v>
      </c>
      <c r="D9" s="13"/>
    </row>
    <row r="10" spans="1:5" ht="14.25" x14ac:dyDescent="0.2">
      <c r="A10" s="13"/>
      <c r="B10" s="13"/>
      <c r="C10" s="13"/>
      <c r="D10" s="13"/>
      <c r="E10" s="13"/>
    </row>
    <row r="11" spans="1:5" ht="15.75" x14ac:dyDescent="0.25">
      <c r="A11" s="86" t="str">
        <f>CONCATENATE("Ведомость объемов работ ", IF(Source!AN15&lt;&gt;"", Source!AN15," "))</f>
        <v xml:space="preserve">Ведомость объемов работ  </v>
      </c>
      <c r="B11" s="86"/>
      <c r="C11" s="86"/>
      <c r="D11" s="86"/>
      <c r="E11" s="13"/>
    </row>
    <row r="12" spans="1:5" ht="33" customHeight="1" x14ac:dyDescent="0.25">
      <c r="A12" s="87" t="s">
        <v>0</v>
      </c>
      <c r="B12" s="87"/>
      <c r="C12" s="87"/>
      <c r="D12" s="87"/>
      <c r="E12" s="13"/>
    </row>
    <row r="13" spans="1:5" ht="14.25" x14ac:dyDescent="0.2">
      <c r="A13" s="13"/>
      <c r="B13" s="13"/>
      <c r="C13" s="13"/>
      <c r="D13" s="13"/>
      <c r="E13" s="13"/>
    </row>
    <row r="14" spans="1:5" ht="28.5" x14ac:dyDescent="0.2">
      <c r="A14" s="24" t="s">
        <v>325</v>
      </c>
      <c r="B14" s="24" t="s">
        <v>327</v>
      </c>
      <c r="C14" s="24" t="s">
        <v>358</v>
      </c>
      <c r="D14" s="24" t="s">
        <v>359</v>
      </c>
      <c r="E14" s="25" t="s">
        <v>360</v>
      </c>
    </row>
    <row r="15" spans="1:5" ht="14.25" x14ac:dyDescent="0.2">
      <c r="A15" s="54">
        <v>1</v>
      </c>
      <c r="B15" s="54">
        <v>2</v>
      </c>
      <c r="C15" s="54">
        <v>3</v>
      </c>
      <c r="D15" s="54">
        <v>4</v>
      </c>
      <c r="E15" s="55">
        <v>5</v>
      </c>
    </row>
    <row r="16" spans="1:5" ht="16.5" x14ac:dyDescent="0.25">
      <c r="A16" s="84" t="str">
        <f>CONCATENATE("Локальная смета: ", Source!G20)</f>
        <v>Локальная смета: ПОДД на период эксплуатации</v>
      </c>
      <c r="B16" s="84"/>
      <c r="C16" s="84"/>
      <c r="D16" s="84"/>
      <c r="E16" s="84"/>
    </row>
    <row r="17" spans="1:5" ht="14.25" x14ac:dyDescent="0.2">
      <c r="A17" s="60" t="str">
        <f>Source!E25</f>
        <v>1</v>
      </c>
      <c r="B17" s="61" t="str">
        <f>Source!G25</f>
        <v>Стойка дорожных знаков Д=76 мм 5 метров</v>
      </c>
      <c r="C17" s="62" t="str">
        <f>Source!H25</f>
        <v>шт.</v>
      </c>
      <c r="D17" s="63">
        <f>Source!I25</f>
        <v>7</v>
      </c>
      <c r="E17" s="61"/>
    </row>
    <row r="18" spans="1:5" ht="16.5" x14ac:dyDescent="0.25">
      <c r="A18" s="84" t="str">
        <f>CONCATENATE("Раздел: ", Source!G28)</f>
        <v>Раздел: Фундамент ФМ-5 под стойки дорожных знаков (7 шт.)</v>
      </c>
      <c r="B18" s="84"/>
      <c r="C18" s="84"/>
      <c r="D18" s="84"/>
      <c r="E18" s="84"/>
    </row>
    <row r="19" spans="1:5" ht="14.25" x14ac:dyDescent="0.2">
      <c r="A19" s="60" t="str">
        <f>Source!E36</f>
        <v>2</v>
      </c>
      <c r="B19" s="61" t="str">
        <f>Source!G36</f>
        <v>Устройство бетонной подготовки (прим. Заливка бетонной смеси)</v>
      </c>
      <c r="C19" s="62" t="str">
        <f>Source!H36</f>
        <v>100 м3 в деле</v>
      </c>
      <c r="D19" s="63">
        <f>Source!I36</f>
        <v>5.5999999999999999E-3</v>
      </c>
      <c r="E19" s="61"/>
    </row>
    <row r="20" spans="1:5" ht="28.5" x14ac:dyDescent="0.2">
      <c r="A20" s="60" t="str">
        <f>Source!E38</f>
        <v>2,1</v>
      </c>
      <c r="B20" s="61" t="str">
        <f>Source!G38</f>
        <v>Смеси бетонные, БСГ, тяжелого бетона на гранитном щебне, фракция 5-20, класс прочности В25 (М350); П4, F100, W6</v>
      </c>
      <c r="C20" s="62" t="str">
        <f>Source!H38</f>
        <v>м3</v>
      </c>
      <c r="D20" s="63">
        <f>Source!I38</f>
        <v>0.57120000000000004</v>
      </c>
      <c r="E20" s="61"/>
    </row>
    <row r="21" spans="1:5" ht="16.5" x14ac:dyDescent="0.25">
      <c r="A21" s="84" t="str">
        <f>CONCATENATE("Раздел: ", Source!G71)</f>
        <v>Раздел: Установка дорожных знаков</v>
      </c>
      <c r="B21" s="84"/>
      <c r="C21" s="84"/>
      <c r="D21" s="84"/>
      <c r="E21" s="84"/>
    </row>
    <row r="22" spans="1:5" ht="14.25" x14ac:dyDescent="0.2">
      <c r="A22" s="60" t="str">
        <f>Source!E75</f>
        <v>3</v>
      </c>
      <c r="B22" s="61" t="str">
        <f>Source!G75</f>
        <v>Установка дорожных знаков на металлических стойках</v>
      </c>
      <c r="C22" s="62" t="str">
        <f>Source!H75</f>
        <v>100 знаков</v>
      </c>
      <c r="D22" s="63">
        <f>Source!I75</f>
        <v>7.0000000000000007E-2</v>
      </c>
      <c r="E22" s="61"/>
    </row>
    <row r="23" spans="1:5" ht="14.25" x14ac:dyDescent="0.2">
      <c r="A23" s="60" t="str">
        <f>Source!E77</f>
        <v>3,1</v>
      </c>
      <c r="B23" s="61" t="str">
        <f>Source!G77</f>
        <v>Стойки из оцинкованной стали, диаметр 76 мм (5 метров)</v>
      </c>
      <c r="C23" s="62" t="str">
        <f>Source!H77</f>
        <v>м</v>
      </c>
      <c r="D23" s="63">
        <f>Source!I77</f>
        <v>35</v>
      </c>
      <c r="E23" s="61"/>
    </row>
    <row r="24" spans="1:5" ht="14.25" x14ac:dyDescent="0.2">
      <c r="A24" s="60" t="str">
        <f>Source!E79</f>
        <v>4</v>
      </c>
      <c r="B24" s="61" t="str">
        <f>Source!G79</f>
        <v>Хомуты из оцинкованной стали, диаметр 76 мм</v>
      </c>
      <c r="C24" s="62" t="str">
        <f>Source!H79</f>
        <v>шт.</v>
      </c>
      <c r="D24" s="63">
        <f>Source!I79</f>
        <v>14</v>
      </c>
      <c r="E24" s="61"/>
    </row>
    <row r="25" spans="1:5" ht="14.25" x14ac:dyDescent="0.2">
      <c r="A25" s="60" t="str">
        <f>Source!E81</f>
        <v>5</v>
      </c>
      <c r="B25" s="61" t="str">
        <f>Source!G81</f>
        <v>Установка дополнительных щитков</v>
      </c>
      <c r="C25" s="62" t="str">
        <f>Source!H81</f>
        <v>100 знаков</v>
      </c>
      <c r="D25" s="63">
        <f>Source!I81</f>
        <v>0.1</v>
      </c>
      <c r="E25" s="61"/>
    </row>
    <row r="26" spans="1:5" ht="28.5" x14ac:dyDescent="0.2">
      <c r="A26" s="60" t="str">
        <f>Source!E85</f>
        <v>6</v>
      </c>
      <c r="B26" s="61" t="str">
        <f>Source!G85</f>
        <v>Знаки из тонколистовой оцинкованной стали со световозвращающей пленкой, круглой формы, диаметр 700 мм (тип 3.1; 4.2.1)</v>
      </c>
      <c r="C26" s="62" t="str">
        <f>Source!H85</f>
        <v>шт.</v>
      </c>
      <c r="D26" s="63">
        <f>Source!I85</f>
        <v>4</v>
      </c>
      <c r="E26" s="61"/>
    </row>
    <row r="27" spans="1:5" ht="42.75" x14ac:dyDescent="0.2">
      <c r="A27" s="60" t="str">
        <f>Source!E89</f>
        <v>7</v>
      </c>
      <c r="B27" s="61" t="str">
        <f>Source!G89</f>
        <v>Знаки из тонколистовой оцинкованной стали со световозвращающей пленкой, квадратной формы, со сторонами размером 700 мм (тип 5.20; 6.4)</v>
      </c>
      <c r="C27" s="62" t="str">
        <f>Source!H89</f>
        <v>шт.</v>
      </c>
      <c r="D27" s="63">
        <f>Source!I89</f>
        <v>6</v>
      </c>
      <c r="E27" s="61"/>
    </row>
    <row r="28" spans="1:5" ht="42.75" x14ac:dyDescent="0.2">
      <c r="A28" s="60" t="str">
        <f>Source!E91</f>
        <v>8</v>
      </c>
      <c r="B28" s="61" t="str">
        <f>Source!G91</f>
        <v>Знаки из тонколистовой оцинкованной стали со световозвращающей пленкой, прямоугольной формы, со сторонами размером 900х600 мм (тип 5.29; 5.30)</v>
      </c>
      <c r="C28" s="62" t="str">
        <f>Source!H91</f>
        <v>шт.</v>
      </c>
      <c r="D28" s="63">
        <f>Source!I91</f>
        <v>2</v>
      </c>
      <c r="E28" s="61"/>
    </row>
    <row r="29" spans="1:5" ht="42.75" x14ac:dyDescent="0.2">
      <c r="A29" s="60" t="str">
        <f>Source!E95</f>
        <v>9</v>
      </c>
      <c r="B29" s="61" t="str">
        <f>Source!G95</f>
        <v>Знаки из тонколистовой оцинкованной стали со световозвращающей пленкой, прямоугольной формы, со сторонами размером 350х700 мм (тип 8.4.3.1; 8.17)</v>
      </c>
      <c r="C29" s="62" t="str">
        <f>Source!H95</f>
        <v>шт.</v>
      </c>
      <c r="D29" s="63">
        <f>Source!I95</f>
        <v>3</v>
      </c>
      <c r="E29" s="61"/>
    </row>
    <row r="30" spans="1:5" ht="42.75" x14ac:dyDescent="0.2">
      <c r="A30" s="60" t="str">
        <f>Source!E97</f>
        <v>10</v>
      </c>
      <c r="B30" s="61" t="str">
        <f>Source!G97</f>
        <v>Знаки из тонколистовой оцинкованной стали со световозвращающей пленкой, прямоугольной формы, со сторонами размером 500х2250 мм  (тип 8.22.1)</v>
      </c>
      <c r="C30" s="62" t="str">
        <f>Source!H97</f>
        <v>шт.</v>
      </c>
      <c r="D30" s="63">
        <f>Source!I97</f>
        <v>2</v>
      </c>
      <c r="E30" s="61"/>
    </row>
    <row r="31" spans="1:5" ht="16.5" x14ac:dyDescent="0.25">
      <c r="A31" s="84" t="str">
        <f>CONCATENATE("Раздел: ", Source!G130)</f>
        <v>Раздел: Демонтаж дорожных знаков</v>
      </c>
      <c r="B31" s="84"/>
      <c r="C31" s="84"/>
      <c r="D31" s="84"/>
      <c r="E31" s="84"/>
    </row>
    <row r="32" spans="1:5" ht="14.25" x14ac:dyDescent="0.2">
      <c r="A32" s="60" t="str">
        <f>Source!E134</f>
        <v>11</v>
      </c>
      <c r="B32" s="61" t="str">
        <f>Source!G134</f>
        <v>Установка дорожных знаков на металлических стойках (прим. демонтаж)</v>
      </c>
      <c r="C32" s="62" t="str">
        <f>Source!H134</f>
        <v>100 знаков</v>
      </c>
      <c r="D32" s="63">
        <f>Source!I134</f>
        <v>0.01</v>
      </c>
      <c r="E32" s="61"/>
    </row>
    <row r="33" spans="1:5" ht="14.25" x14ac:dyDescent="0.2">
      <c r="A33" s="60" t="str">
        <f>Source!E136</f>
        <v>12</v>
      </c>
      <c r="B33" s="61" t="str">
        <f>Source!G136</f>
        <v>Установка дополнительных щитков (прим. демонтаж)</v>
      </c>
      <c r="C33" s="62" t="str">
        <f>Source!H136</f>
        <v>100 знаков</v>
      </c>
      <c r="D33" s="63">
        <f>Source!I136</f>
        <v>0.01</v>
      </c>
      <c r="E33" s="61"/>
    </row>
    <row r="34" spans="1:5" ht="28.5" x14ac:dyDescent="0.2">
      <c r="A34" s="60" t="str">
        <f>Source!E138</f>
        <v>13</v>
      </c>
      <c r="B34" s="61" t="str">
        <f>Source!G138</f>
        <v>Механизированная погрузка строительного мусора в автомобили-самосвалы</v>
      </c>
      <c r="C34" s="62" t="str">
        <f>Source!H138</f>
        <v>1 Т</v>
      </c>
      <c r="D34" s="63">
        <f>Source!I138</f>
        <v>2.81E-2</v>
      </c>
      <c r="E34" s="61"/>
    </row>
    <row r="35" spans="1:5" ht="16.5" x14ac:dyDescent="0.25">
      <c r="A35" s="84" t="str">
        <f>CONCATENATE("Раздел: ", Source!G210)</f>
        <v>Раздел: Нанесение дорожной разметки</v>
      </c>
      <c r="B35" s="84"/>
      <c r="C35" s="84"/>
      <c r="D35" s="84"/>
      <c r="E35" s="84"/>
    </row>
    <row r="36" spans="1:5" ht="14.25" x14ac:dyDescent="0.2">
      <c r="A36" s="60" t="str">
        <f>Source!E214</f>
        <v>14</v>
      </c>
      <c r="B36" s="61" t="str">
        <f>Source!G214</f>
        <v>Нанесение дорожной разметки холодным пластиком вручную</v>
      </c>
      <c r="C36" s="62" t="str">
        <f>Source!H214</f>
        <v>1 м2 разметки</v>
      </c>
      <c r="D36" s="63">
        <f>Source!I214</f>
        <v>42.5</v>
      </c>
      <c r="E36" s="61"/>
    </row>
    <row r="37" spans="1:5" ht="42.75" x14ac:dyDescent="0.2">
      <c r="A37" s="60" t="str">
        <f>Source!E216</f>
        <v>14,1</v>
      </c>
      <c r="B37" s="61" t="str">
        <f>Source!G216</f>
        <v>Пластик холодный двухкомпонентный, термореактивный, плотность от 1,8 до 2,0 г/см3, для разметки автомобильных дорог и всех типов асфальтобетонных покрытий, цвет белый</v>
      </c>
      <c r="C37" s="62" t="str">
        <f>Source!H216</f>
        <v>кг</v>
      </c>
      <c r="D37" s="63">
        <f>Source!I216</f>
        <v>280.5</v>
      </c>
      <c r="E37" s="61"/>
    </row>
    <row r="38" spans="1:5" ht="16.5" x14ac:dyDescent="0.25">
      <c r="A38" s="84" t="str">
        <f>CONCATENATE("Раздел: ", Source!G253)</f>
        <v>Раздел: Искусственная дорожная неровность (ИДН)</v>
      </c>
      <c r="B38" s="84"/>
      <c r="C38" s="84"/>
      <c r="D38" s="84"/>
      <c r="E38" s="84"/>
    </row>
    <row r="39" spans="1:5" ht="71.25" x14ac:dyDescent="0.2">
      <c r="A39" s="60" t="str">
        <f>Source!E257</f>
        <v>15</v>
      </c>
      <c r="B39" s="61" t="str">
        <f>Source!G257</f>
        <v>Монтаж искусственной дорожной неровности (ИДН) - элементов средней части</v>
      </c>
      <c r="C39" s="62" t="str">
        <f>Source!H257</f>
        <v>1 м2 горизонтальной проекции уложенных ИДН</v>
      </c>
      <c r="D39" s="63">
        <f>Source!I257</f>
        <v>2.5</v>
      </c>
      <c r="E39" s="61"/>
    </row>
    <row r="40" spans="1:5" ht="28.5" x14ac:dyDescent="0.2">
      <c r="A40" s="60" t="str">
        <f>Source!E259</f>
        <v>15,1</v>
      </c>
      <c r="B40" s="61" t="str">
        <f>Source!G259</f>
        <v>Искусственная дорожная неровность из резины, средний элемент 500х500 мм</v>
      </c>
      <c r="C40" s="62" t="str">
        <f>Source!H259</f>
        <v>шт.</v>
      </c>
      <c r="D40" s="63">
        <f>Source!I259</f>
        <v>10</v>
      </c>
      <c r="E40" s="61"/>
    </row>
    <row r="41" spans="1:5" ht="71.25" x14ac:dyDescent="0.2">
      <c r="A41" s="60" t="str">
        <f>Source!E265</f>
        <v>16</v>
      </c>
      <c r="B41" s="61" t="str">
        <f>Source!G265</f>
        <v>Монтаж искусственной дорожной неровности (ИДН) - элементов концевой части</v>
      </c>
      <c r="C41" s="62" t="str">
        <f>Source!H265</f>
        <v>1 м2 горизонтальной проекции уложенных ИДН</v>
      </c>
      <c r="D41" s="63">
        <f>Source!I265</f>
        <v>0.9</v>
      </c>
      <c r="E41" s="61"/>
    </row>
    <row r="42" spans="1:5" ht="28.5" x14ac:dyDescent="0.2">
      <c r="A42" s="56" t="str">
        <f>Source!E267</f>
        <v>16,1</v>
      </c>
      <c r="B42" s="57" t="str">
        <f>Source!G267</f>
        <v>Искусственная дорожная неровность из резины, концевой элемент, размеры 900х250 мм</v>
      </c>
      <c r="C42" s="58" t="str">
        <f>Source!H267</f>
        <v>шт.</v>
      </c>
      <c r="D42" s="59">
        <f>Source!I267</f>
        <v>4</v>
      </c>
      <c r="E42" s="57"/>
    </row>
    <row r="45" spans="1:5" ht="15" x14ac:dyDescent="0.25">
      <c r="A45" s="22"/>
      <c r="B45" s="22"/>
      <c r="C45" s="22"/>
      <c r="D45" s="22"/>
      <c r="E45" s="22"/>
    </row>
  </sheetData>
  <mergeCells count="10">
    <mergeCell ref="A21:E21"/>
    <mergeCell ref="A31:E31"/>
    <mergeCell ref="A35:E35"/>
    <mergeCell ref="A38:E38"/>
    <mergeCell ref="C5:D5"/>
    <mergeCell ref="C7:D7"/>
    <mergeCell ref="A11:D11"/>
    <mergeCell ref="A12:D12"/>
    <mergeCell ref="A16:E16"/>
    <mergeCell ref="A18:E18"/>
  </mergeCells>
  <pageMargins left="0.4" right="0.2" top="0.4" bottom="0.4" header="0.2" footer="0.2"/>
  <pageSetup paperSize="9" scale="76" fitToHeight="0" orientation="portrait" r:id="rId1"/>
  <headerFooter>
    <oddHeader>&amp;L&amp;8ГБУ "МОСТРАНСПРОЕКТ"  Доп. раб. место  MCCS-0029348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U372"/>
  <sheetViews>
    <sheetView workbookViewId="0">
      <selection sqref="A1:XFD1"/>
    </sheetView>
  </sheetViews>
  <sheetFormatPr defaultColWidth="9.140625" defaultRowHeight="12.75" x14ac:dyDescent="0.2"/>
  <cols>
    <col min="1" max="256" width="9.140625" customWidth="1"/>
  </cols>
  <sheetData>
    <row r="4" spans="1:133" x14ac:dyDescent="0.2">
      <c r="A4" s="1">
        <v>1</v>
      </c>
      <c r="B4" s="1">
        <v>1</v>
      </c>
      <c r="C4" s="1">
        <v>-1</v>
      </c>
      <c r="D4" s="1"/>
      <c r="E4" s="1"/>
      <c r="F4" s="1"/>
      <c r="G4" s="1" t="s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>
        <v>0</v>
      </c>
    </row>
    <row r="12" spans="1:133" x14ac:dyDescent="0.2">
      <c r="A12" s="1">
        <v>1</v>
      </c>
      <c r="B12" s="1">
        <v>365</v>
      </c>
      <c r="C12" s="1">
        <v>0</v>
      </c>
      <c r="D12" s="1">
        <f>ROW(A330)</f>
        <v>330</v>
      </c>
      <c r="E12" s="1">
        <v>0</v>
      </c>
      <c r="F12" s="1" t="s">
        <v>1</v>
      </c>
      <c r="G12" s="1" t="s">
        <v>2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175</v>
      </c>
      <c r="S12" s="1">
        <v>157</v>
      </c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>
        <v>0</v>
      </c>
      <c r="BC12" s="1"/>
      <c r="BD12" s="1"/>
      <c r="BE12" s="1"/>
      <c r="BF12" s="1"/>
      <c r="BG12" s="1"/>
      <c r="BH12" s="1" t="s">
        <v>4</v>
      </c>
      <c r="BI12" s="1" t="s">
        <v>5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1</v>
      </c>
      <c r="BW12" s="1">
        <v>0</v>
      </c>
      <c r="BX12" s="1">
        <v>0</v>
      </c>
      <c r="BY12" s="1" t="s">
        <v>6</v>
      </c>
      <c r="BZ12" s="1" t="s">
        <v>7</v>
      </c>
      <c r="CA12" s="1" t="s">
        <v>8</v>
      </c>
      <c r="CB12" s="1" t="s">
        <v>8</v>
      </c>
      <c r="CC12" s="1" t="s">
        <v>8</v>
      </c>
      <c r="CD12" s="1" t="s">
        <v>8</v>
      </c>
      <c r="CE12" s="1" t="s">
        <v>9</v>
      </c>
      <c r="CF12" s="1">
        <v>0</v>
      </c>
      <c r="CG12" s="1">
        <v>0</v>
      </c>
      <c r="CH12" s="1">
        <v>16777224</v>
      </c>
      <c r="CI12" s="1" t="s">
        <v>3</v>
      </c>
      <c r="CJ12" s="1" t="s">
        <v>3</v>
      </c>
      <c r="CK12" s="1">
        <v>59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55" x14ac:dyDescent="0.2">
      <c r="A18" s="3">
        <v>52</v>
      </c>
      <c r="B18" s="3">
        <f t="shared" ref="B18:G18" si="0">B330</f>
        <v>365</v>
      </c>
      <c r="C18" s="3">
        <f t="shared" si="0"/>
        <v>1</v>
      </c>
      <c r="D18" s="3">
        <f t="shared" si="0"/>
        <v>12</v>
      </c>
      <c r="E18" s="3">
        <f t="shared" si="0"/>
        <v>0</v>
      </c>
      <c r="F18" s="3" t="str">
        <f t="shared" si="0"/>
        <v>02-01-06</v>
      </c>
      <c r="G18" s="3" t="str">
        <f t="shared" si="0"/>
        <v>02-01-07 ПОДД на период эксплуатации</v>
      </c>
      <c r="H18" s="3"/>
      <c r="I18" s="3"/>
      <c r="J18" s="3"/>
      <c r="K18" s="3"/>
      <c r="L18" s="3"/>
      <c r="M18" s="3"/>
      <c r="N18" s="3"/>
      <c r="O18" s="3">
        <f t="shared" ref="O18:AT18" si="1">O330</f>
        <v>55328.14</v>
      </c>
      <c r="P18" s="3">
        <f t="shared" si="1"/>
        <v>52868.5</v>
      </c>
      <c r="Q18" s="3">
        <f t="shared" si="1"/>
        <v>790.56</v>
      </c>
      <c r="R18" s="3">
        <f t="shared" si="1"/>
        <v>299.08999999999997</v>
      </c>
      <c r="S18" s="3">
        <f t="shared" si="1"/>
        <v>1669.08</v>
      </c>
      <c r="T18" s="3">
        <f t="shared" si="1"/>
        <v>0</v>
      </c>
      <c r="U18" s="3">
        <f t="shared" si="1"/>
        <v>133.12036000000001</v>
      </c>
      <c r="V18" s="3">
        <f t="shared" si="1"/>
        <v>0</v>
      </c>
      <c r="W18" s="3">
        <f t="shared" si="1"/>
        <v>0</v>
      </c>
      <c r="X18" s="3">
        <f t="shared" si="1"/>
        <v>2490.71</v>
      </c>
      <c r="Y18" s="3">
        <f t="shared" si="1"/>
        <v>1680.38</v>
      </c>
      <c r="Z18" s="3">
        <f t="shared" si="1"/>
        <v>0</v>
      </c>
      <c r="AA18" s="3">
        <f t="shared" si="1"/>
        <v>0</v>
      </c>
      <c r="AB18" s="3">
        <f t="shared" si="1"/>
        <v>0</v>
      </c>
      <c r="AC18" s="3">
        <f t="shared" si="1"/>
        <v>0</v>
      </c>
      <c r="AD18" s="3">
        <f t="shared" si="1"/>
        <v>0</v>
      </c>
      <c r="AE18" s="3">
        <f t="shared" si="1"/>
        <v>0</v>
      </c>
      <c r="AF18" s="3">
        <f t="shared" si="1"/>
        <v>0</v>
      </c>
      <c r="AG18" s="3">
        <f t="shared" si="1"/>
        <v>0</v>
      </c>
      <c r="AH18" s="3">
        <f t="shared" si="1"/>
        <v>0</v>
      </c>
      <c r="AI18" s="3">
        <f t="shared" si="1"/>
        <v>0</v>
      </c>
      <c r="AJ18" s="3">
        <f t="shared" si="1"/>
        <v>0</v>
      </c>
      <c r="AK18" s="3">
        <f t="shared" si="1"/>
        <v>0</v>
      </c>
      <c r="AL18" s="3">
        <f t="shared" si="1"/>
        <v>0</v>
      </c>
      <c r="AM18" s="3">
        <f t="shared" si="1"/>
        <v>0</v>
      </c>
      <c r="AN18" s="3">
        <f t="shared" si="1"/>
        <v>0</v>
      </c>
      <c r="AO18" s="3">
        <f t="shared" si="1"/>
        <v>0</v>
      </c>
      <c r="AP18" s="3">
        <f t="shared" si="1"/>
        <v>0</v>
      </c>
      <c r="AQ18" s="3">
        <f t="shared" si="1"/>
        <v>0</v>
      </c>
      <c r="AR18" s="3">
        <f t="shared" si="1"/>
        <v>60022.65</v>
      </c>
      <c r="AS18" s="3">
        <f t="shared" si="1"/>
        <v>60022.65</v>
      </c>
      <c r="AT18" s="3">
        <f t="shared" si="1"/>
        <v>0</v>
      </c>
      <c r="AU18" s="3">
        <f t="shared" ref="AU18:BZ18" si="2">AU330</f>
        <v>0</v>
      </c>
      <c r="AV18" s="3">
        <f t="shared" si="2"/>
        <v>52868.5</v>
      </c>
      <c r="AW18" s="3">
        <f t="shared" si="2"/>
        <v>52868.5</v>
      </c>
      <c r="AX18" s="3">
        <f t="shared" si="2"/>
        <v>0</v>
      </c>
      <c r="AY18" s="3">
        <f t="shared" si="2"/>
        <v>52868.5</v>
      </c>
      <c r="AZ18" s="3">
        <f t="shared" si="2"/>
        <v>0</v>
      </c>
      <c r="BA18" s="3">
        <f t="shared" si="2"/>
        <v>0</v>
      </c>
      <c r="BB18" s="3">
        <f t="shared" si="2"/>
        <v>0</v>
      </c>
      <c r="BC18" s="3">
        <f t="shared" si="2"/>
        <v>0</v>
      </c>
      <c r="BD18" s="3">
        <f t="shared" si="2"/>
        <v>0</v>
      </c>
      <c r="BE18" s="3">
        <f t="shared" si="2"/>
        <v>0</v>
      </c>
      <c r="BF18" s="3">
        <f t="shared" si="2"/>
        <v>0</v>
      </c>
      <c r="BG18" s="3">
        <f t="shared" si="2"/>
        <v>0</v>
      </c>
      <c r="BH18" s="3">
        <f t="shared" si="2"/>
        <v>0</v>
      </c>
      <c r="BI18" s="3">
        <f t="shared" si="2"/>
        <v>0</v>
      </c>
      <c r="BJ18" s="3">
        <f t="shared" si="2"/>
        <v>0</v>
      </c>
      <c r="BK18" s="3">
        <f t="shared" si="2"/>
        <v>0</v>
      </c>
      <c r="BL18" s="3">
        <f t="shared" si="2"/>
        <v>0</v>
      </c>
      <c r="BM18" s="3">
        <f t="shared" si="2"/>
        <v>0</v>
      </c>
      <c r="BN18" s="3">
        <f t="shared" si="2"/>
        <v>0</v>
      </c>
      <c r="BO18" s="3">
        <f t="shared" si="2"/>
        <v>0</v>
      </c>
      <c r="BP18" s="3">
        <f t="shared" si="2"/>
        <v>0</v>
      </c>
      <c r="BQ18" s="3">
        <f t="shared" si="2"/>
        <v>0</v>
      </c>
      <c r="BR18" s="3">
        <f t="shared" si="2"/>
        <v>0</v>
      </c>
      <c r="BS18" s="3">
        <f t="shared" si="2"/>
        <v>0</v>
      </c>
      <c r="BT18" s="3">
        <f t="shared" si="2"/>
        <v>0</v>
      </c>
      <c r="BU18" s="3">
        <f t="shared" si="2"/>
        <v>0</v>
      </c>
      <c r="BV18" s="3">
        <f t="shared" si="2"/>
        <v>0</v>
      </c>
      <c r="BW18" s="3">
        <f t="shared" si="2"/>
        <v>0</v>
      </c>
      <c r="BX18" s="3">
        <f t="shared" si="2"/>
        <v>0</v>
      </c>
      <c r="BY18" s="3">
        <f t="shared" si="2"/>
        <v>0</v>
      </c>
      <c r="BZ18" s="3">
        <f t="shared" si="2"/>
        <v>0</v>
      </c>
      <c r="CA18" s="3">
        <f t="shared" ref="CA18:DF18" si="3">CA330</f>
        <v>0</v>
      </c>
      <c r="CB18" s="3">
        <f t="shared" si="3"/>
        <v>0</v>
      </c>
      <c r="CC18" s="3">
        <f t="shared" si="3"/>
        <v>0</v>
      </c>
      <c r="CD18" s="3">
        <f t="shared" si="3"/>
        <v>0</v>
      </c>
      <c r="CE18" s="3">
        <f t="shared" si="3"/>
        <v>0</v>
      </c>
      <c r="CF18" s="3">
        <f t="shared" si="3"/>
        <v>0</v>
      </c>
      <c r="CG18" s="3">
        <f t="shared" si="3"/>
        <v>0</v>
      </c>
      <c r="CH18" s="3">
        <f t="shared" si="3"/>
        <v>0</v>
      </c>
      <c r="CI18" s="3">
        <f t="shared" si="3"/>
        <v>0</v>
      </c>
      <c r="CJ18" s="3">
        <f t="shared" si="3"/>
        <v>0</v>
      </c>
      <c r="CK18" s="3">
        <f t="shared" si="3"/>
        <v>0</v>
      </c>
      <c r="CL18" s="3">
        <f t="shared" si="3"/>
        <v>0</v>
      </c>
      <c r="CM18" s="3">
        <f t="shared" si="3"/>
        <v>0</v>
      </c>
      <c r="CN18" s="3">
        <f t="shared" si="3"/>
        <v>0</v>
      </c>
      <c r="CO18" s="3">
        <f t="shared" si="3"/>
        <v>0</v>
      </c>
      <c r="CP18" s="3">
        <f t="shared" si="3"/>
        <v>0</v>
      </c>
      <c r="CQ18" s="3">
        <f t="shared" si="3"/>
        <v>0</v>
      </c>
      <c r="CR18" s="3">
        <f t="shared" si="3"/>
        <v>0</v>
      </c>
      <c r="CS18" s="3">
        <f t="shared" si="3"/>
        <v>0</v>
      </c>
      <c r="CT18" s="3">
        <f t="shared" si="3"/>
        <v>0</v>
      </c>
      <c r="CU18" s="3">
        <f t="shared" si="3"/>
        <v>0</v>
      </c>
      <c r="CV18" s="3">
        <f t="shared" si="3"/>
        <v>0</v>
      </c>
      <c r="CW18" s="3">
        <f t="shared" si="3"/>
        <v>0</v>
      </c>
      <c r="CX18" s="3">
        <f t="shared" si="3"/>
        <v>0</v>
      </c>
      <c r="CY18" s="3">
        <f t="shared" si="3"/>
        <v>0</v>
      </c>
      <c r="CZ18" s="3">
        <f t="shared" si="3"/>
        <v>0</v>
      </c>
      <c r="DA18" s="3">
        <f t="shared" si="3"/>
        <v>0</v>
      </c>
      <c r="DB18" s="3">
        <f t="shared" si="3"/>
        <v>0</v>
      </c>
      <c r="DC18" s="3">
        <f t="shared" si="3"/>
        <v>0</v>
      </c>
      <c r="DD18" s="3">
        <f t="shared" si="3"/>
        <v>0</v>
      </c>
      <c r="DE18" s="3">
        <f t="shared" si="3"/>
        <v>0</v>
      </c>
      <c r="DF18" s="3">
        <f t="shared" si="3"/>
        <v>0</v>
      </c>
      <c r="DG18" s="4">
        <f t="shared" ref="DG18:EL18" si="4">DG330</f>
        <v>152942.16</v>
      </c>
      <c r="DH18" s="4">
        <f t="shared" si="4"/>
        <v>102828.87</v>
      </c>
      <c r="DI18" s="4">
        <f t="shared" si="4"/>
        <v>9671.48</v>
      </c>
      <c r="DJ18" s="4">
        <f t="shared" si="4"/>
        <v>7246.94</v>
      </c>
      <c r="DK18" s="4">
        <f t="shared" si="4"/>
        <v>40441.81</v>
      </c>
      <c r="DL18" s="4">
        <f t="shared" si="4"/>
        <v>0</v>
      </c>
      <c r="DM18" s="4">
        <f t="shared" si="4"/>
        <v>133.12036000000001</v>
      </c>
      <c r="DN18" s="4">
        <f t="shared" si="4"/>
        <v>0</v>
      </c>
      <c r="DO18" s="4">
        <f t="shared" si="4"/>
        <v>0</v>
      </c>
      <c r="DP18" s="4">
        <f t="shared" si="4"/>
        <v>49091.199999999997</v>
      </c>
      <c r="DQ18" s="4">
        <f t="shared" si="4"/>
        <v>20781.16</v>
      </c>
      <c r="DR18" s="4">
        <f t="shared" si="4"/>
        <v>0</v>
      </c>
      <c r="DS18" s="4">
        <f t="shared" si="4"/>
        <v>0</v>
      </c>
      <c r="DT18" s="4">
        <f t="shared" si="4"/>
        <v>0</v>
      </c>
      <c r="DU18" s="4">
        <f t="shared" si="4"/>
        <v>0</v>
      </c>
      <c r="DV18" s="4">
        <f t="shared" si="4"/>
        <v>0</v>
      </c>
      <c r="DW18" s="4">
        <f t="shared" si="4"/>
        <v>0</v>
      </c>
      <c r="DX18" s="4">
        <f t="shared" si="4"/>
        <v>0</v>
      </c>
      <c r="DY18" s="4">
        <f t="shared" si="4"/>
        <v>0</v>
      </c>
      <c r="DZ18" s="4">
        <f t="shared" si="4"/>
        <v>0</v>
      </c>
      <c r="EA18" s="4">
        <f t="shared" si="4"/>
        <v>0</v>
      </c>
      <c r="EB18" s="4">
        <f t="shared" si="4"/>
        <v>0</v>
      </c>
      <c r="EC18" s="4">
        <f t="shared" si="4"/>
        <v>0</v>
      </c>
      <c r="ED18" s="4">
        <f t="shared" si="4"/>
        <v>0</v>
      </c>
      <c r="EE18" s="4">
        <f t="shared" si="4"/>
        <v>0</v>
      </c>
      <c r="EF18" s="4">
        <f t="shared" si="4"/>
        <v>0</v>
      </c>
      <c r="EG18" s="4">
        <f t="shared" si="4"/>
        <v>0</v>
      </c>
      <c r="EH18" s="4">
        <f t="shared" si="4"/>
        <v>0</v>
      </c>
      <c r="EI18" s="4">
        <f t="shared" si="4"/>
        <v>0</v>
      </c>
      <c r="EJ18" s="4">
        <f t="shared" si="4"/>
        <v>234192.22</v>
      </c>
      <c r="EK18" s="4">
        <f t="shared" si="4"/>
        <v>234192.22</v>
      </c>
      <c r="EL18" s="4">
        <f t="shared" si="4"/>
        <v>0</v>
      </c>
      <c r="EM18" s="4">
        <f t="shared" ref="EM18:FR18" si="5">EM330</f>
        <v>0</v>
      </c>
      <c r="EN18" s="4">
        <f t="shared" si="5"/>
        <v>102828.87</v>
      </c>
      <c r="EO18" s="4">
        <f t="shared" si="5"/>
        <v>102828.87</v>
      </c>
      <c r="EP18" s="4">
        <f t="shared" si="5"/>
        <v>0</v>
      </c>
      <c r="EQ18" s="4">
        <f t="shared" si="5"/>
        <v>102828.87</v>
      </c>
      <c r="ER18" s="4">
        <f t="shared" si="5"/>
        <v>0</v>
      </c>
      <c r="ES18" s="4">
        <f t="shared" si="5"/>
        <v>0</v>
      </c>
      <c r="ET18" s="4">
        <f t="shared" si="5"/>
        <v>0</v>
      </c>
      <c r="EU18" s="4">
        <f t="shared" si="5"/>
        <v>0</v>
      </c>
      <c r="EV18" s="4">
        <f t="shared" si="5"/>
        <v>0</v>
      </c>
      <c r="EW18" s="4">
        <f t="shared" si="5"/>
        <v>0</v>
      </c>
      <c r="EX18" s="4">
        <f t="shared" si="5"/>
        <v>0</v>
      </c>
      <c r="EY18" s="4">
        <f t="shared" si="5"/>
        <v>0</v>
      </c>
      <c r="EZ18" s="4">
        <f t="shared" si="5"/>
        <v>0</v>
      </c>
      <c r="FA18" s="4">
        <f t="shared" si="5"/>
        <v>0</v>
      </c>
      <c r="FB18" s="4">
        <f t="shared" si="5"/>
        <v>0</v>
      </c>
      <c r="FC18" s="4">
        <f t="shared" si="5"/>
        <v>0</v>
      </c>
      <c r="FD18" s="4">
        <f t="shared" si="5"/>
        <v>0</v>
      </c>
      <c r="FE18" s="4">
        <f t="shared" si="5"/>
        <v>0</v>
      </c>
      <c r="FF18" s="4">
        <f t="shared" si="5"/>
        <v>0</v>
      </c>
      <c r="FG18" s="4">
        <f t="shared" si="5"/>
        <v>0</v>
      </c>
      <c r="FH18" s="4">
        <f t="shared" si="5"/>
        <v>0</v>
      </c>
      <c r="FI18" s="4">
        <f t="shared" si="5"/>
        <v>0</v>
      </c>
      <c r="FJ18" s="4">
        <f t="shared" si="5"/>
        <v>0</v>
      </c>
      <c r="FK18" s="4">
        <f t="shared" si="5"/>
        <v>0</v>
      </c>
      <c r="FL18" s="4">
        <f t="shared" si="5"/>
        <v>0</v>
      </c>
      <c r="FM18" s="4">
        <f t="shared" si="5"/>
        <v>0</v>
      </c>
      <c r="FN18" s="4">
        <f t="shared" si="5"/>
        <v>0</v>
      </c>
      <c r="FO18" s="4">
        <f t="shared" si="5"/>
        <v>0</v>
      </c>
      <c r="FP18" s="4">
        <f t="shared" si="5"/>
        <v>0</v>
      </c>
      <c r="FQ18" s="4">
        <f t="shared" si="5"/>
        <v>0</v>
      </c>
      <c r="FR18" s="4">
        <f t="shared" si="5"/>
        <v>0</v>
      </c>
      <c r="FS18" s="4">
        <f t="shared" ref="FS18:GX18" si="6">FS330</f>
        <v>0</v>
      </c>
      <c r="FT18" s="4">
        <f t="shared" si="6"/>
        <v>0</v>
      </c>
      <c r="FU18" s="4">
        <f t="shared" si="6"/>
        <v>0</v>
      </c>
      <c r="FV18" s="4">
        <f t="shared" si="6"/>
        <v>0</v>
      </c>
      <c r="FW18" s="4">
        <f t="shared" si="6"/>
        <v>0</v>
      </c>
      <c r="FX18" s="4">
        <f t="shared" si="6"/>
        <v>0</v>
      </c>
      <c r="FY18" s="4">
        <f t="shared" si="6"/>
        <v>0</v>
      </c>
      <c r="FZ18" s="4">
        <f t="shared" si="6"/>
        <v>0</v>
      </c>
      <c r="GA18" s="4">
        <f t="shared" si="6"/>
        <v>0</v>
      </c>
      <c r="GB18" s="4">
        <f t="shared" si="6"/>
        <v>0</v>
      </c>
      <c r="GC18" s="4">
        <f t="shared" si="6"/>
        <v>0</v>
      </c>
      <c r="GD18" s="4">
        <f t="shared" si="6"/>
        <v>0</v>
      </c>
      <c r="GE18" s="4">
        <f t="shared" si="6"/>
        <v>0</v>
      </c>
      <c r="GF18" s="4">
        <f t="shared" si="6"/>
        <v>0</v>
      </c>
      <c r="GG18" s="4">
        <f t="shared" si="6"/>
        <v>0</v>
      </c>
      <c r="GH18" s="4">
        <f t="shared" si="6"/>
        <v>0</v>
      </c>
      <c r="GI18" s="4">
        <f t="shared" si="6"/>
        <v>0</v>
      </c>
      <c r="GJ18" s="4">
        <f t="shared" si="6"/>
        <v>0</v>
      </c>
      <c r="GK18" s="4">
        <f t="shared" si="6"/>
        <v>0</v>
      </c>
      <c r="GL18" s="4">
        <f t="shared" si="6"/>
        <v>0</v>
      </c>
      <c r="GM18" s="4">
        <f t="shared" si="6"/>
        <v>0</v>
      </c>
      <c r="GN18" s="4">
        <f t="shared" si="6"/>
        <v>0</v>
      </c>
      <c r="GO18" s="4">
        <f t="shared" si="6"/>
        <v>0</v>
      </c>
      <c r="GP18" s="4">
        <f t="shared" si="6"/>
        <v>0</v>
      </c>
      <c r="GQ18" s="4">
        <f t="shared" si="6"/>
        <v>0</v>
      </c>
      <c r="GR18" s="4">
        <f t="shared" si="6"/>
        <v>0</v>
      </c>
      <c r="GS18" s="4">
        <f t="shared" si="6"/>
        <v>0</v>
      </c>
      <c r="GT18" s="4">
        <f t="shared" si="6"/>
        <v>0</v>
      </c>
      <c r="GU18" s="4">
        <f t="shared" si="6"/>
        <v>0</v>
      </c>
      <c r="GV18" s="4">
        <f t="shared" si="6"/>
        <v>0</v>
      </c>
      <c r="GW18" s="4">
        <f t="shared" si="6"/>
        <v>0</v>
      </c>
      <c r="GX18" s="4">
        <f t="shared" si="6"/>
        <v>0</v>
      </c>
    </row>
    <row r="20" spans="1:255" x14ac:dyDescent="0.2">
      <c r="A20" s="1">
        <v>3</v>
      </c>
      <c r="B20" s="1">
        <v>1</v>
      </c>
      <c r="C20" s="1"/>
      <c r="D20" s="1">
        <f>ROW(A300)</f>
        <v>300</v>
      </c>
      <c r="E20" s="1"/>
      <c r="F20" s="1" t="s">
        <v>10</v>
      </c>
      <c r="G20" s="1" t="s">
        <v>11</v>
      </c>
      <c r="H20" s="1" t="s">
        <v>3</v>
      </c>
      <c r="I20" s="1">
        <v>0</v>
      </c>
      <c r="J20" s="1" t="s">
        <v>12</v>
      </c>
      <c r="K20" s="1">
        <v>-1</v>
      </c>
      <c r="L20" s="1" t="s">
        <v>10</v>
      </c>
      <c r="M20" s="1" t="s">
        <v>3</v>
      </c>
      <c r="N20" s="1"/>
      <c r="O20" s="1"/>
      <c r="P20" s="1"/>
      <c r="Q20" s="1"/>
      <c r="R20" s="1"/>
      <c r="S20" s="1">
        <v>0</v>
      </c>
      <c r="T20" s="1">
        <v>0</v>
      </c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13</v>
      </c>
      <c r="AC20" s="1" t="s">
        <v>14</v>
      </c>
      <c r="AD20" s="1" t="s">
        <v>15</v>
      </c>
      <c r="AE20" s="1" t="s">
        <v>16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</row>
    <row r="22" spans="1:255" x14ac:dyDescent="0.2">
      <c r="A22" s="3">
        <v>52</v>
      </c>
      <c r="B22" s="3">
        <f t="shared" ref="B22:G22" si="7">B300</f>
        <v>1</v>
      </c>
      <c r="C22" s="3">
        <f t="shared" si="7"/>
        <v>3</v>
      </c>
      <c r="D22" s="3">
        <f t="shared" si="7"/>
        <v>20</v>
      </c>
      <c r="E22" s="3">
        <f t="shared" si="7"/>
        <v>0</v>
      </c>
      <c r="F22" s="3" t="str">
        <f t="shared" si="7"/>
        <v>02-01-07</v>
      </c>
      <c r="G22" s="3" t="str">
        <f t="shared" si="7"/>
        <v>ПОДД на период эксплуатации</v>
      </c>
      <c r="H22" s="3"/>
      <c r="I22" s="3"/>
      <c r="J22" s="3"/>
      <c r="K22" s="3"/>
      <c r="L22" s="3"/>
      <c r="M22" s="3"/>
      <c r="N22" s="3"/>
      <c r="O22" s="3">
        <f t="shared" ref="O22:AT22" si="8">O300</f>
        <v>55328.14</v>
      </c>
      <c r="P22" s="3">
        <f t="shared" si="8"/>
        <v>52868.5</v>
      </c>
      <c r="Q22" s="3">
        <f t="shared" si="8"/>
        <v>790.56</v>
      </c>
      <c r="R22" s="3">
        <f t="shared" si="8"/>
        <v>299.08999999999997</v>
      </c>
      <c r="S22" s="3">
        <f t="shared" si="8"/>
        <v>1669.08</v>
      </c>
      <c r="T22" s="3">
        <f t="shared" si="8"/>
        <v>0</v>
      </c>
      <c r="U22" s="3">
        <f t="shared" si="8"/>
        <v>133.12036000000001</v>
      </c>
      <c r="V22" s="3">
        <f t="shared" si="8"/>
        <v>0</v>
      </c>
      <c r="W22" s="3">
        <f t="shared" si="8"/>
        <v>0</v>
      </c>
      <c r="X22" s="3">
        <f t="shared" si="8"/>
        <v>2490.71</v>
      </c>
      <c r="Y22" s="3">
        <f t="shared" si="8"/>
        <v>1680.38</v>
      </c>
      <c r="Z22" s="3">
        <f t="shared" si="8"/>
        <v>0</v>
      </c>
      <c r="AA22" s="3">
        <f t="shared" si="8"/>
        <v>0</v>
      </c>
      <c r="AB22" s="3">
        <f t="shared" si="8"/>
        <v>0</v>
      </c>
      <c r="AC22" s="3">
        <f t="shared" si="8"/>
        <v>0</v>
      </c>
      <c r="AD22" s="3">
        <f t="shared" si="8"/>
        <v>0</v>
      </c>
      <c r="AE22" s="3">
        <f t="shared" si="8"/>
        <v>0</v>
      </c>
      <c r="AF22" s="3">
        <f t="shared" si="8"/>
        <v>0</v>
      </c>
      <c r="AG22" s="3">
        <f t="shared" si="8"/>
        <v>0</v>
      </c>
      <c r="AH22" s="3">
        <f t="shared" si="8"/>
        <v>0</v>
      </c>
      <c r="AI22" s="3">
        <f t="shared" si="8"/>
        <v>0</v>
      </c>
      <c r="AJ22" s="3">
        <f t="shared" si="8"/>
        <v>0</v>
      </c>
      <c r="AK22" s="3">
        <f t="shared" si="8"/>
        <v>0</v>
      </c>
      <c r="AL22" s="3">
        <f t="shared" si="8"/>
        <v>0</v>
      </c>
      <c r="AM22" s="3">
        <f t="shared" si="8"/>
        <v>0</v>
      </c>
      <c r="AN22" s="3">
        <f t="shared" si="8"/>
        <v>0</v>
      </c>
      <c r="AO22" s="3">
        <f t="shared" si="8"/>
        <v>0</v>
      </c>
      <c r="AP22" s="3">
        <f t="shared" si="8"/>
        <v>0</v>
      </c>
      <c r="AQ22" s="3">
        <f t="shared" si="8"/>
        <v>0</v>
      </c>
      <c r="AR22" s="3">
        <f t="shared" si="8"/>
        <v>60022.65</v>
      </c>
      <c r="AS22" s="3">
        <f t="shared" si="8"/>
        <v>60022.65</v>
      </c>
      <c r="AT22" s="3">
        <f t="shared" si="8"/>
        <v>0</v>
      </c>
      <c r="AU22" s="3">
        <f t="shared" ref="AU22:BZ22" si="9">AU300</f>
        <v>0</v>
      </c>
      <c r="AV22" s="3">
        <f t="shared" si="9"/>
        <v>52868.5</v>
      </c>
      <c r="AW22" s="3">
        <f t="shared" si="9"/>
        <v>52868.5</v>
      </c>
      <c r="AX22" s="3">
        <f t="shared" si="9"/>
        <v>0</v>
      </c>
      <c r="AY22" s="3">
        <f t="shared" si="9"/>
        <v>52868.5</v>
      </c>
      <c r="AZ22" s="3">
        <f t="shared" si="9"/>
        <v>0</v>
      </c>
      <c r="BA22" s="3">
        <f t="shared" si="9"/>
        <v>0</v>
      </c>
      <c r="BB22" s="3">
        <f t="shared" si="9"/>
        <v>0</v>
      </c>
      <c r="BC22" s="3">
        <f t="shared" si="9"/>
        <v>0</v>
      </c>
      <c r="BD22" s="3">
        <f t="shared" si="9"/>
        <v>0</v>
      </c>
      <c r="BE22" s="3">
        <f t="shared" si="9"/>
        <v>0</v>
      </c>
      <c r="BF22" s="3">
        <f t="shared" si="9"/>
        <v>0</v>
      </c>
      <c r="BG22" s="3">
        <f t="shared" si="9"/>
        <v>0</v>
      </c>
      <c r="BH22" s="3">
        <f t="shared" si="9"/>
        <v>0</v>
      </c>
      <c r="BI22" s="3">
        <f t="shared" si="9"/>
        <v>0</v>
      </c>
      <c r="BJ22" s="3">
        <f t="shared" si="9"/>
        <v>0</v>
      </c>
      <c r="BK22" s="3">
        <f t="shared" si="9"/>
        <v>0</v>
      </c>
      <c r="BL22" s="3">
        <f t="shared" si="9"/>
        <v>0</v>
      </c>
      <c r="BM22" s="3">
        <f t="shared" si="9"/>
        <v>0</v>
      </c>
      <c r="BN22" s="3">
        <f t="shared" si="9"/>
        <v>0</v>
      </c>
      <c r="BO22" s="3">
        <f t="shared" si="9"/>
        <v>0</v>
      </c>
      <c r="BP22" s="3">
        <f t="shared" si="9"/>
        <v>0</v>
      </c>
      <c r="BQ22" s="3">
        <f t="shared" si="9"/>
        <v>0</v>
      </c>
      <c r="BR22" s="3">
        <f t="shared" si="9"/>
        <v>0</v>
      </c>
      <c r="BS22" s="3">
        <f t="shared" si="9"/>
        <v>0</v>
      </c>
      <c r="BT22" s="3">
        <f t="shared" si="9"/>
        <v>0</v>
      </c>
      <c r="BU22" s="3">
        <f t="shared" si="9"/>
        <v>0</v>
      </c>
      <c r="BV22" s="3">
        <f t="shared" si="9"/>
        <v>0</v>
      </c>
      <c r="BW22" s="3">
        <f t="shared" si="9"/>
        <v>0</v>
      </c>
      <c r="BX22" s="3">
        <f t="shared" si="9"/>
        <v>0</v>
      </c>
      <c r="BY22" s="3">
        <f t="shared" si="9"/>
        <v>0</v>
      </c>
      <c r="BZ22" s="3">
        <f t="shared" si="9"/>
        <v>0</v>
      </c>
      <c r="CA22" s="3">
        <f t="shared" ref="CA22:DF22" si="10">CA300</f>
        <v>0</v>
      </c>
      <c r="CB22" s="3">
        <f t="shared" si="10"/>
        <v>0</v>
      </c>
      <c r="CC22" s="3">
        <f t="shared" si="10"/>
        <v>0</v>
      </c>
      <c r="CD22" s="3">
        <f t="shared" si="10"/>
        <v>0</v>
      </c>
      <c r="CE22" s="3">
        <f t="shared" si="10"/>
        <v>0</v>
      </c>
      <c r="CF22" s="3">
        <f t="shared" si="10"/>
        <v>0</v>
      </c>
      <c r="CG22" s="3">
        <f t="shared" si="10"/>
        <v>0</v>
      </c>
      <c r="CH22" s="3">
        <f t="shared" si="10"/>
        <v>0</v>
      </c>
      <c r="CI22" s="3">
        <f t="shared" si="10"/>
        <v>0</v>
      </c>
      <c r="CJ22" s="3">
        <f t="shared" si="10"/>
        <v>0</v>
      </c>
      <c r="CK22" s="3">
        <f t="shared" si="10"/>
        <v>0</v>
      </c>
      <c r="CL22" s="3">
        <f t="shared" si="10"/>
        <v>0</v>
      </c>
      <c r="CM22" s="3">
        <f t="shared" si="10"/>
        <v>0</v>
      </c>
      <c r="CN22" s="3">
        <f t="shared" si="10"/>
        <v>0</v>
      </c>
      <c r="CO22" s="3">
        <f t="shared" si="10"/>
        <v>0</v>
      </c>
      <c r="CP22" s="3">
        <f t="shared" si="10"/>
        <v>0</v>
      </c>
      <c r="CQ22" s="3">
        <f t="shared" si="10"/>
        <v>0</v>
      </c>
      <c r="CR22" s="3">
        <f t="shared" si="10"/>
        <v>0</v>
      </c>
      <c r="CS22" s="3">
        <f t="shared" si="10"/>
        <v>0</v>
      </c>
      <c r="CT22" s="3">
        <f t="shared" si="10"/>
        <v>0</v>
      </c>
      <c r="CU22" s="3">
        <f t="shared" si="10"/>
        <v>0</v>
      </c>
      <c r="CV22" s="3">
        <f t="shared" si="10"/>
        <v>0</v>
      </c>
      <c r="CW22" s="3">
        <f t="shared" si="10"/>
        <v>0</v>
      </c>
      <c r="CX22" s="3">
        <f t="shared" si="10"/>
        <v>0</v>
      </c>
      <c r="CY22" s="3">
        <f t="shared" si="10"/>
        <v>0</v>
      </c>
      <c r="CZ22" s="3">
        <f t="shared" si="10"/>
        <v>0</v>
      </c>
      <c r="DA22" s="3">
        <f t="shared" si="10"/>
        <v>0</v>
      </c>
      <c r="DB22" s="3">
        <f t="shared" si="10"/>
        <v>0</v>
      </c>
      <c r="DC22" s="3">
        <f t="shared" si="10"/>
        <v>0</v>
      </c>
      <c r="DD22" s="3">
        <f t="shared" si="10"/>
        <v>0</v>
      </c>
      <c r="DE22" s="3">
        <f t="shared" si="10"/>
        <v>0</v>
      </c>
      <c r="DF22" s="3">
        <f t="shared" si="10"/>
        <v>0</v>
      </c>
      <c r="DG22" s="4">
        <f t="shared" ref="DG22:EL22" si="11">DG300</f>
        <v>152942.16</v>
      </c>
      <c r="DH22" s="4">
        <f t="shared" si="11"/>
        <v>102828.87</v>
      </c>
      <c r="DI22" s="4">
        <f t="shared" si="11"/>
        <v>9671.48</v>
      </c>
      <c r="DJ22" s="4">
        <f t="shared" si="11"/>
        <v>7246.94</v>
      </c>
      <c r="DK22" s="4">
        <f t="shared" si="11"/>
        <v>40441.81</v>
      </c>
      <c r="DL22" s="4">
        <f t="shared" si="11"/>
        <v>0</v>
      </c>
      <c r="DM22" s="4">
        <f t="shared" si="11"/>
        <v>133.12036000000001</v>
      </c>
      <c r="DN22" s="4">
        <f t="shared" si="11"/>
        <v>0</v>
      </c>
      <c r="DO22" s="4">
        <f t="shared" si="11"/>
        <v>0</v>
      </c>
      <c r="DP22" s="4">
        <f t="shared" si="11"/>
        <v>49091.199999999997</v>
      </c>
      <c r="DQ22" s="4">
        <f t="shared" si="11"/>
        <v>20781.16</v>
      </c>
      <c r="DR22" s="4">
        <f t="shared" si="11"/>
        <v>0</v>
      </c>
      <c r="DS22" s="4">
        <f t="shared" si="11"/>
        <v>0</v>
      </c>
      <c r="DT22" s="4">
        <f t="shared" si="11"/>
        <v>0</v>
      </c>
      <c r="DU22" s="4">
        <f t="shared" si="11"/>
        <v>0</v>
      </c>
      <c r="DV22" s="4">
        <f t="shared" si="11"/>
        <v>0</v>
      </c>
      <c r="DW22" s="4">
        <f t="shared" si="11"/>
        <v>0</v>
      </c>
      <c r="DX22" s="4">
        <f t="shared" si="11"/>
        <v>0</v>
      </c>
      <c r="DY22" s="4">
        <f t="shared" si="11"/>
        <v>0</v>
      </c>
      <c r="DZ22" s="4">
        <f t="shared" si="11"/>
        <v>0</v>
      </c>
      <c r="EA22" s="4">
        <f t="shared" si="11"/>
        <v>0</v>
      </c>
      <c r="EB22" s="4">
        <f t="shared" si="11"/>
        <v>0</v>
      </c>
      <c r="EC22" s="4">
        <f t="shared" si="11"/>
        <v>0</v>
      </c>
      <c r="ED22" s="4">
        <f t="shared" si="11"/>
        <v>0</v>
      </c>
      <c r="EE22" s="4">
        <f t="shared" si="11"/>
        <v>0</v>
      </c>
      <c r="EF22" s="4">
        <f t="shared" si="11"/>
        <v>0</v>
      </c>
      <c r="EG22" s="4">
        <f t="shared" si="11"/>
        <v>0</v>
      </c>
      <c r="EH22" s="4">
        <f t="shared" si="11"/>
        <v>0</v>
      </c>
      <c r="EI22" s="4">
        <f t="shared" si="11"/>
        <v>0</v>
      </c>
      <c r="EJ22" s="4">
        <f t="shared" si="11"/>
        <v>234192.22</v>
      </c>
      <c r="EK22" s="4">
        <f t="shared" si="11"/>
        <v>234192.22</v>
      </c>
      <c r="EL22" s="4">
        <f t="shared" si="11"/>
        <v>0</v>
      </c>
      <c r="EM22" s="4">
        <f t="shared" ref="EM22:FR22" si="12">EM300</f>
        <v>0</v>
      </c>
      <c r="EN22" s="4">
        <f t="shared" si="12"/>
        <v>102828.87</v>
      </c>
      <c r="EO22" s="4">
        <f t="shared" si="12"/>
        <v>102828.87</v>
      </c>
      <c r="EP22" s="4">
        <f t="shared" si="12"/>
        <v>0</v>
      </c>
      <c r="EQ22" s="4">
        <f t="shared" si="12"/>
        <v>102828.87</v>
      </c>
      <c r="ER22" s="4">
        <f t="shared" si="12"/>
        <v>0</v>
      </c>
      <c r="ES22" s="4">
        <f t="shared" si="12"/>
        <v>0</v>
      </c>
      <c r="ET22" s="4">
        <f t="shared" si="12"/>
        <v>0</v>
      </c>
      <c r="EU22" s="4">
        <f t="shared" si="12"/>
        <v>0</v>
      </c>
      <c r="EV22" s="4">
        <f t="shared" si="12"/>
        <v>0</v>
      </c>
      <c r="EW22" s="4">
        <f t="shared" si="12"/>
        <v>0</v>
      </c>
      <c r="EX22" s="4">
        <f t="shared" si="12"/>
        <v>0</v>
      </c>
      <c r="EY22" s="4">
        <f t="shared" si="12"/>
        <v>0</v>
      </c>
      <c r="EZ22" s="4">
        <f t="shared" si="12"/>
        <v>0</v>
      </c>
      <c r="FA22" s="4">
        <f t="shared" si="12"/>
        <v>0</v>
      </c>
      <c r="FB22" s="4">
        <f t="shared" si="12"/>
        <v>0</v>
      </c>
      <c r="FC22" s="4">
        <f t="shared" si="12"/>
        <v>0</v>
      </c>
      <c r="FD22" s="4">
        <f t="shared" si="12"/>
        <v>0</v>
      </c>
      <c r="FE22" s="4">
        <f t="shared" si="12"/>
        <v>0</v>
      </c>
      <c r="FF22" s="4">
        <f t="shared" si="12"/>
        <v>0</v>
      </c>
      <c r="FG22" s="4">
        <f t="shared" si="12"/>
        <v>0</v>
      </c>
      <c r="FH22" s="4">
        <f t="shared" si="12"/>
        <v>0</v>
      </c>
      <c r="FI22" s="4">
        <f t="shared" si="12"/>
        <v>0</v>
      </c>
      <c r="FJ22" s="4">
        <f t="shared" si="12"/>
        <v>0</v>
      </c>
      <c r="FK22" s="4">
        <f t="shared" si="12"/>
        <v>0</v>
      </c>
      <c r="FL22" s="4">
        <f t="shared" si="12"/>
        <v>0</v>
      </c>
      <c r="FM22" s="4">
        <f t="shared" si="12"/>
        <v>0</v>
      </c>
      <c r="FN22" s="4">
        <f t="shared" si="12"/>
        <v>0</v>
      </c>
      <c r="FO22" s="4">
        <f t="shared" si="12"/>
        <v>0</v>
      </c>
      <c r="FP22" s="4">
        <f t="shared" si="12"/>
        <v>0</v>
      </c>
      <c r="FQ22" s="4">
        <f t="shared" si="12"/>
        <v>0</v>
      </c>
      <c r="FR22" s="4">
        <f t="shared" si="12"/>
        <v>0</v>
      </c>
      <c r="FS22" s="4">
        <f t="shared" ref="FS22:GX22" si="13">FS300</f>
        <v>0</v>
      </c>
      <c r="FT22" s="4">
        <f t="shared" si="13"/>
        <v>0</v>
      </c>
      <c r="FU22" s="4">
        <f t="shared" si="13"/>
        <v>0</v>
      </c>
      <c r="FV22" s="4">
        <f t="shared" si="13"/>
        <v>0</v>
      </c>
      <c r="FW22" s="4">
        <f t="shared" si="13"/>
        <v>0</v>
      </c>
      <c r="FX22" s="4">
        <f t="shared" si="13"/>
        <v>0</v>
      </c>
      <c r="FY22" s="4">
        <f t="shared" si="13"/>
        <v>0</v>
      </c>
      <c r="FZ22" s="4">
        <f t="shared" si="13"/>
        <v>0</v>
      </c>
      <c r="GA22" s="4">
        <f t="shared" si="13"/>
        <v>0</v>
      </c>
      <c r="GB22" s="4">
        <f t="shared" si="13"/>
        <v>0</v>
      </c>
      <c r="GC22" s="4">
        <f t="shared" si="13"/>
        <v>0</v>
      </c>
      <c r="GD22" s="4">
        <f t="shared" si="13"/>
        <v>0</v>
      </c>
      <c r="GE22" s="4">
        <f t="shared" si="13"/>
        <v>0</v>
      </c>
      <c r="GF22" s="4">
        <f t="shared" si="13"/>
        <v>0</v>
      </c>
      <c r="GG22" s="4">
        <f t="shared" si="13"/>
        <v>0</v>
      </c>
      <c r="GH22" s="4">
        <f t="shared" si="13"/>
        <v>0</v>
      </c>
      <c r="GI22" s="4">
        <f t="shared" si="13"/>
        <v>0</v>
      </c>
      <c r="GJ22" s="4">
        <f t="shared" si="13"/>
        <v>0</v>
      </c>
      <c r="GK22" s="4">
        <f t="shared" si="13"/>
        <v>0</v>
      </c>
      <c r="GL22" s="4">
        <f t="shared" si="13"/>
        <v>0</v>
      </c>
      <c r="GM22" s="4">
        <f t="shared" si="13"/>
        <v>0</v>
      </c>
      <c r="GN22" s="4">
        <f t="shared" si="13"/>
        <v>0</v>
      </c>
      <c r="GO22" s="4">
        <f t="shared" si="13"/>
        <v>0</v>
      </c>
      <c r="GP22" s="4">
        <f t="shared" si="13"/>
        <v>0</v>
      </c>
      <c r="GQ22" s="4">
        <f t="shared" si="13"/>
        <v>0</v>
      </c>
      <c r="GR22" s="4">
        <f t="shared" si="13"/>
        <v>0</v>
      </c>
      <c r="GS22" s="4">
        <f t="shared" si="13"/>
        <v>0</v>
      </c>
      <c r="GT22" s="4">
        <f t="shared" si="13"/>
        <v>0</v>
      </c>
      <c r="GU22" s="4">
        <f t="shared" si="13"/>
        <v>0</v>
      </c>
      <c r="GV22" s="4">
        <f t="shared" si="13"/>
        <v>0</v>
      </c>
      <c r="GW22" s="4">
        <f t="shared" si="13"/>
        <v>0</v>
      </c>
      <c r="GX22" s="4">
        <f t="shared" si="13"/>
        <v>0</v>
      </c>
    </row>
    <row r="24" spans="1:255" x14ac:dyDescent="0.2">
      <c r="A24" s="2">
        <v>19</v>
      </c>
      <c r="B24" s="2">
        <v>1</v>
      </c>
      <c r="C24" s="2"/>
      <c r="D24" s="2"/>
      <c r="E24" s="2"/>
      <c r="F24" s="2" t="s">
        <v>3</v>
      </c>
      <c r="G24" s="2" t="s">
        <v>17</v>
      </c>
      <c r="H24" s="2" t="s">
        <v>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>
        <v>0</v>
      </c>
      <c r="IL24" s="2"/>
      <c r="IM24" s="2"/>
      <c r="IN24" s="2"/>
      <c r="IO24" s="2"/>
      <c r="IP24" s="2"/>
      <c r="IQ24" s="2"/>
      <c r="IR24" s="2"/>
      <c r="IS24" s="2"/>
      <c r="IT24" s="2"/>
      <c r="IU24" s="2"/>
    </row>
    <row r="25" spans="1:255" x14ac:dyDescent="0.2">
      <c r="A25" s="2">
        <v>17</v>
      </c>
      <c r="B25" s="2">
        <v>1</v>
      </c>
      <c r="C25" s="2"/>
      <c r="D25" s="2"/>
      <c r="E25" s="2" t="s">
        <v>18</v>
      </c>
      <c r="F25" s="2" t="s">
        <v>3</v>
      </c>
      <c r="G25" s="2" t="s">
        <v>19</v>
      </c>
      <c r="H25" s="2" t="s">
        <v>20</v>
      </c>
      <c r="I25" s="2">
        <v>7</v>
      </c>
      <c r="J25" s="2">
        <v>0</v>
      </c>
      <c r="K25" s="2"/>
      <c r="L25" s="2"/>
      <c r="M25" s="2"/>
      <c r="N25" s="2"/>
      <c r="O25" s="2">
        <f>ROUND(CP25,2)</f>
        <v>0</v>
      </c>
      <c r="P25" s="2">
        <f>ROUND((ROUND((AC25*AW25*I25),2)*BC25),2)</f>
        <v>0</v>
      </c>
      <c r="Q25" s="2">
        <f>(ROUND((ROUND(((ET25)*AV25*I25),2)*BB25),2)+ROUND((ROUND(((AE25-(EU25))*AV25*I25),2)*BS25),2))</f>
        <v>0</v>
      </c>
      <c r="R25" s="2">
        <f>ROUND((ROUND((AE25*AV25*I25),2)*BS25),2)</f>
        <v>0</v>
      </c>
      <c r="S25" s="2">
        <f>ROUND((ROUND((AF25*AV25*I25),2)*BA25),2)</f>
        <v>0</v>
      </c>
      <c r="T25" s="2">
        <f>ROUND(CU25*I25,2)</f>
        <v>0</v>
      </c>
      <c r="U25" s="2">
        <f>CV25*I25</f>
        <v>0</v>
      </c>
      <c r="V25" s="2">
        <f>CW25*I25</f>
        <v>0</v>
      </c>
      <c r="W25" s="2">
        <f>ROUND(CX25*I25,2)</f>
        <v>0</v>
      </c>
      <c r="X25" s="2">
        <f>ROUND(CY25,2)</f>
        <v>0</v>
      </c>
      <c r="Y25" s="2">
        <f>ROUND(CZ25,2)</f>
        <v>0</v>
      </c>
      <c r="Z25" s="2"/>
      <c r="AA25" s="2">
        <v>99036983</v>
      </c>
      <c r="AB25" s="2">
        <f>ROUND((AC25+AD25+AF25),6)</f>
        <v>0</v>
      </c>
      <c r="AC25" s="2">
        <f>ROUND((ES25),6)</f>
        <v>0</v>
      </c>
      <c r="AD25" s="2">
        <f>ROUND((((ET25)-(EU25))+AE25),6)</f>
        <v>0</v>
      </c>
      <c r="AE25" s="2">
        <f>ROUND((EU25),6)</f>
        <v>0</v>
      </c>
      <c r="AF25" s="2">
        <f>ROUND((EV25),6)</f>
        <v>0</v>
      </c>
      <c r="AG25" s="2">
        <f>ROUND((AP25),6)</f>
        <v>0</v>
      </c>
      <c r="AH25" s="2">
        <f>(EW25)</f>
        <v>0</v>
      </c>
      <c r="AI25" s="2">
        <f>(EX25)</f>
        <v>0</v>
      </c>
      <c r="AJ25" s="2">
        <f>(AS25)</f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</v>
      </c>
      <c r="AW25" s="2">
        <v>1</v>
      </c>
      <c r="AX25" s="2"/>
      <c r="AY25" s="2"/>
      <c r="AZ25" s="2">
        <v>1</v>
      </c>
      <c r="BA25" s="2">
        <v>1</v>
      </c>
      <c r="BB25" s="2">
        <v>1</v>
      </c>
      <c r="BC25" s="2">
        <v>1</v>
      </c>
      <c r="BD25" s="2" t="s">
        <v>3</v>
      </c>
      <c r="BE25" s="2" t="s">
        <v>3</v>
      </c>
      <c r="BF25" s="2" t="s">
        <v>3</v>
      </c>
      <c r="BG25" s="2" t="s">
        <v>3</v>
      </c>
      <c r="BH25" s="2">
        <v>0</v>
      </c>
      <c r="BI25" s="2">
        <v>4</v>
      </c>
      <c r="BJ25" s="2" t="s">
        <v>3</v>
      </c>
      <c r="BK25" s="2"/>
      <c r="BL25" s="2"/>
      <c r="BM25" s="2">
        <v>0</v>
      </c>
      <c r="BN25" s="2">
        <v>0</v>
      </c>
      <c r="BO25" s="2" t="s">
        <v>3</v>
      </c>
      <c r="BP25" s="2">
        <v>0</v>
      </c>
      <c r="BQ25" s="2">
        <v>0</v>
      </c>
      <c r="BR25" s="2">
        <v>0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 t="s">
        <v>3</v>
      </c>
      <c r="BZ25" s="2">
        <v>0</v>
      </c>
      <c r="CA25" s="2">
        <v>0</v>
      </c>
      <c r="CB25" s="2"/>
      <c r="CC25" s="2"/>
      <c r="CD25" s="2"/>
      <c r="CE25" s="2">
        <v>30</v>
      </c>
      <c r="CF25" s="2">
        <v>0</v>
      </c>
      <c r="CG25" s="2">
        <v>0</v>
      </c>
      <c r="CH25" s="2"/>
      <c r="CI25" s="2"/>
      <c r="CJ25" s="2"/>
      <c r="CK25" s="2"/>
      <c r="CL25" s="2"/>
      <c r="CM25" s="2">
        <v>0</v>
      </c>
      <c r="CN25" s="2" t="s">
        <v>3</v>
      </c>
      <c r="CO25" s="2">
        <v>0</v>
      </c>
      <c r="CP25" s="2">
        <f>(P25+Q25+S25)</f>
        <v>0</v>
      </c>
      <c r="CQ25" s="2">
        <f>ROUND((ROUND((AC25*AW25*1),2)*BC25),2)</f>
        <v>0</v>
      </c>
      <c r="CR25" s="2">
        <f>(ROUND((ROUND(((ET25)*AV25*1),2)*BB25),2)+ROUND((ROUND(((AE25-(EU25))*AV25*1),2)*BS25),2))</f>
        <v>0</v>
      </c>
      <c r="CS25" s="2">
        <f>ROUND((ROUND((AE25*AV25*1),2)*BS25),2)</f>
        <v>0</v>
      </c>
      <c r="CT25" s="2">
        <f>ROUND((ROUND((AF25*AV25*1),2)*BA25),2)</f>
        <v>0</v>
      </c>
      <c r="CU25" s="2">
        <f>AG25</f>
        <v>0</v>
      </c>
      <c r="CV25" s="2">
        <f>(AH25*AV25)</f>
        <v>0</v>
      </c>
      <c r="CW25" s="2">
        <f>AI25</f>
        <v>0</v>
      </c>
      <c r="CX25" s="2">
        <f>AJ25</f>
        <v>0</v>
      </c>
      <c r="CY25" s="2">
        <f>((S25*BZ25)/100)</f>
        <v>0</v>
      </c>
      <c r="CZ25" s="2">
        <f>((S25*CA25)/100)</f>
        <v>0</v>
      </c>
      <c r="DA25" s="2"/>
      <c r="DB25" s="2"/>
      <c r="DC25" s="2" t="s">
        <v>3</v>
      </c>
      <c r="DD25" s="2" t="s">
        <v>3</v>
      </c>
      <c r="DE25" s="2" t="s">
        <v>3</v>
      </c>
      <c r="DF25" s="2" t="s">
        <v>3</v>
      </c>
      <c r="DG25" s="2" t="s">
        <v>3</v>
      </c>
      <c r="DH25" s="2" t="s">
        <v>3</v>
      </c>
      <c r="DI25" s="2" t="s">
        <v>3</v>
      </c>
      <c r="DJ25" s="2" t="s">
        <v>3</v>
      </c>
      <c r="DK25" s="2" t="s">
        <v>3</v>
      </c>
      <c r="DL25" s="2" t="s">
        <v>3</v>
      </c>
      <c r="DM25" s="2" t="s">
        <v>3</v>
      </c>
      <c r="DN25" s="2">
        <v>0</v>
      </c>
      <c r="DO25" s="2">
        <v>0</v>
      </c>
      <c r="DP25" s="2">
        <v>1</v>
      </c>
      <c r="DQ25" s="2">
        <v>1</v>
      </c>
      <c r="DR25" s="2"/>
      <c r="DS25" s="2"/>
      <c r="DT25" s="2"/>
      <c r="DU25" s="2">
        <v>1010</v>
      </c>
      <c r="DV25" s="2" t="s">
        <v>20</v>
      </c>
      <c r="DW25" s="2" t="s">
        <v>20</v>
      </c>
      <c r="DX25" s="2">
        <v>1</v>
      </c>
      <c r="DY25" s="2"/>
      <c r="DZ25" s="2" t="s">
        <v>3</v>
      </c>
      <c r="EA25" s="2" t="s">
        <v>3</v>
      </c>
      <c r="EB25" s="2" t="s">
        <v>3</v>
      </c>
      <c r="EC25" s="2" t="s">
        <v>3</v>
      </c>
      <c r="ED25" s="2"/>
      <c r="EE25" s="2">
        <v>98282909</v>
      </c>
      <c r="EF25" s="2">
        <v>0</v>
      </c>
      <c r="EG25" s="2" t="s">
        <v>3</v>
      </c>
      <c r="EH25" s="2">
        <v>0</v>
      </c>
      <c r="EI25" s="2" t="s">
        <v>3</v>
      </c>
      <c r="EJ25" s="2">
        <v>4</v>
      </c>
      <c r="EK25" s="2">
        <v>0</v>
      </c>
      <c r="EL25" s="2" t="s">
        <v>21</v>
      </c>
      <c r="EM25" s="2" t="s">
        <v>22</v>
      </c>
      <c r="EN25" s="2"/>
      <c r="EO25" s="2" t="s">
        <v>3</v>
      </c>
      <c r="EP25" s="2"/>
      <c r="EQ25" s="2">
        <v>1179648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>
        <v>0</v>
      </c>
      <c r="FR25" s="2">
        <f>ROUND(IF(AND(BH25=3,BI25=3),P25,0),2)</f>
        <v>0</v>
      </c>
      <c r="FS25" s="2">
        <v>0</v>
      </c>
      <c r="FT25" s="2"/>
      <c r="FU25" s="2"/>
      <c r="FV25" s="2"/>
      <c r="FW25" s="2"/>
      <c r="FX25" s="2">
        <v>0</v>
      </c>
      <c r="FY25" s="2">
        <v>0</v>
      </c>
      <c r="FZ25" s="2"/>
      <c r="GA25" s="2" t="s">
        <v>3</v>
      </c>
      <c r="GB25" s="2"/>
      <c r="GC25" s="2"/>
      <c r="GD25" s="2">
        <v>1</v>
      </c>
      <c r="GE25" s="2"/>
      <c r="GF25" s="2">
        <v>-1360129219</v>
      </c>
      <c r="GG25" s="2">
        <v>2</v>
      </c>
      <c r="GH25" s="2">
        <v>0</v>
      </c>
      <c r="GI25" s="2">
        <v>-2</v>
      </c>
      <c r="GJ25" s="2">
        <v>0</v>
      </c>
      <c r="GK25" s="2">
        <v>0</v>
      </c>
      <c r="GL25" s="2">
        <f>ROUND(IF(AND(BH25=3,BI25=3,FS25&lt;&gt;0),P25,0),2)</f>
        <v>0</v>
      </c>
      <c r="GM25" s="2">
        <f>ROUND(O25+X25+Y25,2)+GX25</f>
        <v>0</v>
      </c>
      <c r="GN25" s="2">
        <f>IF(OR(BI25=0,BI25=1),ROUND(O25+X25+Y25,2),0)</f>
        <v>0</v>
      </c>
      <c r="GO25" s="2">
        <f>IF(BI25=2,ROUND(O25+X25+Y25,2),0)</f>
        <v>0</v>
      </c>
      <c r="GP25" s="2">
        <f>IF(BI25=4,ROUND(O25+X25+Y25,2)+GX25,0)</f>
        <v>0</v>
      </c>
      <c r="GQ25" s="2"/>
      <c r="GR25" s="2">
        <v>0</v>
      </c>
      <c r="GS25" s="2">
        <v>0</v>
      </c>
      <c r="GT25" s="2">
        <v>0</v>
      </c>
      <c r="GU25" s="2" t="s">
        <v>3</v>
      </c>
      <c r="GV25" s="2">
        <f>ROUND((GT25),6)</f>
        <v>0</v>
      </c>
      <c r="GW25" s="2">
        <v>1</v>
      </c>
      <c r="GX25" s="2">
        <f>ROUND(HC25*I25,2)</f>
        <v>0</v>
      </c>
      <c r="GY25" s="2"/>
      <c r="GZ25" s="2"/>
      <c r="HA25" s="2">
        <v>0</v>
      </c>
      <c r="HB25" s="2">
        <v>0</v>
      </c>
      <c r="HC25" s="2">
        <f>GV25*GW25</f>
        <v>0</v>
      </c>
      <c r="HD25" s="2"/>
      <c r="HE25" s="2" t="s">
        <v>3</v>
      </c>
      <c r="HF25" s="2" t="s">
        <v>3</v>
      </c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>
        <v>0</v>
      </c>
      <c r="IL25" s="2"/>
      <c r="IM25" s="2"/>
      <c r="IN25" s="2"/>
      <c r="IO25" s="2"/>
      <c r="IP25" s="2"/>
      <c r="IQ25" s="2"/>
      <c r="IR25" s="2"/>
      <c r="IS25" s="2"/>
      <c r="IT25" s="2"/>
      <c r="IU25" s="2"/>
    </row>
    <row r="26" spans="1:255" x14ac:dyDescent="0.2">
      <c r="A26">
        <v>17</v>
      </c>
      <c r="B26">
        <v>1</v>
      </c>
      <c r="E26" t="s">
        <v>18</v>
      </c>
      <c r="F26" t="s">
        <v>3</v>
      </c>
      <c r="G26" t="s">
        <v>19</v>
      </c>
      <c r="H26" t="s">
        <v>20</v>
      </c>
      <c r="I26">
        <v>7</v>
      </c>
      <c r="J26">
        <v>0</v>
      </c>
      <c r="O26">
        <f>ROUND(CP26,2)</f>
        <v>0</v>
      </c>
      <c r="P26">
        <f>ROUND((ROUND((AC26*AW26*I26),2)*BC26),2)</f>
        <v>0</v>
      </c>
      <c r="Q26">
        <f>(ROUND((ROUND(((ET26)*AV26*I26),2)*BB26),2)+ROUND((ROUND(((AE26-(EU26))*AV26*I26),2)*BS26),2))</f>
        <v>0</v>
      </c>
      <c r="R26">
        <f>ROUND((ROUND((AE26*AV26*I26),2)*BS26),2)</f>
        <v>0</v>
      </c>
      <c r="S26">
        <f>ROUND((ROUND((AF26*AV26*I26),2)*BA26),2)</f>
        <v>0</v>
      </c>
      <c r="T26">
        <f>ROUND(CU26*I26,2)</f>
        <v>0</v>
      </c>
      <c r="U26">
        <f>CV26*I26</f>
        <v>0</v>
      </c>
      <c r="V26">
        <f>CW26*I26</f>
        <v>0</v>
      </c>
      <c r="W26">
        <f>ROUND(CX26*I26,2)</f>
        <v>0</v>
      </c>
      <c r="X26">
        <f>ROUND(CY26,2)</f>
        <v>0</v>
      </c>
      <c r="Y26">
        <f>ROUND(CZ26,2)</f>
        <v>0</v>
      </c>
      <c r="AA26">
        <v>99036980</v>
      </c>
      <c r="AB26">
        <f>ROUND((AC26+AD26+AF26),6)</f>
        <v>0</v>
      </c>
      <c r="AC26">
        <f>ROUND((ES26),6)</f>
        <v>0</v>
      </c>
      <c r="AD26">
        <f>ROUND((((ET26)-(EU26))+AE26),6)</f>
        <v>0</v>
      </c>
      <c r="AE26">
        <f>ROUND((EU26),6)</f>
        <v>0</v>
      </c>
      <c r="AF26">
        <f>ROUND((EV26),6)</f>
        <v>0</v>
      </c>
      <c r="AG26">
        <f>ROUND((AP26),6)</f>
        <v>0</v>
      </c>
      <c r="AH26">
        <f>(EW26)</f>
        <v>0</v>
      </c>
      <c r="AI26">
        <f>(EX26)</f>
        <v>0</v>
      </c>
      <c r="AJ26">
        <f>(AS26)</f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Z26">
        <v>1</v>
      </c>
      <c r="BA26">
        <v>1</v>
      </c>
      <c r="BB26">
        <v>1</v>
      </c>
      <c r="BC26">
        <v>1</v>
      </c>
      <c r="BD26" t="s">
        <v>3</v>
      </c>
      <c r="BE26" t="s">
        <v>3</v>
      </c>
      <c r="BF26" t="s">
        <v>3</v>
      </c>
      <c r="BG26" t="s">
        <v>3</v>
      </c>
      <c r="BH26">
        <v>0</v>
      </c>
      <c r="BI26">
        <v>4</v>
      </c>
      <c r="BJ26" t="s">
        <v>3</v>
      </c>
      <c r="BM26">
        <v>0</v>
      </c>
      <c r="BN26">
        <v>0</v>
      </c>
      <c r="BO26" t="s">
        <v>3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 t="s">
        <v>3</v>
      </c>
      <c r="BZ26">
        <v>0</v>
      </c>
      <c r="CA26">
        <v>0</v>
      </c>
      <c r="CE26">
        <v>30</v>
      </c>
      <c r="CF26">
        <v>0</v>
      </c>
      <c r="CG26">
        <v>0</v>
      </c>
      <c r="CM26">
        <v>0</v>
      </c>
      <c r="CN26" t="s">
        <v>3</v>
      </c>
      <c r="CO26">
        <v>0</v>
      </c>
      <c r="CP26">
        <f>(P26+Q26+S26)</f>
        <v>0</v>
      </c>
      <c r="CQ26">
        <f>ROUND((ROUND((AC26*AW26*1),2)*BC26),2)</f>
        <v>0</v>
      </c>
      <c r="CR26">
        <f>(ROUND((ROUND(((ET26)*AV26*1),2)*BB26),2)+ROUND((ROUND(((AE26-(EU26))*AV26*1),2)*BS26),2))</f>
        <v>0</v>
      </c>
      <c r="CS26">
        <f>ROUND((ROUND((AE26*AV26*1),2)*BS26),2)</f>
        <v>0</v>
      </c>
      <c r="CT26">
        <f>ROUND((ROUND((AF26*AV26*1),2)*BA26),2)</f>
        <v>0</v>
      </c>
      <c r="CU26">
        <f>AG26</f>
        <v>0</v>
      </c>
      <c r="CV26">
        <f>(AH26*AV26)</f>
        <v>0</v>
      </c>
      <c r="CW26">
        <f>AI26</f>
        <v>0</v>
      </c>
      <c r="CX26">
        <f>AJ26</f>
        <v>0</v>
      </c>
      <c r="CY26">
        <f>S26*(BZ26/100)</f>
        <v>0</v>
      </c>
      <c r="CZ26">
        <f>S26*(CA26/100)</f>
        <v>0</v>
      </c>
      <c r="DC26" t="s">
        <v>3</v>
      </c>
      <c r="DD26" t="s">
        <v>3</v>
      </c>
      <c r="DE26" t="s">
        <v>3</v>
      </c>
      <c r="DF26" t="s">
        <v>3</v>
      </c>
      <c r="DG26" t="s">
        <v>3</v>
      </c>
      <c r="DH26" t="s">
        <v>3</v>
      </c>
      <c r="DI26" t="s">
        <v>3</v>
      </c>
      <c r="DJ26" t="s">
        <v>3</v>
      </c>
      <c r="DK26" t="s">
        <v>3</v>
      </c>
      <c r="DL26" t="s">
        <v>3</v>
      </c>
      <c r="DM26" t="s">
        <v>3</v>
      </c>
      <c r="DN26">
        <v>0</v>
      </c>
      <c r="DO26">
        <v>0</v>
      </c>
      <c r="DP26">
        <v>1</v>
      </c>
      <c r="DQ26">
        <v>1</v>
      </c>
      <c r="DU26">
        <v>1010</v>
      </c>
      <c r="DV26" t="s">
        <v>20</v>
      </c>
      <c r="DW26" t="s">
        <v>20</v>
      </c>
      <c r="DX26">
        <v>1</v>
      </c>
      <c r="DZ26" t="s">
        <v>3</v>
      </c>
      <c r="EA26" t="s">
        <v>3</v>
      </c>
      <c r="EB26" t="s">
        <v>3</v>
      </c>
      <c r="EC26" t="s">
        <v>3</v>
      </c>
      <c r="EE26">
        <v>98282909</v>
      </c>
      <c r="EF26">
        <v>0</v>
      </c>
      <c r="EG26" t="s">
        <v>3</v>
      </c>
      <c r="EH26">
        <v>0</v>
      </c>
      <c r="EI26" t="s">
        <v>3</v>
      </c>
      <c r="EJ26">
        <v>4</v>
      </c>
      <c r="EK26">
        <v>0</v>
      </c>
      <c r="EL26" t="s">
        <v>21</v>
      </c>
      <c r="EM26" t="s">
        <v>22</v>
      </c>
      <c r="EO26" t="s">
        <v>3</v>
      </c>
      <c r="EQ26">
        <v>1179648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FQ26">
        <v>0</v>
      </c>
      <c r="FR26">
        <f>ROUND(IF(AND(BH26=3,BI26=3),P26,0),2)</f>
        <v>0</v>
      </c>
      <c r="FS26">
        <v>0</v>
      </c>
      <c r="FX26">
        <v>0</v>
      </c>
      <c r="FY26">
        <v>0</v>
      </c>
      <c r="GA26" t="s">
        <v>3</v>
      </c>
      <c r="GD26">
        <v>1</v>
      </c>
      <c r="GF26">
        <v>-1360129219</v>
      </c>
      <c r="GG26">
        <v>2</v>
      </c>
      <c r="GH26">
        <v>0</v>
      </c>
      <c r="GI26">
        <v>5</v>
      </c>
      <c r="GJ26">
        <v>0</v>
      </c>
      <c r="GK26">
        <v>0</v>
      </c>
      <c r="GL26">
        <f>ROUND(IF(AND(BH26=3,BI26=3,FS26&lt;&gt;0),P26,0),2)</f>
        <v>0</v>
      </c>
      <c r="GM26">
        <f>ROUND(O26+X26+Y26,2)+GX26</f>
        <v>0</v>
      </c>
      <c r="GN26">
        <f>IF(OR(BI26=0,BI26=1),ROUND(O26+X26+Y26,2),0)</f>
        <v>0</v>
      </c>
      <c r="GO26">
        <f>IF(BI26=2,ROUND(O26+X26+Y26,2),0)</f>
        <v>0</v>
      </c>
      <c r="GP26">
        <f>IF(BI26=4,ROUND(O26+X26+Y26,2)+GX26,0)</f>
        <v>0</v>
      </c>
      <c r="GR26">
        <v>0</v>
      </c>
      <c r="GS26">
        <v>3</v>
      </c>
      <c r="GT26">
        <v>0</v>
      </c>
      <c r="GU26" t="s">
        <v>3</v>
      </c>
      <c r="GV26">
        <f>ROUND((GT26),6)</f>
        <v>0</v>
      </c>
      <c r="GW26">
        <v>1</v>
      </c>
      <c r="GX26">
        <f>ROUND(HC26*I26,2)</f>
        <v>0</v>
      </c>
      <c r="HA26">
        <v>0</v>
      </c>
      <c r="HB26">
        <v>0</v>
      </c>
      <c r="HC26">
        <f>GV26*GW26</f>
        <v>0</v>
      </c>
      <c r="HE26" t="s">
        <v>3</v>
      </c>
      <c r="HF26" t="s">
        <v>3</v>
      </c>
      <c r="IK26">
        <v>0</v>
      </c>
    </row>
    <row r="28" spans="1:255" x14ac:dyDescent="0.2">
      <c r="A28" s="1">
        <v>4</v>
      </c>
      <c r="B28" s="1">
        <v>1</v>
      </c>
      <c r="C28" s="1"/>
      <c r="D28" s="1">
        <f>ROW(A41)</f>
        <v>41</v>
      </c>
      <c r="E28" s="1"/>
      <c r="F28" s="1" t="s">
        <v>18</v>
      </c>
      <c r="G28" s="1" t="s">
        <v>23</v>
      </c>
      <c r="H28" s="1" t="s">
        <v>3</v>
      </c>
      <c r="I28" s="1">
        <v>0</v>
      </c>
      <c r="J28" s="1"/>
      <c r="K28" s="1">
        <v>-1</v>
      </c>
      <c r="L28" s="1"/>
      <c r="M28" s="1" t="s">
        <v>3</v>
      </c>
      <c r="N28" s="1"/>
      <c r="O28" s="1"/>
      <c r="P28" s="1"/>
      <c r="Q28" s="1"/>
      <c r="R28" s="1"/>
      <c r="S28" s="1">
        <v>0</v>
      </c>
      <c r="T28" s="1">
        <v>0</v>
      </c>
      <c r="U28" s="1" t="s">
        <v>3</v>
      </c>
      <c r="V28" s="1">
        <v>0</v>
      </c>
      <c r="W28" s="1"/>
      <c r="X28" s="1"/>
      <c r="Y28" s="1"/>
      <c r="Z28" s="1"/>
      <c r="AA28" s="1"/>
      <c r="AB28" s="1" t="s">
        <v>3</v>
      </c>
      <c r="AC28" s="1" t="s">
        <v>3</v>
      </c>
      <c r="AD28" s="1" t="s">
        <v>3</v>
      </c>
      <c r="AE28" s="1" t="s">
        <v>3</v>
      </c>
      <c r="AF28" s="1" t="s">
        <v>3</v>
      </c>
      <c r="AG28" s="1" t="s">
        <v>3</v>
      </c>
      <c r="AH28" s="1"/>
      <c r="AI28" s="1"/>
      <c r="AJ28" s="1"/>
      <c r="AK28" s="1"/>
      <c r="AL28" s="1"/>
      <c r="AM28" s="1"/>
      <c r="AN28" s="1"/>
      <c r="AO28" s="1"/>
      <c r="AP28" s="1" t="s">
        <v>3</v>
      </c>
      <c r="AQ28" s="1" t="s">
        <v>3</v>
      </c>
      <c r="AR28" s="1" t="s">
        <v>3</v>
      </c>
      <c r="AS28" s="1"/>
      <c r="AT28" s="1"/>
      <c r="AU28" s="1"/>
      <c r="AV28" s="1"/>
      <c r="AW28" s="1"/>
      <c r="AX28" s="1"/>
      <c r="AY28" s="1"/>
      <c r="AZ28" s="1" t="s">
        <v>3</v>
      </c>
      <c r="BA28" s="1"/>
      <c r="BB28" s="1" t="s">
        <v>3</v>
      </c>
      <c r="BC28" s="1" t="s">
        <v>3</v>
      </c>
      <c r="BD28" s="1" t="s">
        <v>3</v>
      </c>
      <c r="BE28" s="1" t="s">
        <v>3</v>
      </c>
      <c r="BF28" s="1" t="s">
        <v>3</v>
      </c>
      <c r="BG28" s="1" t="s">
        <v>3</v>
      </c>
      <c r="BH28" s="1" t="s">
        <v>3</v>
      </c>
      <c r="BI28" s="1" t="s">
        <v>3</v>
      </c>
      <c r="BJ28" s="1" t="s">
        <v>3</v>
      </c>
      <c r="BK28" s="1" t="s">
        <v>3</v>
      </c>
      <c r="BL28" s="1" t="s">
        <v>3</v>
      </c>
      <c r="BM28" s="1" t="s">
        <v>3</v>
      </c>
      <c r="BN28" s="1" t="s">
        <v>3</v>
      </c>
      <c r="BO28" s="1" t="s">
        <v>3</v>
      </c>
      <c r="BP28" s="1" t="s">
        <v>3</v>
      </c>
      <c r="BQ28" s="1"/>
      <c r="BR28" s="1"/>
      <c r="BS28" s="1"/>
      <c r="BT28" s="1"/>
      <c r="BU28" s="1"/>
      <c r="BV28" s="1"/>
      <c r="BW28" s="1"/>
      <c r="BX28" s="1">
        <v>0</v>
      </c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>
        <v>0</v>
      </c>
    </row>
    <row r="30" spans="1:255" x14ac:dyDescent="0.2">
      <c r="A30" s="3">
        <v>52</v>
      </c>
      <c r="B30" s="3">
        <f t="shared" ref="B30:G30" si="14">B41</f>
        <v>1</v>
      </c>
      <c r="C30" s="3">
        <f t="shared" si="14"/>
        <v>4</v>
      </c>
      <c r="D30" s="3">
        <f t="shared" si="14"/>
        <v>28</v>
      </c>
      <c r="E30" s="3">
        <f t="shared" si="14"/>
        <v>0</v>
      </c>
      <c r="F30" s="3" t="str">
        <f t="shared" si="14"/>
        <v>1</v>
      </c>
      <c r="G30" s="3" t="str">
        <f t="shared" si="14"/>
        <v>Фундамент ФМ-5 под стойки дорожных знаков (7 шт.)</v>
      </c>
      <c r="H30" s="3"/>
      <c r="I30" s="3"/>
      <c r="J30" s="3"/>
      <c r="K30" s="3"/>
      <c r="L30" s="3"/>
      <c r="M30" s="3"/>
      <c r="N30" s="3"/>
      <c r="O30" s="3">
        <f t="shared" ref="O30:AT30" si="15">O41</f>
        <v>443.64</v>
      </c>
      <c r="P30" s="3">
        <f t="shared" si="15"/>
        <v>435.78</v>
      </c>
      <c r="Q30" s="3">
        <f t="shared" si="15"/>
        <v>0.13</v>
      </c>
      <c r="R30" s="3">
        <f t="shared" si="15"/>
        <v>0.01</v>
      </c>
      <c r="S30" s="3">
        <f t="shared" si="15"/>
        <v>7.73</v>
      </c>
      <c r="T30" s="3">
        <f t="shared" si="15"/>
        <v>0</v>
      </c>
      <c r="U30" s="3">
        <f t="shared" si="15"/>
        <v>0.75600000000000001</v>
      </c>
      <c r="V30" s="3">
        <f t="shared" si="15"/>
        <v>0</v>
      </c>
      <c r="W30" s="3">
        <f t="shared" si="15"/>
        <v>0</v>
      </c>
      <c r="X30" s="3">
        <f t="shared" si="15"/>
        <v>7.58</v>
      </c>
      <c r="Y30" s="3">
        <f t="shared" si="15"/>
        <v>5.41</v>
      </c>
      <c r="Z30" s="3">
        <f t="shared" si="15"/>
        <v>0</v>
      </c>
      <c r="AA30" s="3">
        <f t="shared" si="15"/>
        <v>0</v>
      </c>
      <c r="AB30" s="3">
        <f t="shared" si="15"/>
        <v>443.64</v>
      </c>
      <c r="AC30" s="3">
        <f t="shared" si="15"/>
        <v>435.78</v>
      </c>
      <c r="AD30" s="3">
        <f t="shared" si="15"/>
        <v>0.13</v>
      </c>
      <c r="AE30" s="3">
        <f t="shared" si="15"/>
        <v>0.01</v>
      </c>
      <c r="AF30" s="3">
        <f t="shared" si="15"/>
        <v>7.73</v>
      </c>
      <c r="AG30" s="3">
        <f t="shared" si="15"/>
        <v>0</v>
      </c>
      <c r="AH30" s="3">
        <f t="shared" si="15"/>
        <v>0.75600000000000001</v>
      </c>
      <c r="AI30" s="3">
        <f t="shared" si="15"/>
        <v>0</v>
      </c>
      <c r="AJ30" s="3">
        <f t="shared" si="15"/>
        <v>0</v>
      </c>
      <c r="AK30" s="3">
        <f t="shared" si="15"/>
        <v>7.58</v>
      </c>
      <c r="AL30" s="3">
        <f t="shared" si="15"/>
        <v>5.41</v>
      </c>
      <c r="AM30" s="3">
        <f t="shared" si="15"/>
        <v>0</v>
      </c>
      <c r="AN30" s="3">
        <f t="shared" si="15"/>
        <v>0</v>
      </c>
      <c r="AO30" s="3">
        <f t="shared" si="15"/>
        <v>0</v>
      </c>
      <c r="AP30" s="3">
        <f t="shared" si="15"/>
        <v>0</v>
      </c>
      <c r="AQ30" s="3">
        <f t="shared" si="15"/>
        <v>0</v>
      </c>
      <c r="AR30" s="3">
        <f t="shared" si="15"/>
        <v>456.65</v>
      </c>
      <c r="AS30" s="3">
        <f t="shared" si="15"/>
        <v>456.65</v>
      </c>
      <c r="AT30" s="3">
        <f t="shared" si="15"/>
        <v>0</v>
      </c>
      <c r="AU30" s="3">
        <f t="shared" ref="AU30:BZ30" si="16">AU41</f>
        <v>0</v>
      </c>
      <c r="AV30" s="3">
        <f t="shared" si="16"/>
        <v>435.78</v>
      </c>
      <c r="AW30" s="3">
        <f t="shared" si="16"/>
        <v>435.78</v>
      </c>
      <c r="AX30" s="3">
        <f t="shared" si="16"/>
        <v>0</v>
      </c>
      <c r="AY30" s="3">
        <f t="shared" si="16"/>
        <v>435.78</v>
      </c>
      <c r="AZ30" s="3">
        <f t="shared" si="16"/>
        <v>0</v>
      </c>
      <c r="BA30" s="3">
        <f t="shared" si="16"/>
        <v>0</v>
      </c>
      <c r="BB30" s="3">
        <f t="shared" si="16"/>
        <v>0</v>
      </c>
      <c r="BC30" s="3">
        <f t="shared" si="16"/>
        <v>0</v>
      </c>
      <c r="BD30" s="3">
        <f t="shared" si="16"/>
        <v>0</v>
      </c>
      <c r="BE30" s="3">
        <f t="shared" si="16"/>
        <v>0</v>
      </c>
      <c r="BF30" s="3">
        <f t="shared" si="16"/>
        <v>0</v>
      </c>
      <c r="BG30" s="3">
        <f t="shared" si="16"/>
        <v>0</v>
      </c>
      <c r="BH30" s="3">
        <f t="shared" si="16"/>
        <v>0</v>
      </c>
      <c r="BI30" s="3">
        <f t="shared" si="16"/>
        <v>0</v>
      </c>
      <c r="BJ30" s="3">
        <f t="shared" si="16"/>
        <v>0</v>
      </c>
      <c r="BK30" s="3">
        <f t="shared" si="16"/>
        <v>0</v>
      </c>
      <c r="BL30" s="3">
        <f t="shared" si="16"/>
        <v>0</v>
      </c>
      <c r="BM30" s="3">
        <f t="shared" si="16"/>
        <v>0</v>
      </c>
      <c r="BN30" s="3">
        <f t="shared" si="16"/>
        <v>0</v>
      </c>
      <c r="BO30" s="3">
        <f t="shared" si="16"/>
        <v>0</v>
      </c>
      <c r="BP30" s="3">
        <f t="shared" si="16"/>
        <v>0</v>
      </c>
      <c r="BQ30" s="3">
        <f t="shared" si="16"/>
        <v>0</v>
      </c>
      <c r="BR30" s="3">
        <f t="shared" si="16"/>
        <v>0</v>
      </c>
      <c r="BS30" s="3">
        <f t="shared" si="16"/>
        <v>0</v>
      </c>
      <c r="BT30" s="3">
        <f t="shared" si="16"/>
        <v>0</v>
      </c>
      <c r="BU30" s="3">
        <f t="shared" si="16"/>
        <v>0</v>
      </c>
      <c r="BV30" s="3">
        <f t="shared" si="16"/>
        <v>0</v>
      </c>
      <c r="BW30" s="3">
        <f t="shared" si="16"/>
        <v>0</v>
      </c>
      <c r="BX30" s="3">
        <f t="shared" si="16"/>
        <v>0</v>
      </c>
      <c r="BY30" s="3">
        <f t="shared" si="16"/>
        <v>0</v>
      </c>
      <c r="BZ30" s="3">
        <f t="shared" si="16"/>
        <v>0</v>
      </c>
      <c r="CA30" s="3">
        <f t="shared" ref="CA30:DF30" si="17">CA41</f>
        <v>456.65</v>
      </c>
      <c r="CB30" s="3">
        <f t="shared" si="17"/>
        <v>456.65</v>
      </c>
      <c r="CC30" s="3">
        <f t="shared" si="17"/>
        <v>0</v>
      </c>
      <c r="CD30" s="3">
        <f t="shared" si="17"/>
        <v>0</v>
      </c>
      <c r="CE30" s="3">
        <f t="shared" si="17"/>
        <v>435.78</v>
      </c>
      <c r="CF30" s="3">
        <f t="shared" si="17"/>
        <v>435.78</v>
      </c>
      <c r="CG30" s="3">
        <f t="shared" si="17"/>
        <v>0</v>
      </c>
      <c r="CH30" s="3">
        <f t="shared" si="17"/>
        <v>435.78</v>
      </c>
      <c r="CI30" s="3">
        <f t="shared" si="17"/>
        <v>0</v>
      </c>
      <c r="CJ30" s="3">
        <f t="shared" si="17"/>
        <v>0</v>
      </c>
      <c r="CK30" s="3">
        <f t="shared" si="17"/>
        <v>0</v>
      </c>
      <c r="CL30" s="3">
        <f t="shared" si="17"/>
        <v>0</v>
      </c>
      <c r="CM30" s="3">
        <f t="shared" si="17"/>
        <v>0</v>
      </c>
      <c r="CN30" s="3">
        <f t="shared" si="17"/>
        <v>0</v>
      </c>
      <c r="CO30" s="3">
        <f t="shared" si="17"/>
        <v>0</v>
      </c>
      <c r="CP30" s="3">
        <f t="shared" si="17"/>
        <v>0</v>
      </c>
      <c r="CQ30" s="3">
        <f t="shared" si="17"/>
        <v>0</v>
      </c>
      <c r="CR30" s="3">
        <f t="shared" si="17"/>
        <v>0</v>
      </c>
      <c r="CS30" s="3">
        <f t="shared" si="17"/>
        <v>0</v>
      </c>
      <c r="CT30" s="3">
        <f t="shared" si="17"/>
        <v>0</v>
      </c>
      <c r="CU30" s="3">
        <f t="shared" si="17"/>
        <v>0</v>
      </c>
      <c r="CV30" s="3">
        <f t="shared" si="17"/>
        <v>0</v>
      </c>
      <c r="CW30" s="3">
        <f t="shared" si="17"/>
        <v>0</v>
      </c>
      <c r="CX30" s="3">
        <f t="shared" si="17"/>
        <v>0</v>
      </c>
      <c r="CY30" s="3">
        <f t="shared" si="17"/>
        <v>0</v>
      </c>
      <c r="CZ30" s="3">
        <f t="shared" si="17"/>
        <v>0</v>
      </c>
      <c r="DA30" s="3">
        <f t="shared" si="17"/>
        <v>0</v>
      </c>
      <c r="DB30" s="3">
        <f t="shared" si="17"/>
        <v>0</v>
      </c>
      <c r="DC30" s="3">
        <f t="shared" si="17"/>
        <v>0</v>
      </c>
      <c r="DD30" s="3">
        <f t="shared" si="17"/>
        <v>0</v>
      </c>
      <c r="DE30" s="3">
        <f t="shared" si="17"/>
        <v>0</v>
      </c>
      <c r="DF30" s="3">
        <f t="shared" si="17"/>
        <v>0</v>
      </c>
      <c r="DG30" s="4">
        <f t="shared" ref="DG30:EL30" si="18">DG41</f>
        <v>2681.61</v>
      </c>
      <c r="DH30" s="4">
        <f t="shared" si="18"/>
        <v>2493.5700000000002</v>
      </c>
      <c r="DI30" s="4">
        <f t="shared" si="18"/>
        <v>0.74</v>
      </c>
      <c r="DJ30" s="4">
        <f t="shared" si="18"/>
        <v>0.24</v>
      </c>
      <c r="DK30" s="4">
        <f t="shared" si="18"/>
        <v>187.3</v>
      </c>
      <c r="DL30" s="4">
        <f t="shared" si="18"/>
        <v>0</v>
      </c>
      <c r="DM30" s="4">
        <f t="shared" si="18"/>
        <v>0.75600000000000001</v>
      </c>
      <c r="DN30" s="4">
        <f t="shared" si="18"/>
        <v>0</v>
      </c>
      <c r="DO30" s="4">
        <f t="shared" si="18"/>
        <v>0</v>
      </c>
      <c r="DP30" s="4">
        <f t="shared" si="18"/>
        <v>172.32</v>
      </c>
      <c r="DQ30" s="4">
        <f t="shared" si="18"/>
        <v>121.75</v>
      </c>
      <c r="DR30" s="4">
        <f t="shared" si="18"/>
        <v>0</v>
      </c>
      <c r="DS30" s="4">
        <f t="shared" si="18"/>
        <v>0</v>
      </c>
      <c r="DT30" s="4">
        <f t="shared" si="18"/>
        <v>2681.61</v>
      </c>
      <c r="DU30" s="4">
        <f t="shared" si="18"/>
        <v>2493.5700000000002</v>
      </c>
      <c r="DV30" s="4">
        <f t="shared" si="18"/>
        <v>0.74</v>
      </c>
      <c r="DW30" s="4">
        <f t="shared" si="18"/>
        <v>0.24</v>
      </c>
      <c r="DX30" s="4">
        <f t="shared" si="18"/>
        <v>187.3</v>
      </c>
      <c r="DY30" s="4">
        <f t="shared" si="18"/>
        <v>0</v>
      </c>
      <c r="DZ30" s="4">
        <f t="shared" si="18"/>
        <v>0.75600000000000001</v>
      </c>
      <c r="EA30" s="4">
        <f t="shared" si="18"/>
        <v>0</v>
      </c>
      <c r="EB30" s="4">
        <f t="shared" si="18"/>
        <v>0</v>
      </c>
      <c r="EC30" s="4">
        <f t="shared" si="18"/>
        <v>172.32</v>
      </c>
      <c r="ED30" s="4">
        <f t="shared" si="18"/>
        <v>121.75</v>
      </c>
      <c r="EE30" s="4">
        <f t="shared" si="18"/>
        <v>0</v>
      </c>
      <c r="EF30" s="4">
        <f t="shared" si="18"/>
        <v>0</v>
      </c>
      <c r="EG30" s="4">
        <f t="shared" si="18"/>
        <v>0</v>
      </c>
      <c r="EH30" s="4">
        <f t="shared" si="18"/>
        <v>0</v>
      </c>
      <c r="EI30" s="4">
        <f t="shared" si="18"/>
        <v>0</v>
      </c>
      <c r="EJ30" s="4">
        <f t="shared" si="18"/>
        <v>2976.06</v>
      </c>
      <c r="EK30" s="4">
        <f t="shared" si="18"/>
        <v>2976.06</v>
      </c>
      <c r="EL30" s="4">
        <f t="shared" si="18"/>
        <v>0</v>
      </c>
      <c r="EM30" s="4">
        <f t="shared" ref="EM30:FR30" si="19">EM41</f>
        <v>0</v>
      </c>
      <c r="EN30" s="4">
        <f t="shared" si="19"/>
        <v>2493.5700000000002</v>
      </c>
      <c r="EO30" s="4">
        <f t="shared" si="19"/>
        <v>2493.5700000000002</v>
      </c>
      <c r="EP30" s="4">
        <f t="shared" si="19"/>
        <v>0</v>
      </c>
      <c r="EQ30" s="4">
        <f t="shared" si="19"/>
        <v>2493.5700000000002</v>
      </c>
      <c r="ER30" s="4">
        <f t="shared" si="19"/>
        <v>0</v>
      </c>
      <c r="ES30" s="4">
        <f t="shared" si="19"/>
        <v>0</v>
      </c>
      <c r="ET30" s="4">
        <f t="shared" si="19"/>
        <v>0</v>
      </c>
      <c r="EU30" s="4">
        <f t="shared" si="19"/>
        <v>0</v>
      </c>
      <c r="EV30" s="4">
        <f t="shared" si="19"/>
        <v>0</v>
      </c>
      <c r="EW30" s="4">
        <f t="shared" si="19"/>
        <v>0</v>
      </c>
      <c r="EX30" s="4">
        <f t="shared" si="19"/>
        <v>0</v>
      </c>
      <c r="EY30" s="4">
        <f t="shared" si="19"/>
        <v>0</v>
      </c>
      <c r="EZ30" s="4">
        <f t="shared" si="19"/>
        <v>0</v>
      </c>
      <c r="FA30" s="4">
        <f t="shared" si="19"/>
        <v>0</v>
      </c>
      <c r="FB30" s="4">
        <f t="shared" si="19"/>
        <v>0</v>
      </c>
      <c r="FC30" s="4">
        <f t="shared" si="19"/>
        <v>0</v>
      </c>
      <c r="FD30" s="4">
        <f t="shared" si="19"/>
        <v>0</v>
      </c>
      <c r="FE30" s="4">
        <f t="shared" si="19"/>
        <v>0</v>
      </c>
      <c r="FF30" s="4">
        <f t="shared" si="19"/>
        <v>0</v>
      </c>
      <c r="FG30" s="4">
        <f t="shared" si="19"/>
        <v>0</v>
      </c>
      <c r="FH30" s="4">
        <f t="shared" si="19"/>
        <v>0</v>
      </c>
      <c r="FI30" s="4">
        <f t="shared" si="19"/>
        <v>0</v>
      </c>
      <c r="FJ30" s="4">
        <f t="shared" si="19"/>
        <v>0</v>
      </c>
      <c r="FK30" s="4">
        <f t="shared" si="19"/>
        <v>0</v>
      </c>
      <c r="FL30" s="4">
        <f t="shared" si="19"/>
        <v>0</v>
      </c>
      <c r="FM30" s="4">
        <f t="shared" si="19"/>
        <v>0</v>
      </c>
      <c r="FN30" s="4">
        <f t="shared" si="19"/>
        <v>0</v>
      </c>
      <c r="FO30" s="4">
        <f t="shared" si="19"/>
        <v>0</v>
      </c>
      <c r="FP30" s="4">
        <f t="shared" si="19"/>
        <v>0</v>
      </c>
      <c r="FQ30" s="4">
        <f t="shared" si="19"/>
        <v>0</v>
      </c>
      <c r="FR30" s="4">
        <f t="shared" si="19"/>
        <v>0</v>
      </c>
      <c r="FS30" s="4">
        <f t="shared" ref="FS30:GX30" si="20">FS41</f>
        <v>2976.06</v>
      </c>
      <c r="FT30" s="4">
        <f t="shared" si="20"/>
        <v>2976.06</v>
      </c>
      <c r="FU30" s="4">
        <f t="shared" si="20"/>
        <v>0</v>
      </c>
      <c r="FV30" s="4">
        <f t="shared" si="20"/>
        <v>0</v>
      </c>
      <c r="FW30" s="4">
        <f t="shared" si="20"/>
        <v>2493.5700000000002</v>
      </c>
      <c r="FX30" s="4">
        <f t="shared" si="20"/>
        <v>2493.5700000000002</v>
      </c>
      <c r="FY30" s="4">
        <f t="shared" si="20"/>
        <v>0</v>
      </c>
      <c r="FZ30" s="4">
        <f t="shared" si="20"/>
        <v>2493.5700000000002</v>
      </c>
      <c r="GA30" s="4">
        <f t="shared" si="20"/>
        <v>0</v>
      </c>
      <c r="GB30" s="4">
        <f t="shared" si="20"/>
        <v>0</v>
      </c>
      <c r="GC30" s="4">
        <f t="shared" si="20"/>
        <v>0</v>
      </c>
      <c r="GD30" s="4">
        <f t="shared" si="20"/>
        <v>0</v>
      </c>
      <c r="GE30" s="4">
        <f t="shared" si="20"/>
        <v>0</v>
      </c>
      <c r="GF30" s="4">
        <f t="shared" si="20"/>
        <v>0</v>
      </c>
      <c r="GG30" s="4">
        <f t="shared" si="20"/>
        <v>0</v>
      </c>
      <c r="GH30" s="4">
        <f t="shared" si="20"/>
        <v>0</v>
      </c>
      <c r="GI30" s="4">
        <f t="shared" si="20"/>
        <v>0</v>
      </c>
      <c r="GJ30" s="4">
        <f t="shared" si="20"/>
        <v>0</v>
      </c>
      <c r="GK30" s="4">
        <f t="shared" si="20"/>
        <v>0</v>
      </c>
      <c r="GL30" s="4">
        <f t="shared" si="20"/>
        <v>0</v>
      </c>
      <c r="GM30" s="4">
        <f t="shared" si="20"/>
        <v>0</v>
      </c>
      <c r="GN30" s="4">
        <f t="shared" si="20"/>
        <v>0</v>
      </c>
      <c r="GO30" s="4">
        <f t="shared" si="20"/>
        <v>0</v>
      </c>
      <c r="GP30" s="4">
        <f t="shared" si="20"/>
        <v>0</v>
      </c>
      <c r="GQ30" s="4">
        <f t="shared" si="20"/>
        <v>0</v>
      </c>
      <c r="GR30" s="4">
        <f t="shared" si="20"/>
        <v>0</v>
      </c>
      <c r="GS30" s="4">
        <f t="shared" si="20"/>
        <v>0</v>
      </c>
      <c r="GT30" s="4">
        <f t="shared" si="20"/>
        <v>0</v>
      </c>
      <c r="GU30" s="4">
        <f t="shared" si="20"/>
        <v>0</v>
      </c>
      <c r="GV30" s="4">
        <f t="shared" si="20"/>
        <v>0</v>
      </c>
      <c r="GW30" s="4">
        <f t="shared" si="20"/>
        <v>0</v>
      </c>
      <c r="GX30" s="4">
        <f t="shared" si="20"/>
        <v>0</v>
      </c>
    </row>
    <row r="32" spans="1:255" x14ac:dyDescent="0.2">
      <c r="A32" s="2">
        <v>17</v>
      </c>
      <c r="B32" s="2">
        <v>1</v>
      </c>
      <c r="C32" s="2">
        <f>ROW(SmtRes!A6)</f>
        <v>6</v>
      </c>
      <c r="D32" s="2">
        <f>ROW(EtalonRes!A6)</f>
        <v>6</v>
      </c>
      <c r="E32" s="2" t="s">
        <v>3</v>
      </c>
      <c r="F32" s="2" t="s">
        <v>24</v>
      </c>
      <c r="G32" s="2" t="s">
        <v>25</v>
      </c>
      <c r="H32" s="2" t="s">
        <v>26</v>
      </c>
      <c r="I32" s="2">
        <f>ROUND(0.024*I25,9)</f>
        <v>0.16800000000000001</v>
      </c>
      <c r="J32" s="2">
        <v>0</v>
      </c>
      <c r="K32" s="2"/>
      <c r="L32" s="2"/>
      <c r="M32" s="2"/>
      <c r="N32" s="2"/>
      <c r="O32" s="2">
        <f t="shared" ref="O32:O39" si="21">ROUND(CP32,2)</f>
        <v>4.3600000000000003</v>
      </c>
      <c r="P32" s="2">
        <f t="shared" ref="P32:P39" si="22">ROUND((ROUND((AC32*AW32*I32),2)*BC32),2)</f>
        <v>0.18</v>
      </c>
      <c r="Q32" s="2">
        <f t="shared" ref="Q32:Q39" si="23">(ROUND((ROUND(((ET32)*AV32*I32),2)*BB32),2)+ROUND((ROUND(((AE32-(EU32))*AV32*I32),2)*BS32),2))</f>
        <v>2.69</v>
      </c>
      <c r="R32" s="2">
        <f t="shared" ref="R32:R39" si="24">ROUND((ROUND((AE32*AV32*I32),2)*BS32),2)</f>
        <v>0.68</v>
      </c>
      <c r="S32" s="2">
        <f t="shared" ref="S32:S39" si="25">ROUND((ROUND((AF32*AV32*I32),2)*BA32),2)</f>
        <v>1.49</v>
      </c>
      <c r="T32" s="2">
        <f t="shared" ref="T32:T39" si="26">ROUND(CU32*I32,2)</f>
        <v>0</v>
      </c>
      <c r="U32" s="2">
        <f t="shared" ref="U32:U39" si="27">CV32*I32</f>
        <v>0.14280000000000001</v>
      </c>
      <c r="V32" s="2">
        <f t="shared" ref="V32:V39" si="28">CW32*I32</f>
        <v>0</v>
      </c>
      <c r="W32" s="2">
        <f t="shared" ref="W32:W39" si="29">ROUND(CX32*I32,2)</f>
        <v>0</v>
      </c>
      <c r="X32" s="2">
        <f t="shared" ref="X32:Y39" si="30">ROUND(CY32,2)</f>
        <v>1.56</v>
      </c>
      <c r="Y32" s="2">
        <f t="shared" si="30"/>
        <v>1.1499999999999999</v>
      </c>
      <c r="Z32" s="2"/>
      <c r="AA32" s="2">
        <v>-1</v>
      </c>
      <c r="AB32" s="2">
        <f t="shared" ref="AB32:AB39" si="31">ROUND((AC32+AD32+AF32),6)</f>
        <v>25.93</v>
      </c>
      <c r="AC32" s="2">
        <f t="shared" ref="AC32:AC39" si="32">ROUND((ES32),6)</f>
        <v>1.06</v>
      </c>
      <c r="AD32" s="2">
        <f t="shared" ref="AD32:AD39" si="33">ROUND((((ET32)-(EU32))+AE32),6)</f>
        <v>16.02</v>
      </c>
      <c r="AE32" s="2">
        <f t="shared" ref="AE32:AF39" si="34">ROUND((EU32),6)</f>
        <v>4.05</v>
      </c>
      <c r="AF32" s="2">
        <f t="shared" si="34"/>
        <v>8.85</v>
      </c>
      <c r="AG32" s="2">
        <f t="shared" ref="AG32:AG39" si="35">ROUND((AP32),6)</f>
        <v>0</v>
      </c>
      <c r="AH32" s="2">
        <f t="shared" ref="AH32:AI39" si="36">(EW32)</f>
        <v>0.85</v>
      </c>
      <c r="AI32" s="2">
        <f t="shared" si="36"/>
        <v>0</v>
      </c>
      <c r="AJ32" s="2">
        <f t="shared" ref="AJ32:AJ39" si="37">(AS32)</f>
        <v>0</v>
      </c>
      <c r="AK32" s="2">
        <v>25.93</v>
      </c>
      <c r="AL32" s="2">
        <v>1.06</v>
      </c>
      <c r="AM32" s="2">
        <v>16.02</v>
      </c>
      <c r="AN32" s="2">
        <v>4.05</v>
      </c>
      <c r="AO32" s="2">
        <v>8.85</v>
      </c>
      <c r="AP32" s="2">
        <v>0</v>
      </c>
      <c r="AQ32" s="2">
        <v>0.85</v>
      </c>
      <c r="AR32" s="2">
        <v>0</v>
      </c>
      <c r="AS32" s="2">
        <v>0</v>
      </c>
      <c r="AT32" s="2">
        <v>105</v>
      </c>
      <c r="AU32" s="2">
        <v>77</v>
      </c>
      <c r="AV32" s="2">
        <v>1</v>
      </c>
      <c r="AW32" s="2">
        <v>1</v>
      </c>
      <c r="AX32" s="2"/>
      <c r="AY32" s="2"/>
      <c r="AZ32" s="2">
        <v>1</v>
      </c>
      <c r="BA32" s="2">
        <v>1</v>
      </c>
      <c r="BB32" s="2">
        <v>1</v>
      </c>
      <c r="BC32" s="2">
        <v>1</v>
      </c>
      <c r="BD32" s="2" t="s">
        <v>3</v>
      </c>
      <c r="BE32" s="2" t="s">
        <v>3</v>
      </c>
      <c r="BF32" s="2" t="s">
        <v>3</v>
      </c>
      <c r="BG32" s="2" t="s">
        <v>3</v>
      </c>
      <c r="BH32" s="2">
        <v>0</v>
      </c>
      <c r="BI32" s="2">
        <v>1</v>
      </c>
      <c r="BJ32" s="2" t="s">
        <v>27</v>
      </c>
      <c r="BK32" s="2"/>
      <c r="BL32" s="2"/>
      <c r="BM32" s="2">
        <v>64</v>
      </c>
      <c r="BN32" s="2">
        <v>0</v>
      </c>
      <c r="BO32" s="2" t="s">
        <v>3</v>
      </c>
      <c r="BP32" s="2">
        <v>0</v>
      </c>
      <c r="BQ32" s="2">
        <v>30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 t="s">
        <v>3</v>
      </c>
      <c r="BZ32" s="2">
        <v>105</v>
      </c>
      <c r="CA32" s="2">
        <v>77</v>
      </c>
      <c r="CB32" s="2"/>
      <c r="CC32" s="2"/>
      <c r="CD32" s="2"/>
      <c r="CE32" s="2">
        <v>30</v>
      </c>
      <c r="CF32" s="2">
        <v>0</v>
      </c>
      <c r="CG32" s="2">
        <v>0</v>
      </c>
      <c r="CH32" s="2"/>
      <c r="CI32" s="2"/>
      <c r="CJ32" s="2"/>
      <c r="CK32" s="2"/>
      <c r="CL32" s="2"/>
      <c r="CM32" s="2">
        <v>0</v>
      </c>
      <c r="CN32" s="2" t="s">
        <v>3</v>
      </c>
      <c r="CO32" s="2">
        <v>0</v>
      </c>
      <c r="CP32" s="2">
        <f t="shared" ref="CP32:CP39" si="38">(P32+Q32+S32)</f>
        <v>4.3600000000000003</v>
      </c>
      <c r="CQ32" s="2">
        <f t="shared" ref="CQ32:CQ39" si="39">ROUND((ROUND((AC32*AW32*1),2)*BC32),2)</f>
        <v>1.06</v>
      </c>
      <c r="CR32" s="2">
        <f t="shared" ref="CR32:CR39" si="40">(ROUND((ROUND(((ET32)*AV32*1),2)*BB32),2)+ROUND((ROUND(((AE32-(EU32))*AV32*1),2)*BS32),2))</f>
        <v>16.02</v>
      </c>
      <c r="CS32" s="2">
        <f t="shared" ref="CS32:CS39" si="41">ROUND((ROUND((AE32*AV32*1),2)*BS32),2)</f>
        <v>4.05</v>
      </c>
      <c r="CT32" s="2">
        <f t="shared" ref="CT32:CT39" si="42">ROUND((ROUND((AF32*AV32*1),2)*BA32),2)</f>
        <v>8.85</v>
      </c>
      <c r="CU32" s="2">
        <f t="shared" ref="CU32:CU39" si="43">AG32</f>
        <v>0</v>
      </c>
      <c r="CV32" s="2">
        <f t="shared" ref="CV32:CV39" si="44">(AH32*AV32)</f>
        <v>0.85</v>
      </c>
      <c r="CW32" s="2">
        <f t="shared" ref="CW32:CX39" si="45">AI32</f>
        <v>0</v>
      </c>
      <c r="CX32" s="2">
        <f t="shared" si="45"/>
        <v>0</v>
      </c>
      <c r="CY32" s="2">
        <f>((S32*BZ32)/100)</f>
        <v>1.5644999999999998</v>
      </c>
      <c r="CZ32" s="2">
        <f>((S32*CA32)/100)</f>
        <v>1.1473</v>
      </c>
      <c r="DA32" s="2"/>
      <c r="DB32" s="2"/>
      <c r="DC32" s="2" t="s">
        <v>3</v>
      </c>
      <c r="DD32" s="2" t="s">
        <v>3</v>
      </c>
      <c r="DE32" s="2" t="s">
        <v>3</v>
      </c>
      <c r="DF32" s="2" t="s">
        <v>3</v>
      </c>
      <c r="DG32" s="2" t="s">
        <v>3</v>
      </c>
      <c r="DH32" s="2" t="s">
        <v>3</v>
      </c>
      <c r="DI32" s="2" t="s">
        <v>3</v>
      </c>
      <c r="DJ32" s="2" t="s">
        <v>3</v>
      </c>
      <c r="DK32" s="2" t="s">
        <v>3</v>
      </c>
      <c r="DL32" s="2" t="s">
        <v>3</v>
      </c>
      <c r="DM32" s="2" t="s">
        <v>3</v>
      </c>
      <c r="DN32" s="2">
        <v>0</v>
      </c>
      <c r="DO32" s="2">
        <v>0</v>
      </c>
      <c r="DP32" s="2">
        <v>1</v>
      </c>
      <c r="DQ32" s="2">
        <v>1</v>
      </c>
      <c r="DR32" s="2"/>
      <c r="DS32" s="2"/>
      <c r="DT32" s="2"/>
      <c r="DU32" s="2">
        <v>1013</v>
      </c>
      <c r="DV32" s="2" t="s">
        <v>26</v>
      </c>
      <c r="DW32" s="2" t="s">
        <v>26</v>
      </c>
      <c r="DX32" s="2">
        <v>1</v>
      </c>
      <c r="DY32" s="2"/>
      <c r="DZ32" s="2" t="s">
        <v>3</v>
      </c>
      <c r="EA32" s="2" t="s">
        <v>3</v>
      </c>
      <c r="EB32" s="2" t="s">
        <v>3</v>
      </c>
      <c r="EC32" s="2" t="s">
        <v>3</v>
      </c>
      <c r="ED32" s="2"/>
      <c r="EE32" s="2">
        <v>98282875</v>
      </c>
      <c r="EF32" s="2">
        <v>30</v>
      </c>
      <c r="EG32" s="2" t="s">
        <v>28</v>
      </c>
      <c r="EH32" s="2">
        <v>0</v>
      </c>
      <c r="EI32" s="2" t="s">
        <v>3</v>
      </c>
      <c r="EJ32" s="2">
        <v>1</v>
      </c>
      <c r="EK32" s="2">
        <v>64</v>
      </c>
      <c r="EL32" s="2" t="s">
        <v>29</v>
      </c>
      <c r="EM32" s="2" t="s">
        <v>30</v>
      </c>
      <c r="EN32" s="2"/>
      <c r="EO32" s="2" t="s">
        <v>3</v>
      </c>
      <c r="EP32" s="2"/>
      <c r="EQ32" s="2">
        <v>132096</v>
      </c>
      <c r="ER32" s="2">
        <v>25.93</v>
      </c>
      <c r="ES32" s="2">
        <v>1.06</v>
      </c>
      <c r="ET32" s="2">
        <v>16.02</v>
      </c>
      <c r="EU32" s="2">
        <v>4.05</v>
      </c>
      <c r="EV32" s="2">
        <v>8.85</v>
      </c>
      <c r="EW32" s="2">
        <v>0.85</v>
      </c>
      <c r="EX32" s="2">
        <v>0</v>
      </c>
      <c r="EY32" s="2">
        <v>0</v>
      </c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>
        <v>0</v>
      </c>
      <c r="FR32" s="2">
        <f t="shared" ref="FR32:FR39" si="46">ROUND(IF(AND(BH32=3,BI32=3),P32,0),2)</f>
        <v>0</v>
      </c>
      <c r="FS32" s="2">
        <v>0</v>
      </c>
      <c r="FT32" s="2"/>
      <c r="FU32" s="2"/>
      <c r="FV32" s="2"/>
      <c r="FW32" s="2"/>
      <c r="FX32" s="2">
        <v>105</v>
      </c>
      <c r="FY32" s="2">
        <v>77</v>
      </c>
      <c r="FZ32" s="2"/>
      <c r="GA32" s="2" t="s">
        <v>3</v>
      </c>
      <c r="GB32" s="2"/>
      <c r="GC32" s="2"/>
      <c r="GD32" s="2">
        <v>0</v>
      </c>
      <c r="GE32" s="2"/>
      <c r="GF32" s="2">
        <v>162890701</v>
      </c>
      <c r="GG32" s="2">
        <v>2</v>
      </c>
      <c r="GH32" s="2">
        <v>1</v>
      </c>
      <c r="GI32" s="2">
        <v>-2</v>
      </c>
      <c r="GJ32" s="2">
        <v>0</v>
      </c>
      <c r="GK32" s="2">
        <f>ROUND(R32*(R12)/100,2)</f>
        <v>1.19</v>
      </c>
      <c r="GL32" s="2">
        <f t="shared" ref="GL32:GL39" si="47">ROUND(IF(AND(BH32=3,BI32=3,FS32&lt;&gt;0),P32,0),2)</f>
        <v>0</v>
      </c>
      <c r="GM32" s="2">
        <f t="shared" ref="GM32:GM39" si="48">ROUND(O32+X32+Y32+GK32,2)+GX32</f>
        <v>8.26</v>
      </c>
      <c r="GN32" s="2">
        <f t="shared" ref="GN32:GN39" si="49">IF(OR(BI32=0,BI32=1),ROUND(O32+X32+Y32+GK32,2),0)</f>
        <v>8.26</v>
      </c>
      <c r="GO32" s="2">
        <f t="shared" ref="GO32:GO39" si="50">IF(BI32=2,ROUND(O32+X32+Y32+GK32,2),0)</f>
        <v>0</v>
      </c>
      <c r="GP32" s="2">
        <f t="shared" ref="GP32:GP39" si="51">IF(BI32=4,ROUND(O32+X32+Y32+GK32,2)+GX32,0)</f>
        <v>0</v>
      </c>
      <c r="GQ32" s="2"/>
      <c r="GR32" s="2">
        <v>0</v>
      </c>
      <c r="GS32" s="2">
        <v>0</v>
      </c>
      <c r="GT32" s="2">
        <v>0</v>
      </c>
      <c r="GU32" s="2" t="s">
        <v>3</v>
      </c>
      <c r="GV32" s="2">
        <f t="shared" ref="GV32:GV39" si="52">ROUND((GT32),6)</f>
        <v>0</v>
      </c>
      <c r="GW32" s="2">
        <v>1</v>
      </c>
      <c r="GX32" s="2">
        <f t="shared" ref="GX32:GX39" si="53">ROUND(HC32*I32,2)</f>
        <v>0</v>
      </c>
      <c r="GY32" s="2"/>
      <c r="GZ32" s="2"/>
      <c r="HA32" s="2">
        <v>0</v>
      </c>
      <c r="HB32" s="2">
        <v>0</v>
      </c>
      <c r="HC32" s="2">
        <f t="shared" ref="HC32:HC39" si="54">GV32*GW32</f>
        <v>0</v>
      </c>
      <c r="HD32" s="2"/>
      <c r="HE32" s="2" t="s">
        <v>3</v>
      </c>
      <c r="HF32" s="2" t="s">
        <v>3</v>
      </c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>
        <v>0</v>
      </c>
      <c r="IL32" s="2"/>
      <c r="IM32" s="2"/>
      <c r="IN32" s="2"/>
      <c r="IO32" s="2"/>
      <c r="IP32" s="2"/>
      <c r="IQ32" s="2"/>
      <c r="IR32" s="2"/>
      <c r="IS32" s="2"/>
      <c r="IT32" s="2"/>
      <c r="IU32" s="2"/>
    </row>
    <row r="33" spans="1:255" x14ac:dyDescent="0.2">
      <c r="A33">
        <v>17</v>
      </c>
      <c r="B33">
        <v>1</v>
      </c>
      <c r="C33">
        <f>ROW(SmtRes!A12)</f>
        <v>12</v>
      </c>
      <c r="D33">
        <f>ROW(EtalonRes!A12)</f>
        <v>12</v>
      </c>
      <c r="E33" t="s">
        <v>3</v>
      </c>
      <c r="F33" t="s">
        <v>24</v>
      </c>
      <c r="G33" t="s">
        <v>25</v>
      </c>
      <c r="H33" t="s">
        <v>26</v>
      </c>
      <c r="I33">
        <f>ROUND(0.024*I26,9)</f>
        <v>0.16800000000000001</v>
      </c>
      <c r="J33">
        <v>0</v>
      </c>
      <c r="O33">
        <f t="shared" si="21"/>
        <v>66.64</v>
      </c>
      <c r="P33">
        <f t="shared" si="22"/>
        <v>0.9</v>
      </c>
      <c r="Q33">
        <f t="shared" si="23"/>
        <v>29.64</v>
      </c>
      <c r="R33">
        <f t="shared" si="24"/>
        <v>16.48</v>
      </c>
      <c r="S33">
        <f t="shared" si="25"/>
        <v>36.1</v>
      </c>
      <c r="T33">
        <f t="shared" si="26"/>
        <v>0</v>
      </c>
      <c r="U33">
        <f t="shared" si="27"/>
        <v>0.14280000000000001</v>
      </c>
      <c r="V33">
        <f t="shared" si="28"/>
        <v>0</v>
      </c>
      <c r="W33">
        <f t="shared" si="29"/>
        <v>0</v>
      </c>
      <c r="X33">
        <f t="shared" si="30"/>
        <v>30.69</v>
      </c>
      <c r="Y33">
        <f t="shared" si="30"/>
        <v>14.8</v>
      </c>
      <c r="AA33">
        <v>-1</v>
      </c>
      <c r="AB33">
        <f t="shared" si="31"/>
        <v>25.93</v>
      </c>
      <c r="AC33">
        <f t="shared" si="32"/>
        <v>1.06</v>
      </c>
      <c r="AD33">
        <f t="shared" si="33"/>
        <v>16.02</v>
      </c>
      <c r="AE33">
        <f t="shared" si="34"/>
        <v>4.05</v>
      </c>
      <c r="AF33">
        <f t="shared" si="34"/>
        <v>8.85</v>
      </c>
      <c r="AG33">
        <f t="shared" si="35"/>
        <v>0</v>
      </c>
      <c r="AH33">
        <f t="shared" si="36"/>
        <v>0.85</v>
      </c>
      <c r="AI33">
        <f t="shared" si="36"/>
        <v>0</v>
      </c>
      <c r="AJ33">
        <f t="shared" si="37"/>
        <v>0</v>
      </c>
      <c r="AK33">
        <v>25.93</v>
      </c>
      <c r="AL33">
        <v>1.06</v>
      </c>
      <c r="AM33">
        <v>16.02</v>
      </c>
      <c r="AN33">
        <v>4.05</v>
      </c>
      <c r="AO33">
        <v>8.85</v>
      </c>
      <c r="AP33">
        <v>0</v>
      </c>
      <c r="AQ33">
        <v>0.85</v>
      </c>
      <c r="AR33">
        <v>0</v>
      </c>
      <c r="AS33">
        <v>0</v>
      </c>
      <c r="AT33">
        <v>85</v>
      </c>
      <c r="AU33">
        <v>41</v>
      </c>
      <c r="AV33">
        <v>1</v>
      </c>
      <c r="AW33">
        <v>1</v>
      </c>
      <c r="AZ33">
        <v>1</v>
      </c>
      <c r="BA33">
        <v>24.23</v>
      </c>
      <c r="BB33">
        <v>11.02</v>
      </c>
      <c r="BC33">
        <v>4.99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1</v>
      </c>
      <c r="BJ33" t="s">
        <v>27</v>
      </c>
      <c r="BM33">
        <v>64</v>
      </c>
      <c r="BN33">
        <v>0</v>
      </c>
      <c r="BO33" t="s">
        <v>24</v>
      </c>
      <c r="BP33">
        <v>1</v>
      </c>
      <c r="BQ33">
        <v>30</v>
      </c>
      <c r="BR33">
        <v>0</v>
      </c>
      <c r="BS33">
        <v>24.23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85</v>
      </c>
      <c r="CA33">
        <v>41</v>
      </c>
      <c r="CE33">
        <v>30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38"/>
        <v>66.64</v>
      </c>
      <c r="CQ33">
        <f t="shared" si="39"/>
        <v>5.29</v>
      </c>
      <c r="CR33">
        <f t="shared" si="40"/>
        <v>176.54</v>
      </c>
      <c r="CS33">
        <f t="shared" si="41"/>
        <v>98.13</v>
      </c>
      <c r="CT33">
        <f t="shared" si="42"/>
        <v>214.44</v>
      </c>
      <c r="CU33">
        <f t="shared" si="43"/>
        <v>0</v>
      </c>
      <c r="CV33">
        <f t="shared" si="44"/>
        <v>0.85</v>
      </c>
      <c r="CW33">
        <f t="shared" si="45"/>
        <v>0</v>
      </c>
      <c r="CX33">
        <f t="shared" si="45"/>
        <v>0</v>
      </c>
      <c r="CY33">
        <f>S33*(BZ33/100)</f>
        <v>30.684999999999999</v>
      </c>
      <c r="CZ33">
        <f>S33*(CA33/100)</f>
        <v>14.801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105</v>
      </c>
      <c r="DO33">
        <v>77</v>
      </c>
      <c r="DP33">
        <v>1</v>
      </c>
      <c r="DQ33">
        <v>1</v>
      </c>
      <c r="DU33">
        <v>1013</v>
      </c>
      <c r="DV33" t="s">
        <v>26</v>
      </c>
      <c r="DW33" t="s">
        <v>26</v>
      </c>
      <c r="DX33">
        <v>1</v>
      </c>
      <c r="DZ33" t="s">
        <v>3</v>
      </c>
      <c r="EA33" t="s">
        <v>3</v>
      </c>
      <c r="EB33" t="s">
        <v>3</v>
      </c>
      <c r="EC33" t="s">
        <v>3</v>
      </c>
      <c r="EE33">
        <v>98282875</v>
      </c>
      <c r="EF33">
        <v>30</v>
      </c>
      <c r="EG33" t="s">
        <v>28</v>
      </c>
      <c r="EH33">
        <v>0</v>
      </c>
      <c r="EI33" t="s">
        <v>3</v>
      </c>
      <c r="EJ33">
        <v>1</v>
      </c>
      <c r="EK33">
        <v>64</v>
      </c>
      <c r="EL33" t="s">
        <v>29</v>
      </c>
      <c r="EM33" t="s">
        <v>30</v>
      </c>
      <c r="EO33" t="s">
        <v>3</v>
      </c>
      <c r="EQ33">
        <v>132096</v>
      </c>
      <c r="ER33">
        <v>25.93</v>
      </c>
      <c r="ES33">
        <v>1.06</v>
      </c>
      <c r="ET33">
        <v>16.02</v>
      </c>
      <c r="EU33">
        <v>4.05</v>
      </c>
      <c r="EV33">
        <v>8.85</v>
      </c>
      <c r="EW33">
        <v>0.85</v>
      </c>
      <c r="EX33">
        <v>0</v>
      </c>
      <c r="EY33">
        <v>0</v>
      </c>
      <c r="FQ33">
        <v>0</v>
      </c>
      <c r="FR33">
        <f t="shared" si="46"/>
        <v>0</v>
      </c>
      <c r="FS33">
        <v>0</v>
      </c>
      <c r="FX33">
        <v>105</v>
      </c>
      <c r="FY33">
        <v>77</v>
      </c>
      <c r="GA33" t="s">
        <v>3</v>
      </c>
      <c r="GD33">
        <v>0</v>
      </c>
      <c r="GF33">
        <v>162890701</v>
      </c>
      <c r="GG33">
        <v>2</v>
      </c>
      <c r="GH33">
        <v>1</v>
      </c>
      <c r="GI33">
        <v>2</v>
      </c>
      <c r="GJ33">
        <v>0</v>
      </c>
      <c r="GK33">
        <f>ROUND(R33*(S12)/100,2)</f>
        <v>25.87</v>
      </c>
      <c r="GL33">
        <f t="shared" si="47"/>
        <v>0</v>
      </c>
      <c r="GM33">
        <f t="shared" si="48"/>
        <v>138</v>
      </c>
      <c r="GN33">
        <f t="shared" si="49"/>
        <v>138</v>
      </c>
      <c r="GO33">
        <f t="shared" si="50"/>
        <v>0</v>
      </c>
      <c r="GP33">
        <f t="shared" si="51"/>
        <v>0</v>
      </c>
      <c r="GR33">
        <v>0</v>
      </c>
      <c r="GS33">
        <v>3</v>
      </c>
      <c r="GT33">
        <v>0</v>
      </c>
      <c r="GU33" t="s">
        <v>3</v>
      </c>
      <c r="GV33">
        <f t="shared" si="52"/>
        <v>0</v>
      </c>
      <c r="GW33">
        <v>1</v>
      </c>
      <c r="GX33">
        <f t="shared" si="53"/>
        <v>0</v>
      </c>
      <c r="HA33">
        <v>0</v>
      </c>
      <c r="HB33">
        <v>0</v>
      </c>
      <c r="HC33">
        <f t="shared" si="54"/>
        <v>0</v>
      </c>
      <c r="HE33" t="s">
        <v>3</v>
      </c>
      <c r="HF33" t="s">
        <v>3</v>
      </c>
      <c r="IK33">
        <v>0</v>
      </c>
    </row>
    <row r="34" spans="1:255" x14ac:dyDescent="0.2">
      <c r="A34" s="2">
        <v>18</v>
      </c>
      <c r="B34" s="2">
        <v>1</v>
      </c>
      <c r="C34" s="2">
        <v>6</v>
      </c>
      <c r="D34" s="2"/>
      <c r="E34" s="2" t="s">
        <v>3</v>
      </c>
      <c r="F34" s="2" t="s">
        <v>31</v>
      </c>
      <c r="G34" s="2" t="s">
        <v>32</v>
      </c>
      <c r="H34" s="2" t="s">
        <v>33</v>
      </c>
      <c r="I34" s="2">
        <f>I32*J34</f>
        <v>0.19320000000000001</v>
      </c>
      <c r="J34" s="2">
        <v>1.1499999999999999</v>
      </c>
      <c r="K34" s="2"/>
      <c r="L34" s="2"/>
      <c r="M34" s="2"/>
      <c r="N34" s="2"/>
      <c r="O34" s="2">
        <f t="shared" si="21"/>
        <v>30.35</v>
      </c>
      <c r="P34" s="2">
        <f t="shared" si="22"/>
        <v>30.35</v>
      </c>
      <c r="Q34" s="2">
        <f t="shared" si="23"/>
        <v>0</v>
      </c>
      <c r="R34" s="2">
        <f t="shared" si="24"/>
        <v>0</v>
      </c>
      <c r="S34" s="2">
        <f t="shared" si="25"/>
        <v>0</v>
      </c>
      <c r="T34" s="2">
        <f t="shared" si="26"/>
        <v>0</v>
      </c>
      <c r="U34" s="2">
        <f t="shared" si="27"/>
        <v>0</v>
      </c>
      <c r="V34" s="2">
        <f t="shared" si="28"/>
        <v>0</v>
      </c>
      <c r="W34" s="2">
        <f t="shared" si="29"/>
        <v>0</v>
      </c>
      <c r="X34" s="2">
        <f t="shared" si="30"/>
        <v>0</v>
      </c>
      <c r="Y34" s="2">
        <f t="shared" si="30"/>
        <v>0</v>
      </c>
      <c r="Z34" s="2"/>
      <c r="AA34" s="2">
        <v>-1</v>
      </c>
      <c r="AB34" s="2">
        <f t="shared" si="31"/>
        <v>157.1</v>
      </c>
      <c r="AC34" s="2">
        <f t="shared" si="32"/>
        <v>157.1</v>
      </c>
      <c r="AD34" s="2">
        <f t="shared" si="33"/>
        <v>0</v>
      </c>
      <c r="AE34" s="2">
        <f t="shared" si="34"/>
        <v>0</v>
      </c>
      <c r="AF34" s="2">
        <f t="shared" si="34"/>
        <v>0</v>
      </c>
      <c r="AG34" s="2">
        <f t="shared" si="35"/>
        <v>0</v>
      </c>
      <c r="AH34" s="2">
        <f t="shared" si="36"/>
        <v>0</v>
      </c>
      <c r="AI34" s="2">
        <f t="shared" si="36"/>
        <v>0</v>
      </c>
      <c r="AJ34" s="2">
        <f t="shared" si="37"/>
        <v>0</v>
      </c>
      <c r="AK34" s="2">
        <v>157.1</v>
      </c>
      <c r="AL34" s="2">
        <v>157.1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105</v>
      </c>
      <c r="AU34" s="2">
        <v>77</v>
      </c>
      <c r="AV34" s="2">
        <v>1</v>
      </c>
      <c r="AW34" s="2">
        <v>1</v>
      </c>
      <c r="AX34" s="2"/>
      <c r="AY34" s="2"/>
      <c r="AZ34" s="2">
        <v>1</v>
      </c>
      <c r="BA34" s="2">
        <v>1</v>
      </c>
      <c r="BB34" s="2">
        <v>1</v>
      </c>
      <c r="BC34" s="2">
        <v>1</v>
      </c>
      <c r="BD34" s="2" t="s">
        <v>3</v>
      </c>
      <c r="BE34" s="2" t="s">
        <v>3</v>
      </c>
      <c r="BF34" s="2" t="s">
        <v>3</v>
      </c>
      <c r="BG34" s="2" t="s">
        <v>3</v>
      </c>
      <c r="BH34" s="2">
        <v>3</v>
      </c>
      <c r="BI34" s="2">
        <v>1</v>
      </c>
      <c r="BJ34" s="2" t="s">
        <v>34</v>
      </c>
      <c r="BK34" s="2"/>
      <c r="BL34" s="2"/>
      <c r="BM34" s="2">
        <v>64</v>
      </c>
      <c r="BN34" s="2">
        <v>0</v>
      </c>
      <c r="BO34" s="2" t="s">
        <v>3</v>
      </c>
      <c r="BP34" s="2">
        <v>0</v>
      </c>
      <c r="BQ34" s="2">
        <v>30</v>
      </c>
      <c r="BR34" s="2">
        <v>0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 t="s">
        <v>3</v>
      </c>
      <c r="BZ34" s="2">
        <v>105</v>
      </c>
      <c r="CA34" s="2">
        <v>77</v>
      </c>
      <c r="CB34" s="2"/>
      <c r="CC34" s="2"/>
      <c r="CD34" s="2"/>
      <c r="CE34" s="2">
        <v>30</v>
      </c>
      <c r="CF34" s="2">
        <v>0</v>
      </c>
      <c r="CG34" s="2">
        <v>0</v>
      </c>
      <c r="CH34" s="2"/>
      <c r="CI34" s="2"/>
      <c r="CJ34" s="2"/>
      <c r="CK34" s="2"/>
      <c r="CL34" s="2"/>
      <c r="CM34" s="2">
        <v>0</v>
      </c>
      <c r="CN34" s="2" t="s">
        <v>3</v>
      </c>
      <c r="CO34" s="2">
        <v>0</v>
      </c>
      <c r="CP34" s="2">
        <f t="shared" si="38"/>
        <v>30.35</v>
      </c>
      <c r="CQ34" s="2">
        <f t="shared" si="39"/>
        <v>157.1</v>
      </c>
      <c r="CR34" s="2">
        <f t="shared" si="40"/>
        <v>0</v>
      </c>
      <c r="CS34" s="2">
        <f t="shared" si="41"/>
        <v>0</v>
      </c>
      <c r="CT34" s="2">
        <f t="shared" si="42"/>
        <v>0</v>
      </c>
      <c r="CU34" s="2">
        <f t="shared" si="43"/>
        <v>0</v>
      </c>
      <c r="CV34" s="2">
        <f t="shared" si="44"/>
        <v>0</v>
      </c>
      <c r="CW34" s="2">
        <f t="shared" si="45"/>
        <v>0</v>
      </c>
      <c r="CX34" s="2">
        <f t="shared" si="45"/>
        <v>0</v>
      </c>
      <c r="CY34" s="2">
        <f>((S34*BZ34)/100)</f>
        <v>0</v>
      </c>
      <c r="CZ34" s="2">
        <f>((S34*CA34)/100)</f>
        <v>0</v>
      </c>
      <c r="DA34" s="2"/>
      <c r="DB34" s="2"/>
      <c r="DC34" s="2" t="s">
        <v>3</v>
      </c>
      <c r="DD34" s="2" t="s">
        <v>3</v>
      </c>
      <c r="DE34" s="2" t="s">
        <v>3</v>
      </c>
      <c r="DF34" s="2" t="s">
        <v>3</v>
      </c>
      <c r="DG34" s="2" t="s">
        <v>3</v>
      </c>
      <c r="DH34" s="2" t="s">
        <v>3</v>
      </c>
      <c r="DI34" s="2" t="s">
        <v>3</v>
      </c>
      <c r="DJ34" s="2" t="s">
        <v>3</v>
      </c>
      <c r="DK34" s="2" t="s">
        <v>3</v>
      </c>
      <c r="DL34" s="2" t="s">
        <v>3</v>
      </c>
      <c r="DM34" s="2" t="s">
        <v>3</v>
      </c>
      <c r="DN34" s="2">
        <v>0</v>
      </c>
      <c r="DO34" s="2">
        <v>0</v>
      </c>
      <c r="DP34" s="2">
        <v>1</v>
      </c>
      <c r="DQ34" s="2">
        <v>1</v>
      </c>
      <c r="DR34" s="2"/>
      <c r="DS34" s="2"/>
      <c r="DT34" s="2"/>
      <c r="DU34" s="2">
        <v>1007</v>
      </c>
      <c r="DV34" s="2" t="s">
        <v>33</v>
      </c>
      <c r="DW34" s="2" t="s">
        <v>33</v>
      </c>
      <c r="DX34" s="2">
        <v>1</v>
      </c>
      <c r="DY34" s="2"/>
      <c r="DZ34" s="2" t="s">
        <v>3</v>
      </c>
      <c r="EA34" s="2" t="s">
        <v>3</v>
      </c>
      <c r="EB34" s="2" t="s">
        <v>3</v>
      </c>
      <c r="EC34" s="2" t="s">
        <v>3</v>
      </c>
      <c r="ED34" s="2"/>
      <c r="EE34" s="2">
        <v>98282875</v>
      </c>
      <c r="EF34" s="2">
        <v>30</v>
      </c>
      <c r="EG34" s="2" t="s">
        <v>28</v>
      </c>
      <c r="EH34" s="2">
        <v>0</v>
      </c>
      <c r="EI34" s="2" t="s">
        <v>3</v>
      </c>
      <c r="EJ34" s="2">
        <v>1</v>
      </c>
      <c r="EK34" s="2">
        <v>64</v>
      </c>
      <c r="EL34" s="2" t="s">
        <v>29</v>
      </c>
      <c r="EM34" s="2" t="s">
        <v>30</v>
      </c>
      <c r="EN34" s="2"/>
      <c r="EO34" s="2" t="s">
        <v>3</v>
      </c>
      <c r="EP34" s="2"/>
      <c r="EQ34" s="2">
        <v>1024</v>
      </c>
      <c r="ER34" s="2">
        <v>157.1</v>
      </c>
      <c r="ES34" s="2">
        <v>157.1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>
        <v>0</v>
      </c>
      <c r="FR34" s="2">
        <f t="shared" si="46"/>
        <v>0</v>
      </c>
      <c r="FS34" s="2">
        <v>0</v>
      </c>
      <c r="FT34" s="2"/>
      <c r="FU34" s="2"/>
      <c r="FV34" s="2"/>
      <c r="FW34" s="2"/>
      <c r="FX34" s="2">
        <v>105</v>
      </c>
      <c r="FY34" s="2">
        <v>77</v>
      </c>
      <c r="FZ34" s="2"/>
      <c r="GA34" s="2" t="s">
        <v>3</v>
      </c>
      <c r="GB34" s="2"/>
      <c r="GC34" s="2"/>
      <c r="GD34" s="2">
        <v>0</v>
      </c>
      <c r="GE34" s="2"/>
      <c r="GF34" s="2">
        <v>-711068409</v>
      </c>
      <c r="GG34" s="2">
        <v>2</v>
      </c>
      <c r="GH34" s="2">
        <v>1</v>
      </c>
      <c r="GI34" s="2">
        <v>-2</v>
      </c>
      <c r="GJ34" s="2">
        <v>0</v>
      </c>
      <c r="GK34" s="2">
        <f>ROUND(R34*(R12)/100,2)</f>
        <v>0</v>
      </c>
      <c r="GL34" s="2">
        <f t="shared" si="47"/>
        <v>0</v>
      </c>
      <c r="GM34" s="2">
        <f t="shared" si="48"/>
        <v>30.35</v>
      </c>
      <c r="GN34" s="2">
        <f t="shared" si="49"/>
        <v>30.35</v>
      </c>
      <c r="GO34" s="2">
        <f t="shared" si="50"/>
        <v>0</v>
      </c>
      <c r="GP34" s="2">
        <f t="shared" si="51"/>
        <v>0</v>
      </c>
      <c r="GQ34" s="2"/>
      <c r="GR34" s="2">
        <v>0</v>
      </c>
      <c r="GS34" s="2">
        <v>0</v>
      </c>
      <c r="GT34" s="2">
        <v>0</v>
      </c>
      <c r="GU34" s="2" t="s">
        <v>3</v>
      </c>
      <c r="GV34" s="2">
        <f t="shared" si="52"/>
        <v>0</v>
      </c>
      <c r="GW34" s="2">
        <v>1</v>
      </c>
      <c r="GX34" s="2">
        <f t="shared" si="53"/>
        <v>0</v>
      </c>
      <c r="GY34" s="2"/>
      <c r="GZ34" s="2"/>
      <c r="HA34" s="2">
        <v>0</v>
      </c>
      <c r="HB34" s="2">
        <v>0</v>
      </c>
      <c r="HC34" s="2">
        <f t="shared" si="54"/>
        <v>0</v>
      </c>
      <c r="HD34" s="2"/>
      <c r="HE34" s="2" t="s">
        <v>3</v>
      </c>
      <c r="HF34" s="2" t="s">
        <v>3</v>
      </c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>
        <v>0</v>
      </c>
      <c r="IL34" s="2"/>
      <c r="IM34" s="2"/>
      <c r="IN34" s="2"/>
      <c r="IO34" s="2"/>
      <c r="IP34" s="2"/>
      <c r="IQ34" s="2"/>
      <c r="IR34" s="2"/>
      <c r="IS34" s="2"/>
      <c r="IT34" s="2"/>
      <c r="IU34" s="2"/>
    </row>
    <row r="35" spans="1:255" x14ac:dyDescent="0.2">
      <c r="A35">
        <v>18</v>
      </c>
      <c r="B35">
        <v>1</v>
      </c>
      <c r="C35">
        <v>12</v>
      </c>
      <c r="E35" t="s">
        <v>3</v>
      </c>
      <c r="F35" t="s">
        <v>31</v>
      </c>
      <c r="G35" t="s">
        <v>32</v>
      </c>
      <c r="H35" t="s">
        <v>33</v>
      </c>
      <c r="I35">
        <f>I33*J35</f>
        <v>0.19320000000000001</v>
      </c>
      <c r="J35">
        <v>1.1499999999999999</v>
      </c>
      <c r="O35">
        <f t="shared" si="21"/>
        <v>332.94</v>
      </c>
      <c r="P35">
        <f t="shared" si="22"/>
        <v>332.94</v>
      </c>
      <c r="Q35">
        <f t="shared" si="23"/>
        <v>0</v>
      </c>
      <c r="R35">
        <f t="shared" si="24"/>
        <v>0</v>
      </c>
      <c r="S35">
        <f t="shared" si="25"/>
        <v>0</v>
      </c>
      <c r="T35">
        <f t="shared" si="26"/>
        <v>0</v>
      </c>
      <c r="U35">
        <f t="shared" si="27"/>
        <v>0</v>
      </c>
      <c r="V35">
        <f t="shared" si="28"/>
        <v>0</v>
      </c>
      <c r="W35">
        <f t="shared" si="29"/>
        <v>0</v>
      </c>
      <c r="X35">
        <f t="shared" si="30"/>
        <v>0</v>
      </c>
      <c r="Y35">
        <f t="shared" si="30"/>
        <v>0</v>
      </c>
      <c r="AA35">
        <v>-1</v>
      </c>
      <c r="AB35">
        <f t="shared" si="31"/>
        <v>157.1</v>
      </c>
      <c r="AC35">
        <f t="shared" si="32"/>
        <v>157.1</v>
      </c>
      <c r="AD35">
        <f t="shared" si="33"/>
        <v>0</v>
      </c>
      <c r="AE35">
        <f t="shared" si="34"/>
        <v>0</v>
      </c>
      <c r="AF35">
        <f t="shared" si="34"/>
        <v>0</v>
      </c>
      <c r="AG35">
        <f t="shared" si="35"/>
        <v>0</v>
      </c>
      <c r="AH35">
        <f t="shared" si="36"/>
        <v>0</v>
      </c>
      <c r="AI35">
        <f t="shared" si="36"/>
        <v>0</v>
      </c>
      <c r="AJ35">
        <f t="shared" si="37"/>
        <v>0</v>
      </c>
      <c r="AK35">
        <v>157.1</v>
      </c>
      <c r="AL35">
        <v>157.1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10.97</v>
      </c>
      <c r="BD35" t="s">
        <v>3</v>
      </c>
      <c r="BE35" t="s">
        <v>3</v>
      </c>
      <c r="BF35" t="s">
        <v>3</v>
      </c>
      <c r="BG35" t="s">
        <v>3</v>
      </c>
      <c r="BH35">
        <v>3</v>
      </c>
      <c r="BI35">
        <v>1</v>
      </c>
      <c r="BJ35" t="s">
        <v>34</v>
      </c>
      <c r="BM35">
        <v>64</v>
      </c>
      <c r="BN35">
        <v>0</v>
      </c>
      <c r="BO35" t="s">
        <v>31</v>
      </c>
      <c r="BP35">
        <v>1</v>
      </c>
      <c r="BQ35">
        <v>30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0</v>
      </c>
      <c r="CA35">
        <v>0</v>
      </c>
      <c r="CE35">
        <v>30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38"/>
        <v>332.94</v>
      </c>
      <c r="CQ35">
        <f t="shared" si="39"/>
        <v>1723.39</v>
      </c>
      <c r="CR35">
        <f t="shared" si="40"/>
        <v>0</v>
      </c>
      <c r="CS35">
        <f t="shared" si="41"/>
        <v>0</v>
      </c>
      <c r="CT35">
        <f t="shared" si="42"/>
        <v>0</v>
      </c>
      <c r="CU35">
        <f t="shared" si="43"/>
        <v>0</v>
      </c>
      <c r="CV35">
        <f t="shared" si="44"/>
        <v>0</v>
      </c>
      <c r="CW35">
        <f t="shared" si="45"/>
        <v>0</v>
      </c>
      <c r="CX35">
        <f t="shared" si="45"/>
        <v>0</v>
      </c>
      <c r="CY35">
        <f>S35*(BZ35/100)</f>
        <v>0</v>
      </c>
      <c r="CZ35">
        <f>S35*(CA35/100)</f>
        <v>0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105</v>
      </c>
      <c r="DO35">
        <v>77</v>
      </c>
      <c r="DP35">
        <v>1</v>
      </c>
      <c r="DQ35">
        <v>1</v>
      </c>
      <c r="DU35">
        <v>1007</v>
      </c>
      <c r="DV35" t="s">
        <v>33</v>
      </c>
      <c r="DW35" t="s">
        <v>33</v>
      </c>
      <c r="DX35">
        <v>1</v>
      </c>
      <c r="DZ35" t="s">
        <v>3</v>
      </c>
      <c r="EA35" t="s">
        <v>3</v>
      </c>
      <c r="EB35" t="s">
        <v>3</v>
      </c>
      <c r="EC35" t="s">
        <v>3</v>
      </c>
      <c r="EE35">
        <v>98282875</v>
      </c>
      <c r="EF35">
        <v>30</v>
      </c>
      <c r="EG35" t="s">
        <v>28</v>
      </c>
      <c r="EH35">
        <v>0</v>
      </c>
      <c r="EI35" t="s">
        <v>3</v>
      </c>
      <c r="EJ35">
        <v>1</v>
      </c>
      <c r="EK35">
        <v>64</v>
      </c>
      <c r="EL35" t="s">
        <v>29</v>
      </c>
      <c r="EM35" t="s">
        <v>30</v>
      </c>
      <c r="EO35" t="s">
        <v>3</v>
      </c>
      <c r="EQ35">
        <v>1024</v>
      </c>
      <c r="ER35">
        <v>157.1</v>
      </c>
      <c r="ES35">
        <v>157.1</v>
      </c>
      <c r="ET35">
        <v>0</v>
      </c>
      <c r="EU35">
        <v>0</v>
      </c>
      <c r="EV35">
        <v>0</v>
      </c>
      <c r="EW35">
        <v>0</v>
      </c>
      <c r="EX35">
        <v>0</v>
      </c>
      <c r="FQ35">
        <v>0</v>
      </c>
      <c r="FR35">
        <f t="shared" si="46"/>
        <v>0</v>
      </c>
      <c r="FS35">
        <v>0</v>
      </c>
      <c r="FX35">
        <v>105</v>
      </c>
      <c r="FY35">
        <v>77</v>
      </c>
      <c r="GA35" t="s">
        <v>3</v>
      </c>
      <c r="GD35">
        <v>0</v>
      </c>
      <c r="GF35">
        <v>-711068409</v>
      </c>
      <c r="GG35">
        <v>2</v>
      </c>
      <c r="GH35">
        <v>1</v>
      </c>
      <c r="GI35">
        <v>2</v>
      </c>
      <c r="GJ35">
        <v>0</v>
      </c>
      <c r="GK35">
        <f>ROUND(R35*(S12)/100,2)</f>
        <v>0</v>
      </c>
      <c r="GL35">
        <f t="shared" si="47"/>
        <v>0</v>
      </c>
      <c r="GM35">
        <f t="shared" si="48"/>
        <v>332.94</v>
      </c>
      <c r="GN35">
        <f t="shared" si="49"/>
        <v>332.94</v>
      </c>
      <c r="GO35">
        <f t="shared" si="50"/>
        <v>0</v>
      </c>
      <c r="GP35">
        <f t="shared" si="51"/>
        <v>0</v>
      </c>
      <c r="GR35">
        <v>0</v>
      </c>
      <c r="GS35">
        <v>3</v>
      </c>
      <c r="GT35">
        <v>0</v>
      </c>
      <c r="GU35" t="s">
        <v>3</v>
      </c>
      <c r="GV35">
        <f t="shared" si="52"/>
        <v>0</v>
      </c>
      <c r="GW35">
        <v>1</v>
      </c>
      <c r="GX35">
        <f t="shared" si="53"/>
        <v>0</v>
      </c>
      <c r="HA35">
        <v>0</v>
      </c>
      <c r="HB35">
        <v>0</v>
      </c>
      <c r="HC35">
        <f t="shared" si="54"/>
        <v>0</v>
      </c>
      <c r="HE35" t="s">
        <v>3</v>
      </c>
      <c r="HF35" t="s">
        <v>3</v>
      </c>
      <c r="IK35">
        <v>0</v>
      </c>
    </row>
    <row r="36" spans="1:255" x14ac:dyDescent="0.2">
      <c r="A36" s="2">
        <v>17</v>
      </c>
      <c r="B36" s="2">
        <v>1</v>
      </c>
      <c r="C36" s="2">
        <f>ROW(SmtRes!A18)</f>
        <v>18</v>
      </c>
      <c r="D36" s="2">
        <f>ROW(EtalonRes!A18)</f>
        <v>18</v>
      </c>
      <c r="E36" s="2" t="s">
        <v>35</v>
      </c>
      <c r="F36" s="2" t="s">
        <v>36</v>
      </c>
      <c r="G36" s="2" t="s">
        <v>37</v>
      </c>
      <c r="H36" s="2" t="s">
        <v>38</v>
      </c>
      <c r="I36" s="2">
        <f>ROUND((0.08*I25)/100,9)</f>
        <v>5.5999999999999999E-3</v>
      </c>
      <c r="J36" s="2">
        <v>0</v>
      </c>
      <c r="K36" s="2"/>
      <c r="L36" s="2"/>
      <c r="M36" s="2"/>
      <c r="N36" s="2"/>
      <c r="O36" s="2">
        <f t="shared" si="21"/>
        <v>18.28</v>
      </c>
      <c r="P36" s="2">
        <f t="shared" si="22"/>
        <v>10.42</v>
      </c>
      <c r="Q36" s="2">
        <f t="shared" si="23"/>
        <v>0.13</v>
      </c>
      <c r="R36" s="2">
        <f t="shared" si="24"/>
        <v>0.01</v>
      </c>
      <c r="S36" s="2">
        <f t="shared" si="25"/>
        <v>7.73</v>
      </c>
      <c r="T36" s="2">
        <f t="shared" si="26"/>
        <v>0</v>
      </c>
      <c r="U36" s="2">
        <f t="shared" si="27"/>
        <v>0.75600000000000001</v>
      </c>
      <c r="V36" s="2">
        <f t="shared" si="28"/>
        <v>0</v>
      </c>
      <c r="W36" s="2">
        <f t="shared" si="29"/>
        <v>0</v>
      </c>
      <c r="X36" s="2">
        <f t="shared" si="30"/>
        <v>7.58</v>
      </c>
      <c r="Y36" s="2">
        <f t="shared" si="30"/>
        <v>5.41</v>
      </c>
      <c r="Z36" s="2"/>
      <c r="AA36" s="2">
        <v>99036983</v>
      </c>
      <c r="AB36" s="2">
        <f t="shared" si="31"/>
        <v>3262.17</v>
      </c>
      <c r="AC36" s="2">
        <f t="shared" si="32"/>
        <v>1859.87</v>
      </c>
      <c r="AD36" s="2">
        <f t="shared" si="33"/>
        <v>22.6</v>
      </c>
      <c r="AE36" s="2">
        <f t="shared" si="34"/>
        <v>2.09</v>
      </c>
      <c r="AF36" s="2">
        <f t="shared" si="34"/>
        <v>1379.7</v>
      </c>
      <c r="AG36" s="2">
        <f t="shared" si="35"/>
        <v>0</v>
      </c>
      <c r="AH36" s="2">
        <f t="shared" si="36"/>
        <v>135</v>
      </c>
      <c r="AI36" s="2">
        <f t="shared" si="36"/>
        <v>0</v>
      </c>
      <c r="AJ36" s="2">
        <f t="shared" si="37"/>
        <v>0</v>
      </c>
      <c r="AK36" s="2">
        <v>3262.17</v>
      </c>
      <c r="AL36" s="2">
        <v>1859.87</v>
      </c>
      <c r="AM36" s="2">
        <v>22.6</v>
      </c>
      <c r="AN36" s="2">
        <v>2.09</v>
      </c>
      <c r="AO36" s="2">
        <v>1379.7</v>
      </c>
      <c r="AP36" s="2">
        <v>0</v>
      </c>
      <c r="AQ36" s="2">
        <v>135</v>
      </c>
      <c r="AR36" s="2">
        <v>0</v>
      </c>
      <c r="AS36" s="2">
        <v>0</v>
      </c>
      <c r="AT36" s="2">
        <v>98</v>
      </c>
      <c r="AU36" s="2">
        <v>70</v>
      </c>
      <c r="AV36" s="2">
        <v>1</v>
      </c>
      <c r="AW36" s="2">
        <v>1</v>
      </c>
      <c r="AX36" s="2"/>
      <c r="AY36" s="2"/>
      <c r="AZ36" s="2">
        <v>1</v>
      </c>
      <c r="BA36" s="2">
        <v>1</v>
      </c>
      <c r="BB36" s="2">
        <v>1</v>
      </c>
      <c r="BC36" s="2">
        <v>1</v>
      </c>
      <c r="BD36" s="2" t="s">
        <v>3</v>
      </c>
      <c r="BE36" s="2" t="s">
        <v>3</v>
      </c>
      <c r="BF36" s="2" t="s">
        <v>3</v>
      </c>
      <c r="BG36" s="2" t="s">
        <v>3</v>
      </c>
      <c r="BH36" s="2">
        <v>0</v>
      </c>
      <c r="BI36" s="2">
        <v>1</v>
      </c>
      <c r="BJ36" s="2" t="s">
        <v>39</v>
      </c>
      <c r="BK36" s="2"/>
      <c r="BL36" s="2"/>
      <c r="BM36" s="2">
        <v>47</v>
      </c>
      <c r="BN36" s="2">
        <v>0</v>
      </c>
      <c r="BO36" s="2" t="s">
        <v>3</v>
      </c>
      <c r="BP36" s="2">
        <v>0</v>
      </c>
      <c r="BQ36" s="2">
        <v>30</v>
      </c>
      <c r="BR36" s="2">
        <v>0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 t="s">
        <v>3</v>
      </c>
      <c r="BZ36" s="2">
        <v>98</v>
      </c>
      <c r="CA36" s="2">
        <v>70</v>
      </c>
      <c r="CB36" s="2"/>
      <c r="CC36" s="2"/>
      <c r="CD36" s="2"/>
      <c r="CE36" s="2">
        <v>30</v>
      </c>
      <c r="CF36" s="2">
        <v>0</v>
      </c>
      <c r="CG36" s="2">
        <v>0</v>
      </c>
      <c r="CH36" s="2"/>
      <c r="CI36" s="2"/>
      <c r="CJ36" s="2"/>
      <c r="CK36" s="2"/>
      <c r="CL36" s="2"/>
      <c r="CM36" s="2">
        <v>0</v>
      </c>
      <c r="CN36" s="2" t="s">
        <v>3</v>
      </c>
      <c r="CO36" s="2">
        <v>0</v>
      </c>
      <c r="CP36" s="2">
        <f t="shared" si="38"/>
        <v>18.28</v>
      </c>
      <c r="CQ36" s="2">
        <f t="shared" si="39"/>
        <v>1859.87</v>
      </c>
      <c r="CR36" s="2">
        <f t="shared" si="40"/>
        <v>22.6</v>
      </c>
      <c r="CS36" s="2">
        <f t="shared" si="41"/>
        <v>2.09</v>
      </c>
      <c r="CT36" s="2">
        <f t="shared" si="42"/>
        <v>1379.7</v>
      </c>
      <c r="CU36" s="2">
        <f t="shared" si="43"/>
        <v>0</v>
      </c>
      <c r="CV36" s="2">
        <f t="shared" si="44"/>
        <v>135</v>
      </c>
      <c r="CW36" s="2">
        <f t="shared" si="45"/>
        <v>0</v>
      </c>
      <c r="CX36" s="2">
        <f t="shared" si="45"/>
        <v>0</v>
      </c>
      <c r="CY36" s="2">
        <f>((S36*BZ36)/100)</f>
        <v>7.575400000000001</v>
      </c>
      <c r="CZ36" s="2">
        <f>((S36*CA36)/100)</f>
        <v>5.4110000000000005</v>
      </c>
      <c r="DA36" s="2"/>
      <c r="DB36" s="2"/>
      <c r="DC36" s="2" t="s">
        <v>3</v>
      </c>
      <c r="DD36" s="2" t="s">
        <v>3</v>
      </c>
      <c r="DE36" s="2" t="s">
        <v>3</v>
      </c>
      <c r="DF36" s="2" t="s">
        <v>3</v>
      </c>
      <c r="DG36" s="2" t="s">
        <v>3</v>
      </c>
      <c r="DH36" s="2" t="s">
        <v>3</v>
      </c>
      <c r="DI36" s="2" t="s">
        <v>3</v>
      </c>
      <c r="DJ36" s="2" t="s">
        <v>3</v>
      </c>
      <c r="DK36" s="2" t="s">
        <v>3</v>
      </c>
      <c r="DL36" s="2" t="s">
        <v>3</v>
      </c>
      <c r="DM36" s="2" t="s">
        <v>3</v>
      </c>
      <c r="DN36" s="2">
        <v>0</v>
      </c>
      <c r="DO36" s="2">
        <v>0</v>
      </c>
      <c r="DP36" s="2">
        <v>1</v>
      </c>
      <c r="DQ36" s="2">
        <v>1</v>
      </c>
      <c r="DR36" s="2"/>
      <c r="DS36" s="2"/>
      <c r="DT36" s="2"/>
      <c r="DU36" s="2">
        <v>1013</v>
      </c>
      <c r="DV36" s="2" t="s">
        <v>38</v>
      </c>
      <c r="DW36" s="2" t="s">
        <v>38</v>
      </c>
      <c r="DX36" s="2">
        <v>1</v>
      </c>
      <c r="DY36" s="2"/>
      <c r="DZ36" s="2" t="s">
        <v>3</v>
      </c>
      <c r="EA36" s="2" t="s">
        <v>3</v>
      </c>
      <c r="EB36" s="2" t="s">
        <v>3</v>
      </c>
      <c r="EC36" s="2" t="s">
        <v>3</v>
      </c>
      <c r="ED36" s="2"/>
      <c r="EE36" s="2">
        <v>98282956</v>
      </c>
      <c r="EF36" s="2">
        <v>30</v>
      </c>
      <c r="EG36" s="2" t="s">
        <v>28</v>
      </c>
      <c r="EH36" s="2">
        <v>0</v>
      </c>
      <c r="EI36" s="2" t="s">
        <v>3</v>
      </c>
      <c r="EJ36" s="2">
        <v>1</v>
      </c>
      <c r="EK36" s="2">
        <v>47</v>
      </c>
      <c r="EL36" s="2" t="s">
        <v>40</v>
      </c>
      <c r="EM36" s="2" t="s">
        <v>41</v>
      </c>
      <c r="EN36" s="2"/>
      <c r="EO36" s="2" t="s">
        <v>3</v>
      </c>
      <c r="EP36" s="2"/>
      <c r="EQ36" s="2">
        <v>131072</v>
      </c>
      <c r="ER36" s="2">
        <v>3262.17</v>
      </c>
      <c r="ES36" s="2">
        <v>1859.87</v>
      </c>
      <c r="ET36" s="2">
        <v>22.6</v>
      </c>
      <c r="EU36" s="2">
        <v>2.09</v>
      </c>
      <c r="EV36" s="2">
        <v>1379.7</v>
      </c>
      <c r="EW36" s="2">
        <v>135</v>
      </c>
      <c r="EX36" s="2">
        <v>0</v>
      </c>
      <c r="EY36" s="2">
        <v>0</v>
      </c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>
        <v>0</v>
      </c>
      <c r="FR36" s="2">
        <f t="shared" si="46"/>
        <v>0</v>
      </c>
      <c r="FS36" s="2">
        <v>0</v>
      </c>
      <c r="FT36" s="2"/>
      <c r="FU36" s="2"/>
      <c r="FV36" s="2"/>
      <c r="FW36" s="2"/>
      <c r="FX36" s="2">
        <v>98</v>
      </c>
      <c r="FY36" s="2">
        <v>70</v>
      </c>
      <c r="FZ36" s="2"/>
      <c r="GA36" s="2" t="s">
        <v>3</v>
      </c>
      <c r="GB36" s="2"/>
      <c r="GC36" s="2"/>
      <c r="GD36" s="2">
        <v>0</v>
      </c>
      <c r="GE36" s="2"/>
      <c r="GF36" s="2">
        <v>1135544528</v>
      </c>
      <c r="GG36" s="2">
        <v>2</v>
      </c>
      <c r="GH36" s="2">
        <v>1</v>
      </c>
      <c r="GI36" s="2">
        <v>-2</v>
      </c>
      <c r="GJ36" s="2">
        <v>0</v>
      </c>
      <c r="GK36" s="2">
        <f>ROUND(R36*(R12)/100,2)</f>
        <v>0.02</v>
      </c>
      <c r="GL36" s="2">
        <f t="shared" si="47"/>
        <v>0</v>
      </c>
      <c r="GM36" s="2">
        <f t="shared" si="48"/>
        <v>31.29</v>
      </c>
      <c r="GN36" s="2">
        <f t="shared" si="49"/>
        <v>31.29</v>
      </c>
      <c r="GO36" s="2">
        <f t="shared" si="50"/>
        <v>0</v>
      </c>
      <c r="GP36" s="2">
        <f t="shared" si="51"/>
        <v>0</v>
      </c>
      <c r="GQ36" s="2"/>
      <c r="GR36" s="2">
        <v>0</v>
      </c>
      <c r="GS36" s="2">
        <v>0</v>
      </c>
      <c r="GT36" s="2">
        <v>0</v>
      </c>
      <c r="GU36" s="2" t="s">
        <v>3</v>
      </c>
      <c r="GV36" s="2">
        <f t="shared" si="52"/>
        <v>0</v>
      </c>
      <c r="GW36" s="2">
        <v>1</v>
      </c>
      <c r="GX36" s="2">
        <f t="shared" si="53"/>
        <v>0</v>
      </c>
      <c r="GY36" s="2"/>
      <c r="GZ36" s="2"/>
      <c r="HA36" s="2">
        <v>0</v>
      </c>
      <c r="HB36" s="2">
        <v>0</v>
      </c>
      <c r="HC36" s="2">
        <f t="shared" si="54"/>
        <v>0</v>
      </c>
      <c r="HD36" s="2"/>
      <c r="HE36" s="2" t="s">
        <v>3</v>
      </c>
      <c r="HF36" s="2" t="s">
        <v>3</v>
      </c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>
        <v>0</v>
      </c>
      <c r="IL36" s="2"/>
      <c r="IM36" s="2"/>
      <c r="IN36" s="2"/>
      <c r="IO36" s="2"/>
      <c r="IP36" s="2"/>
      <c r="IQ36" s="2"/>
      <c r="IR36" s="2"/>
      <c r="IS36" s="2"/>
      <c r="IT36" s="2"/>
      <c r="IU36" s="2"/>
    </row>
    <row r="37" spans="1:255" x14ac:dyDescent="0.2">
      <c r="A37">
        <v>17</v>
      </c>
      <c r="B37">
        <v>1</v>
      </c>
      <c r="C37">
        <f>ROW(SmtRes!A24)</f>
        <v>24</v>
      </c>
      <c r="D37">
        <f>ROW(EtalonRes!A24)</f>
        <v>24</v>
      </c>
      <c r="E37" t="s">
        <v>35</v>
      </c>
      <c r="F37" t="s">
        <v>36</v>
      </c>
      <c r="G37" t="s">
        <v>37</v>
      </c>
      <c r="H37" t="s">
        <v>38</v>
      </c>
      <c r="I37">
        <f>ROUND((0.08*I26)/100,9)</f>
        <v>5.5999999999999999E-3</v>
      </c>
      <c r="J37">
        <v>0</v>
      </c>
      <c r="O37">
        <f t="shared" si="21"/>
        <v>218.78</v>
      </c>
      <c r="P37">
        <f t="shared" si="22"/>
        <v>30.74</v>
      </c>
      <c r="Q37">
        <f t="shared" si="23"/>
        <v>0.74</v>
      </c>
      <c r="R37">
        <f t="shared" si="24"/>
        <v>0.24</v>
      </c>
      <c r="S37">
        <f t="shared" si="25"/>
        <v>187.3</v>
      </c>
      <c r="T37">
        <f t="shared" si="26"/>
        <v>0</v>
      </c>
      <c r="U37">
        <f t="shared" si="27"/>
        <v>0.75600000000000001</v>
      </c>
      <c r="V37">
        <f t="shared" si="28"/>
        <v>0</v>
      </c>
      <c r="W37">
        <f t="shared" si="29"/>
        <v>0</v>
      </c>
      <c r="X37">
        <f t="shared" si="30"/>
        <v>172.32</v>
      </c>
      <c r="Y37">
        <f t="shared" si="30"/>
        <v>121.75</v>
      </c>
      <c r="AA37">
        <v>99036980</v>
      </c>
      <c r="AB37">
        <f t="shared" si="31"/>
        <v>3262.17</v>
      </c>
      <c r="AC37">
        <f t="shared" si="32"/>
        <v>1859.87</v>
      </c>
      <c r="AD37">
        <f t="shared" si="33"/>
        <v>22.6</v>
      </c>
      <c r="AE37">
        <f t="shared" si="34"/>
        <v>2.09</v>
      </c>
      <c r="AF37">
        <f t="shared" si="34"/>
        <v>1379.7</v>
      </c>
      <c r="AG37">
        <f t="shared" si="35"/>
        <v>0</v>
      </c>
      <c r="AH37">
        <f t="shared" si="36"/>
        <v>135</v>
      </c>
      <c r="AI37">
        <f t="shared" si="36"/>
        <v>0</v>
      </c>
      <c r="AJ37">
        <f t="shared" si="37"/>
        <v>0</v>
      </c>
      <c r="AK37">
        <v>3262.17</v>
      </c>
      <c r="AL37">
        <v>1859.87</v>
      </c>
      <c r="AM37">
        <v>22.6</v>
      </c>
      <c r="AN37">
        <v>2.09</v>
      </c>
      <c r="AO37">
        <v>1379.7</v>
      </c>
      <c r="AP37">
        <v>0</v>
      </c>
      <c r="AQ37">
        <v>135</v>
      </c>
      <c r="AR37">
        <v>0</v>
      </c>
      <c r="AS37">
        <v>0</v>
      </c>
      <c r="AT37">
        <v>92</v>
      </c>
      <c r="AU37">
        <v>65</v>
      </c>
      <c r="AV37">
        <v>1</v>
      </c>
      <c r="AW37">
        <v>1</v>
      </c>
      <c r="AZ37">
        <v>1</v>
      </c>
      <c r="BA37">
        <v>24.23</v>
      </c>
      <c r="BB37">
        <v>5.72</v>
      </c>
      <c r="BC37">
        <v>2.95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1</v>
      </c>
      <c r="BJ37" t="s">
        <v>39</v>
      </c>
      <c r="BM37">
        <v>47</v>
      </c>
      <c r="BN37">
        <v>0</v>
      </c>
      <c r="BO37" t="s">
        <v>36</v>
      </c>
      <c r="BP37">
        <v>1</v>
      </c>
      <c r="BQ37">
        <v>30</v>
      </c>
      <c r="BR37">
        <v>0</v>
      </c>
      <c r="BS37">
        <v>24.23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92</v>
      </c>
      <c r="CA37">
        <v>65</v>
      </c>
      <c r="CE37">
        <v>30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38"/>
        <v>218.78</v>
      </c>
      <c r="CQ37">
        <f t="shared" si="39"/>
        <v>5486.62</v>
      </c>
      <c r="CR37">
        <f t="shared" si="40"/>
        <v>129.27000000000001</v>
      </c>
      <c r="CS37">
        <f t="shared" si="41"/>
        <v>50.64</v>
      </c>
      <c r="CT37">
        <f t="shared" si="42"/>
        <v>33430.129999999997</v>
      </c>
      <c r="CU37">
        <f t="shared" si="43"/>
        <v>0</v>
      </c>
      <c r="CV37">
        <f t="shared" si="44"/>
        <v>135</v>
      </c>
      <c r="CW37">
        <f t="shared" si="45"/>
        <v>0</v>
      </c>
      <c r="CX37">
        <f t="shared" si="45"/>
        <v>0</v>
      </c>
      <c r="CY37">
        <f>S37*(BZ37/100)</f>
        <v>172.31600000000003</v>
      </c>
      <c r="CZ37">
        <f>S37*(CA37/100)</f>
        <v>121.745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98</v>
      </c>
      <c r="DO37">
        <v>70</v>
      </c>
      <c r="DP37">
        <v>1</v>
      </c>
      <c r="DQ37">
        <v>1</v>
      </c>
      <c r="DU37">
        <v>1013</v>
      </c>
      <c r="DV37" t="s">
        <v>38</v>
      </c>
      <c r="DW37" t="s">
        <v>38</v>
      </c>
      <c r="DX37">
        <v>1</v>
      </c>
      <c r="DZ37" t="s">
        <v>3</v>
      </c>
      <c r="EA37" t="s">
        <v>3</v>
      </c>
      <c r="EB37" t="s">
        <v>3</v>
      </c>
      <c r="EC37" t="s">
        <v>3</v>
      </c>
      <c r="EE37">
        <v>98282956</v>
      </c>
      <c r="EF37">
        <v>30</v>
      </c>
      <c r="EG37" t="s">
        <v>28</v>
      </c>
      <c r="EH37">
        <v>0</v>
      </c>
      <c r="EI37" t="s">
        <v>3</v>
      </c>
      <c r="EJ37">
        <v>1</v>
      </c>
      <c r="EK37">
        <v>47</v>
      </c>
      <c r="EL37" t="s">
        <v>40</v>
      </c>
      <c r="EM37" t="s">
        <v>41</v>
      </c>
      <c r="EO37" t="s">
        <v>3</v>
      </c>
      <c r="EQ37">
        <v>131072</v>
      </c>
      <c r="ER37">
        <v>3262.17</v>
      </c>
      <c r="ES37">
        <v>1859.87</v>
      </c>
      <c r="ET37">
        <v>22.6</v>
      </c>
      <c r="EU37">
        <v>2.09</v>
      </c>
      <c r="EV37">
        <v>1379.7</v>
      </c>
      <c r="EW37">
        <v>135</v>
      </c>
      <c r="EX37">
        <v>0</v>
      </c>
      <c r="EY37">
        <v>0</v>
      </c>
      <c r="FQ37">
        <v>0</v>
      </c>
      <c r="FR37">
        <f t="shared" si="46"/>
        <v>0</v>
      </c>
      <c r="FS37">
        <v>0</v>
      </c>
      <c r="FX37">
        <v>98</v>
      </c>
      <c r="FY37">
        <v>70</v>
      </c>
      <c r="GA37" t="s">
        <v>3</v>
      </c>
      <c r="GD37">
        <v>0</v>
      </c>
      <c r="GF37">
        <v>1135544528</v>
      </c>
      <c r="GG37">
        <v>2</v>
      </c>
      <c r="GH37">
        <v>1</v>
      </c>
      <c r="GI37">
        <v>2</v>
      </c>
      <c r="GJ37">
        <v>0</v>
      </c>
      <c r="GK37">
        <f>ROUND(R37*(S12)/100,2)</f>
        <v>0.38</v>
      </c>
      <c r="GL37">
        <f t="shared" si="47"/>
        <v>0</v>
      </c>
      <c r="GM37">
        <f t="shared" si="48"/>
        <v>513.23</v>
      </c>
      <c r="GN37">
        <f t="shared" si="49"/>
        <v>513.23</v>
      </c>
      <c r="GO37">
        <f t="shared" si="50"/>
        <v>0</v>
      </c>
      <c r="GP37">
        <f t="shared" si="51"/>
        <v>0</v>
      </c>
      <c r="GR37">
        <v>0</v>
      </c>
      <c r="GS37">
        <v>3</v>
      </c>
      <c r="GT37">
        <v>0</v>
      </c>
      <c r="GU37" t="s">
        <v>3</v>
      </c>
      <c r="GV37">
        <f t="shared" si="52"/>
        <v>0</v>
      </c>
      <c r="GW37">
        <v>1</v>
      </c>
      <c r="GX37">
        <f t="shared" si="53"/>
        <v>0</v>
      </c>
      <c r="HA37">
        <v>0</v>
      </c>
      <c r="HB37">
        <v>0</v>
      </c>
      <c r="HC37">
        <f t="shared" si="54"/>
        <v>0</v>
      </c>
      <c r="HE37" t="s">
        <v>3</v>
      </c>
      <c r="HF37" t="s">
        <v>3</v>
      </c>
      <c r="IK37">
        <v>0</v>
      </c>
    </row>
    <row r="38" spans="1:255" x14ac:dyDescent="0.2">
      <c r="A38" s="2">
        <v>18</v>
      </c>
      <c r="B38" s="2">
        <v>1</v>
      </c>
      <c r="C38" s="2">
        <v>18</v>
      </c>
      <c r="D38" s="2"/>
      <c r="E38" s="2" t="s">
        <v>42</v>
      </c>
      <c r="F38" s="2" t="s">
        <v>43</v>
      </c>
      <c r="G38" s="2" t="s">
        <v>44</v>
      </c>
      <c r="H38" s="2" t="s">
        <v>33</v>
      </c>
      <c r="I38" s="2">
        <f>I36*J38</f>
        <v>0.57120000000000004</v>
      </c>
      <c r="J38" s="2">
        <v>102.00000000000001</v>
      </c>
      <c r="K38" s="2"/>
      <c r="L38" s="2"/>
      <c r="M38" s="2"/>
      <c r="N38" s="2"/>
      <c r="O38" s="2">
        <f t="shared" si="21"/>
        <v>425.36</v>
      </c>
      <c r="P38" s="2">
        <f t="shared" si="22"/>
        <v>425.36</v>
      </c>
      <c r="Q38" s="2">
        <f t="shared" si="23"/>
        <v>0</v>
      </c>
      <c r="R38" s="2">
        <f t="shared" si="24"/>
        <v>0</v>
      </c>
      <c r="S38" s="2">
        <f t="shared" si="25"/>
        <v>0</v>
      </c>
      <c r="T38" s="2">
        <f t="shared" si="26"/>
        <v>0</v>
      </c>
      <c r="U38" s="2">
        <f t="shared" si="27"/>
        <v>0</v>
      </c>
      <c r="V38" s="2">
        <f t="shared" si="28"/>
        <v>0</v>
      </c>
      <c r="W38" s="2">
        <f t="shared" si="29"/>
        <v>0</v>
      </c>
      <c r="X38" s="2">
        <f t="shared" si="30"/>
        <v>0</v>
      </c>
      <c r="Y38" s="2">
        <f t="shared" si="30"/>
        <v>0</v>
      </c>
      <c r="Z38" s="2"/>
      <c r="AA38" s="2">
        <v>99036983</v>
      </c>
      <c r="AB38" s="2">
        <f t="shared" si="31"/>
        <v>744.67</v>
      </c>
      <c r="AC38" s="2">
        <f t="shared" si="32"/>
        <v>744.67</v>
      </c>
      <c r="AD38" s="2">
        <f t="shared" si="33"/>
        <v>0</v>
      </c>
      <c r="AE38" s="2">
        <f t="shared" si="34"/>
        <v>0</v>
      </c>
      <c r="AF38" s="2">
        <f t="shared" si="34"/>
        <v>0</v>
      </c>
      <c r="AG38" s="2">
        <f t="shared" si="35"/>
        <v>0</v>
      </c>
      <c r="AH38" s="2">
        <f t="shared" si="36"/>
        <v>0</v>
      </c>
      <c r="AI38" s="2">
        <f t="shared" si="36"/>
        <v>0</v>
      </c>
      <c r="AJ38" s="2">
        <f t="shared" si="37"/>
        <v>0</v>
      </c>
      <c r="AK38" s="2">
        <v>744.67</v>
      </c>
      <c r="AL38" s="2">
        <v>744.67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98</v>
      </c>
      <c r="AU38" s="2">
        <v>70</v>
      </c>
      <c r="AV38" s="2">
        <v>1</v>
      </c>
      <c r="AW38" s="2">
        <v>1</v>
      </c>
      <c r="AX38" s="2"/>
      <c r="AY38" s="2"/>
      <c r="AZ38" s="2">
        <v>1</v>
      </c>
      <c r="BA38" s="2">
        <v>1</v>
      </c>
      <c r="BB38" s="2">
        <v>1</v>
      </c>
      <c r="BC38" s="2">
        <v>1</v>
      </c>
      <c r="BD38" s="2" t="s">
        <v>3</v>
      </c>
      <c r="BE38" s="2" t="s">
        <v>3</v>
      </c>
      <c r="BF38" s="2" t="s">
        <v>3</v>
      </c>
      <c r="BG38" s="2" t="s">
        <v>3</v>
      </c>
      <c r="BH38" s="2">
        <v>3</v>
      </c>
      <c r="BI38" s="2">
        <v>1</v>
      </c>
      <c r="BJ38" s="2" t="s">
        <v>45</v>
      </c>
      <c r="BK38" s="2"/>
      <c r="BL38" s="2"/>
      <c r="BM38" s="2">
        <v>47</v>
      </c>
      <c r="BN38" s="2">
        <v>0</v>
      </c>
      <c r="BO38" s="2" t="s">
        <v>3</v>
      </c>
      <c r="BP38" s="2">
        <v>0</v>
      </c>
      <c r="BQ38" s="2">
        <v>30</v>
      </c>
      <c r="BR38" s="2">
        <v>0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 t="s">
        <v>3</v>
      </c>
      <c r="BZ38" s="2">
        <v>98</v>
      </c>
      <c r="CA38" s="2">
        <v>70</v>
      </c>
      <c r="CB38" s="2"/>
      <c r="CC38" s="2"/>
      <c r="CD38" s="2"/>
      <c r="CE38" s="2">
        <v>30</v>
      </c>
      <c r="CF38" s="2">
        <v>0</v>
      </c>
      <c r="CG38" s="2">
        <v>0</v>
      </c>
      <c r="CH38" s="2"/>
      <c r="CI38" s="2"/>
      <c r="CJ38" s="2"/>
      <c r="CK38" s="2"/>
      <c r="CL38" s="2"/>
      <c r="CM38" s="2">
        <v>0</v>
      </c>
      <c r="CN38" s="2" t="s">
        <v>3</v>
      </c>
      <c r="CO38" s="2">
        <v>0</v>
      </c>
      <c r="CP38" s="2">
        <f t="shared" si="38"/>
        <v>425.36</v>
      </c>
      <c r="CQ38" s="2">
        <f t="shared" si="39"/>
        <v>744.67</v>
      </c>
      <c r="CR38" s="2">
        <f t="shared" si="40"/>
        <v>0</v>
      </c>
      <c r="CS38" s="2">
        <f t="shared" si="41"/>
        <v>0</v>
      </c>
      <c r="CT38" s="2">
        <f t="shared" si="42"/>
        <v>0</v>
      </c>
      <c r="CU38" s="2">
        <f t="shared" si="43"/>
        <v>0</v>
      </c>
      <c r="CV38" s="2">
        <f t="shared" si="44"/>
        <v>0</v>
      </c>
      <c r="CW38" s="2">
        <f t="shared" si="45"/>
        <v>0</v>
      </c>
      <c r="CX38" s="2">
        <f t="shared" si="45"/>
        <v>0</v>
      </c>
      <c r="CY38" s="2">
        <f>((S38*BZ38)/100)</f>
        <v>0</v>
      </c>
      <c r="CZ38" s="2">
        <f>((S38*CA38)/100)</f>
        <v>0</v>
      </c>
      <c r="DA38" s="2"/>
      <c r="DB38" s="2"/>
      <c r="DC38" s="2" t="s">
        <v>3</v>
      </c>
      <c r="DD38" s="2" t="s">
        <v>3</v>
      </c>
      <c r="DE38" s="2" t="s">
        <v>3</v>
      </c>
      <c r="DF38" s="2" t="s">
        <v>3</v>
      </c>
      <c r="DG38" s="2" t="s">
        <v>3</v>
      </c>
      <c r="DH38" s="2" t="s">
        <v>3</v>
      </c>
      <c r="DI38" s="2" t="s">
        <v>3</v>
      </c>
      <c r="DJ38" s="2" t="s">
        <v>3</v>
      </c>
      <c r="DK38" s="2" t="s">
        <v>3</v>
      </c>
      <c r="DL38" s="2" t="s">
        <v>3</v>
      </c>
      <c r="DM38" s="2" t="s">
        <v>3</v>
      </c>
      <c r="DN38" s="2">
        <v>0</v>
      </c>
      <c r="DO38" s="2">
        <v>0</v>
      </c>
      <c r="DP38" s="2">
        <v>1</v>
      </c>
      <c r="DQ38" s="2">
        <v>1</v>
      </c>
      <c r="DR38" s="2"/>
      <c r="DS38" s="2"/>
      <c r="DT38" s="2"/>
      <c r="DU38" s="2">
        <v>1007</v>
      </c>
      <c r="DV38" s="2" t="s">
        <v>33</v>
      </c>
      <c r="DW38" s="2" t="s">
        <v>33</v>
      </c>
      <c r="DX38" s="2">
        <v>1</v>
      </c>
      <c r="DY38" s="2"/>
      <c r="DZ38" s="2" t="s">
        <v>3</v>
      </c>
      <c r="EA38" s="2" t="s">
        <v>3</v>
      </c>
      <c r="EB38" s="2" t="s">
        <v>3</v>
      </c>
      <c r="EC38" s="2" t="s">
        <v>3</v>
      </c>
      <c r="ED38" s="2"/>
      <c r="EE38" s="2">
        <v>98282956</v>
      </c>
      <c r="EF38" s="2">
        <v>30</v>
      </c>
      <c r="EG38" s="2" t="s">
        <v>28</v>
      </c>
      <c r="EH38" s="2">
        <v>0</v>
      </c>
      <c r="EI38" s="2" t="s">
        <v>3</v>
      </c>
      <c r="EJ38" s="2">
        <v>1</v>
      </c>
      <c r="EK38" s="2">
        <v>47</v>
      </c>
      <c r="EL38" s="2" t="s">
        <v>40</v>
      </c>
      <c r="EM38" s="2" t="s">
        <v>41</v>
      </c>
      <c r="EN38" s="2"/>
      <c r="EO38" s="2" t="s">
        <v>3</v>
      </c>
      <c r="EP38" s="2"/>
      <c r="EQ38" s="2">
        <v>0</v>
      </c>
      <c r="ER38" s="2">
        <v>744.67</v>
      </c>
      <c r="ES38" s="2">
        <v>744.67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>
        <v>0</v>
      </c>
      <c r="FR38" s="2">
        <f t="shared" si="46"/>
        <v>0</v>
      </c>
      <c r="FS38" s="2">
        <v>0</v>
      </c>
      <c r="FT38" s="2"/>
      <c r="FU38" s="2"/>
      <c r="FV38" s="2"/>
      <c r="FW38" s="2"/>
      <c r="FX38" s="2">
        <v>98</v>
      </c>
      <c r="FY38" s="2">
        <v>70</v>
      </c>
      <c r="FZ38" s="2"/>
      <c r="GA38" s="2" t="s">
        <v>3</v>
      </c>
      <c r="GB38" s="2"/>
      <c r="GC38" s="2"/>
      <c r="GD38" s="2">
        <v>0</v>
      </c>
      <c r="GE38" s="2"/>
      <c r="GF38" s="2">
        <v>2146370205</v>
      </c>
      <c r="GG38" s="2">
        <v>2</v>
      </c>
      <c r="GH38" s="2">
        <v>1</v>
      </c>
      <c r="GI38" s="2">
        <v>-2</v>
      </c>
      <c r="GJ38" s="2">
        <v>0</v>
      </c>
      <c r="GK38" s="2">
        <f>ROUND(R38*(R12)/100,2)</f>
        <v>0</v>
      </c>
      <c r="GL38" s="2">
        <f t="shared" si="47"/>
        <v>0</v>
      </c>
      <c r="GM38" s="2">
        <f t="shared" si="48"/>
        <v>425.36</v>
      </c>
      <c r="GN38" s="2">
        <f t="shared" si="49"/>
        <v>425.36</v>
      </c>
      <c r="GO38" s="2">
        <f t="shared" si="50"/>
        <v>0</v>
      </c>
      <c r="GP38" s="2">
        <f t="shared" si="51"/>
        <v>0</v>
      </c>
      <c r="GQ38" s="2"/>
      <c r="GR38" s="2">
        <v>0</v>
      </c>
      <c r="GS38" s="2">
        <v>0</v>
      </c>
      <c r="GT38" s="2">
        <v>0</v>
      </c>
      <c r="GU38" s="2" t="s">
        <v>3</v>
      </c>
      <c r="GV38" s="2">
        <f t="shared" si="52"/>
        <v>0</v>
      </c>
      <c r="GW38" s="2">
        <v>1</v>
      </c>
      <c r="GX38" s="2">
        <f t="shared" si="53"/>
        <v>0</v>
      </c>
      <c r="GY38" s="2"/>
      <c r="GZ38" s="2"/>
      <c r="HA38" s="2">
        <v>0</v>
      </c>
      <c r="HB38" s="2">
        <v>0</v>
      </c>
      <c r="HC38" s="2">
        <f t="shared" si="54"/>
        <v>0</v>
      </c>
      <c r="HD38" s="2"/>
      <c r="HE38" s="2" t="s">
        <v>3</v>
      </c>
      <c r="HF38" s="2" t="s">
        <v>3</v>
      </c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>
        <v>0</v>
      </c>
      <c r="IL38" s="2"/>
      <c r="IM38" s="2"/>
      <c r="IN38" s="2"/>
      <c r="IO38" s="2"/>
      <c r="IP38" s="2"/>
      <c r="IQ38" s="2"/>
      <c r="IR38" s="2"/>
      <c r="IS38" s="2"/>
      <c r="IT38" s="2"/>
      <c r="IU38" s="2"/>
    </row>
    <row r="39" spans="1:255" x14ac:dyDescent="0.2">
      <c r="A39">
        <v>18</v>
      </c>
      <c r="B39">
        <v>1</v>
      </c>
      <c r="C39">
        <v>24</v>
      </c>
      <c r="E39" t="s">
        <v>42</v>
      </c>
      <c r="F39" t="s">
        <v>43</v>
      </c>
      <c r="G39" t="s">
        <v>44</v>
      </c>
      <c r="H39" t="s">
        <v>33</v>
      </c>
      <c r="I39">
        <f>I37*J39</f>
        <v>0.57120000000000004</v>
      </c>
      <c r="J39">
        <v>102.00000000000001</v>
      </c>
      <c r="O39">
        <f t="shared" si="21"/>
        <v>2462.83</v>
      </c>
      <c r="P39">
        <f t="shared" si="22"/>
        <v>2462.83</v>
      </c>
      <c r="Q39">
        <f t="shared" si="23"/>
        <v>0</v>
      </c>
      <c r="R39">
        <f t="shared" si="24"/>
        <v>0</v>
      </c>
      <c r="S39">
        <f t="shared" si="25"/>
        <v>0</v>
      </c>
      <c r="T39">
        <f t="shared" si="26"/>
        <v>0</v>
      </c>
      <c r="U39">
        <f t="shared" si="27"/>
        <v>0</v>
      </c>
      <c r="V39">
        <f t="shared" si="28"/>
        <v>0</v>
      </c>
      <c r="W39">
        <f t="shared" si="29"/>
        <v>0</v>
      </c>
      <c r="X39">
        <f t="shared" si="30"/>
        <v>0</v>
      </c>
      <c r="Y39">
        <f t="shared" si="30"/>
        <v>0</v>
      </c>
      <c r="AA39">
        <v>99036980</v>
      </c>
      <c r="AB39">
        <f t="shared" si="31"/>
        <v>744.67</v>
      </c>
      <c r="AC39">
        <f t="shared" si="32"/>
        <v>744.67</v>
      </c>
      <c r="AD39">
        <f t="shared" si="33"/>
        <v>0</v>
      </c>
      <c r="AE39">
        <f t="shared" si="34"/>
        <v>0</v>
      </c>
      <c r="AF39">
        <f t="shared" si="34"/>
        <v>0</v>
      </c>
      <c r="AG39">
        <f t="shared" si="35"/>
        <v>0</v>
      </c>
      <c r="AH39">
        <f t="shared" si="36"/>
        <v>0</v>
      </c>
      <c r="AI39">
        <f t="shared" si="36"/>
        <v>0</v>
      </c>
      <c r="AJ39">
        <f t="shared" si="37"/>
        <v>0</v>
      </c>
      <c r="AK39">
        <v>744.67</v>
      </c>
      <c r="AL39">
        <v>744.67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5.79</v>
      </c>
      <c r="BD39" t="s">
        <v>3</v>
      </c>
      <c r="BE39" t="s">
        <v>3</v>
      </c>
      <c r="BF39" t="s">
        <v>3</v>
      </c>
      <c r="BG39" t="s">
        <v>3</v>
      </c>
      <c r="BH39">
        <v>3</v>
      </c>
      <c r="BI39">
        <v>1</v>
      </c>
      <c r="BJ39" t="s">
        <v>45</v>
      </c>
      <c r="BM39">
        <v>47</v>
      </c>
      <c r="BN39">
        <v>0</v>
      </c>
      <c r="BO39" t="s">
        <v>43</v>
      </c>
      <c r="BP39">
        <v>1</v>
      </c>
      <c r="BQ39">
        <v>30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0</v>
      </c>
      <c r="CA39">
        <v>0</v>
      </c>
      <c r="CE39">
        <v>30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38"/>
        <v>2462.83</v>
      </c>
      <c r="CQ39">
        <f t="shared" si="39"/>
        <v>4311.6400000000003</v>
      </c>
      <c r="CR39">
        <f t="shared" si="40"/>
        <v>0</v>
      </c>
      <c r="CS39">
        <f t="shared" si="41"/>
        <v>0</v>
      </c>
      <c r="CT39">
        <f t="shared" si="42"/>
        <v>0</v>
      </c>
      <c r="CU39">
        <f t="shared" si="43"/>
        <v>0</v>
      </c>
      <c r="CV39">
        <f t="shared" si="44"/>
        <v>0</v>
      </c>
      <c r="CW39">
        <f t="shared" si="45"/>
        <v>0</v>
      </c>
      <c r="CX39">
        <f t="shared" si="45"/>
        <v>0</v>
      </c>
      <c r="CY39">
        <f>S39*(BZ39/100)</f>
        <v>0</v>
      </c>
      <c r="CZ39">
        <f>S39*(CA39/100)</f>
        <v>0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98</v>
      </c>
      <c r="DO39">
        <v>70</v>
      </c>
      <c r="DP39">
        <v>1</v>
      </c>
      <c r="DQ39">
        <v>1</v>
      </c>
      <c r="DU39">
        <v>1007</v>
      </c>
      <c r="DV39" t="s">
        <v>33</v>
      </c>
      <c r="DW39" t="s">
        <v>33</v>
      </c>
      <c r="DX39">
        <v>1</v>
      </c>
      <c r="DZ39" t="s">
        <v>3</v>
      </c>
      <c r="EA39" t="s">
        <v>3</v>
      </c>
      <c r="EB39" t="s">
        <v>3</v>
      </c>
      <c r="EC39" t="s">
        <v>3</v>
      </c>
      <c r="EE39">
        <v>98282956</v>
      </c>
      <c r="EF39">
        <v>30</v>
      </c>
      <c r="EG39" t="s">
        <v>28</v>
      </c>
      <c r="EH39">
        <v>0</v>
      </c>
      <c r="EI39" t="s">
        <v>3</v>
      </c>
      <c r="EJ39">
        <v>1</v>
      </c>
      <c r="EK39">
        <v>47</v>
      </c>
      <c r="EL39" t="s">
        <v>40</v>
      </c>
      <c r="EM39" t="s">
        <v>41</v>
      </c>
      <c r="EO39" t="s">
        <v>3</v>
      </c>
      <c r="EQ39">
        <v>0</v>
      </c>
      <c r="ER39">
        <v>744.67</v>
      </c>
      <c r="ES39">
        <v>744.67</v>
      </c>
      <c r="ET39">
        <v>0</v>
      </c>
      <c r="EU39">
        <v>0</v>
      </c>
      <c r="EV39">
        <v>0</v>
      </c>
      <c r="EW39">
        <v>0</v>
      </c>
      <c r="EX39">
        <v>0</v>
      </c>
      <c r="FQ39">
        <v>0</v>
      </c>
      <c r="FR39">
        <f t="shared" si="46"/>
        <v>0</v>
      </c>
      <c r="FS39">
        <v>0</v>
      </c>
      <c r="FX39">
        <v>98</v>
      </c>
      <c r="FY39">
        <v>70</v>
      </c>
      <c r="GA39" t="s">
        <v>3</v>
      </c>
      <c r="GD39">
        <v>0</v>
      </c>
      <c r="GF39">
        <v>2146370205</v>
      </c>
      <c r="GG39">
        <v>2</v>
      </c>
      <c r="GH39">
        <v>1</v>
      </c>
      <c r="GI39">
        <v>2</v>
      </c>
      <c r="GJ39">
        <v>0</v>
      </c>
      <c r="GK39">
        <f>ROUND(R39*(S12)/100,2)</f>
        <v>0</v>
      </c>
      <c r="GL39">
        <f t="shared" si="47"/>
        <v>0</v>
      </c>
      <c r="GM39">
        <f t="shared" si="48"/>
        <v>2462.83</v>
      </c>
      <c r="GN39">
        <f t="shared" si="49"/>
        <v>2462.83</v>
      </c>
      <c r="GO39">
        <f t="shared" si="50"/>
        <v>0</v>
      </c>
      <c r="GP39">
        <f t="shared" si="51"/>
        <v>0</v>
      </c>
      <c r="GR39">
        <v>0</v>
      </c>
      <c r="GS39">
        <v>3</v>
      </c>
      <c r="GT39">
        <v>0</v>
      </c>
      <c r="GU39" t="s">
        <v>3</v>
      </c>
      <c r="GV39">
        <f t="shared" si="52"/>
        <v>0</v>
      </c>
      <c r="GW39">
        <v>1</v>
      </c>
      <c r="GX39">
        <f t="shared" si="53"/>
        <v>0</v>
      </c>
      <c r="HA39">
        <v>0</v>
      </c>
      <c r="HB39">
        <v>0</v>
      </c>
      <c r="HC39">
        <f t="shared" si="54"/>
        <v>0</v>
      </c>
      <c r="HE39" t="s">
        <v>3</v>
      </c>
      <c r="HF39" t="s">
        <v>3</v>
      </c>
      <c r="IK39">
        <v>0</v>
      </c>
    </row>
    <row r="41" spans="1:255" x14ac:dyDescent="0.2">
      <c r="A41" s="3">
        <v>51</v>
      </c>
      <c r="B41" s="3">
        <f>B28</f>
        <v>1</v>
      </c>
      <c r="C41" s="3">
        <f>A28</f>
        <v>4</v>
      </c>
      <c r="D41" s="3">
        <f>ROW(A28)</f>
        <v>28</v>
      </c>
      <c r="E41" s="3"/>
      <c r="F41" s="3" t="str">
        <f>IF(F28&lt;&gt;"",F28,"")</f>
        <v>1</v>
      </c>
      <c r="G41" s="3" t="str">
        <f>IF(G28&lt;&gt;"",G28,"")</f>
        <v>Фундамент ФМ-5 под стойки дорожных знаков (7 шт.)</v>
      </c>
      <c r="H41" s="3">
        <v>0</v>
      </c>
      <c r="I41" s="3"/>
      <c r="J41" s="3"/>
      <c r="K41" s="3"/>
      <c r="L41" s="3"/>
      <c r="M41" s="3"/>
      <c r="N41" s="3"/>
      <c r="O41" s="3">
        <f t="shared" ref="O41:T41" si="55">ROUND(AB41,2)</f>
        <v>443.64</v>
      </c>
      <c r="P41" s="3">
        <f t="shared" si="55"/>
        <v>435.78</v>
      </c>
      <c r="Q41" s="3">
        <f t="shared" si="55"/>
        <v>0.13</v>
      </c>
      <c r="R41" s="3">
        <f t="shared" si="55"/>
        <v>0.01</v>
      </c>
      <c r="S41" s="3">
        <f t="shared" si="55"/>
        <v>7.73</v>
      </c>
      <c r="T41" s="3">
        <f t="shared" si="55"/>
        <v>0</v>
      </c>
      <c r="U41" s="3">
        <f>AH41</f>
        <v>0.75600000000000001</v>
      </c>
      <c r="V41" s="3">
        <f>AI41</f>
        <v>0</v>
      </c>
      <c r="W41" s="3">
        <f>ROUND(AJ41,2)</f>
        <v>0</v>
      </c>
      <c r="X41" s="3">
        <f>ROUND(AK41,2)</f>
        <v>7.58</v>
      </c>
      <c r="Y41" s="3">
        <f>ROUND(AL41,2)</f>
        <v>5.41</v>
      </c>
      <c r="Z41" s="3"/>
      <c r="AA41" s="3"/>
      <c r="AB41" s="3">
        <f>ROUND(SUMIF(AA32:AA39,"=99036983",O32:O39),2)</f>
        <v>443.64</v>
      </c>
      <c r="AC41" s="3">
        <f>ROUND(SUMIF(AA32:AA39,"=99036983",P32:P39),2)</f>
        <v>435.78</v>
      </c>
      <c r="AD41" s="3">
        <f>ROUND(SUMIF(AA32:AA39,"=99036983",Q32:Q39),2)</f>
        <v>0.13</v>
      </c>
      <c r="AE41" s="3">
        <f>ROUND(SUMIF(AA32:AA39,"=99036983",R32:R39),2)</f>
        <v>0.01</v>
      </c>
      <c r="AF41" s="3">
        <f>ROUND(SUMIF(AA32:AA39,"=99036983",S32:S39),2)</f>
        <v>7.73</v>
      </c>
      <c r="AG41" s="3">
        <f>ROUND(SUMIF(AA32:AA39,"=99036983",T32:T39),2)</f>
        <v>0</v>
      </c>
      <c r="AH41" s="3">
        <f>SUMIF(AA32:AA39,"=99036983",U32:U39)</f>
        <v>0.75600000000000001</v>
      </c>
      <c r="AI41" s="3">
        <f>SUMIF(AA32:AA39,"=99036983",V32:V39)</f>
        <v>0</v>
      </c>
      <c r="AJ41" s="3">
        <f>ROUND(SUMIF(AA32:AA39,"=99036983",W32:W39),2)</f>
        <v>0</v>
      </c>
      <c r="AK41" s="3">
        <f>ROUND(SUMIF(AA32:AA39,"=99036983",X32:X39),2)</f>
        <v>7.58</v>
      </c>
      <c r="AL41" s="3">
        <f>ROUND(SUMIF(AA32:AA39,"=99036983",Y32:Y39),2)</f>
        <v>5.41</v>
      </c>
      <c r="AM41" s="3"/>
      <c r="AN41" s="3"/>
      <c r="AO41" s="3">
        <f t="shared" ref="AO41:BD41" si="56">ROUND(BX41,2)</f>
        <v>0</v>
      </c>
      <c r="AP41" s="3">
        <f t="shared" si="56"/>
        <v>0</v>
      </c>
      <c r="AQ41" s="3">
        <f t="shared" si="56"/>
        <v>0</v>
      </c>
      <c r="AR41" s="3">
        <f t="shared" si="56"/>
        <v>456.65</v>
      </c>
      <c r="AS41" s="3">
        <f t="shared" si="56"/>
        <v>456.65</v>
      </c>
      <c r="AT41" s="3">
        <f t="shared" si="56"/>
        <v>0</v>
      </c>
      <c r="AU41" s="3">
        <f t="shared" si="56"/>
        <v>0</v>
      </c>
      <c r="AV41" s="3">
        <f t="shared" si="56"/>
        <v>435.78</v>
      </c>
      <c r="AW41" s="3">
        <f t="shared" si="56"/>
        <v>435.78</v>
      </c>
      <c r="AX41" s="3">
        <f t="shared" si="56"/>
        <v>0</v>
      </c>
      <c r="AY41" s="3">
        <f t="shared" si="56"/>
        <v>435.78</v>
      </c>
      <c r="AZ41" s="3">
        <f t="shared" si="56"/>
        <v>0</v>
      </c>
      <c r="BA41" s="3">
        <f t="shared" si="56"/>
        <v>0</v>
      </c>
      <c r="BB41" s="3">
        <f t="shared" si="56"/>
        <v>0</v>
      </c>
      <c r="BC41" s="3">
        <f t="shared" si="56"/>
        <v>0</v>
      </c>
      <c r="BD41" s="3">
        <f t="shared" si="56"/>
        <v>0</v>
      </c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>
        <f>ROUND(SUMIF(AA32:AA39,"=99036983",FQ32:FQ39),2)</f>
        <v>0</v>
      </c>
      <c r="BY41" s="3">
        <f>ROUND(SUMIF(AA32:AA39,"=99036983",FR32:FR39),2)</f>
        <v>0</v>
      </c>
      <c r="BZ41" s="3">
        <f>ROUND(SUMIF(AA32:AA39,"=99036983",GL32:GL39),2)</f>
        <v>0</v>
      </c>
      <c r="CA41" s="3">
        <f>ROUND(SUMIF(AA32:AA39,"=99036983",GM32:GM39),2)</f>
        <v>456.65</v>
      </c>
      <c r="CB41" s="3">
        <f>ROUND(SUMIF(AA32:AA39,"=99036983",GN32:GN39),2)</f>
        <v>456.65</v>
      </c>
      <c r="CC41" s="3">
        <f>ROUND(SUMIF(AA32:AA39,"=99036983",GO32:GO39),2)</f>
        <v>0</v>
      </c>
      <c r="CD41" s="3">
        <f>ROUND(SUMIF(AA32:AA39,"=99036983",GP32:GP39),2)</f>
        <v>0</v>
      </c>
      <c r="CE41" s="3">
        <f>AC41-BX41</f>
        <v>435.78</v>
      </c>
      <c r="CF41" s="3">
        <f>AC41-BY41</f>
        <v>435.78</v>
      </c>
      <c r="CG41" s="3">
        <f>BX41-BZ41</f>
        <v>0</v>
      </c>
      <c r="CH41" s="3">
        <f>AC41-BX41-BY41+BZ41</f>
        <v>435.78</v>
      </c>
      <c r="CI41" s="3">
        <f>BY41-BZ41</f>
        <v>0</v>
      </c>
      <c r="CJ41" s="3">
        <f>ROUND(SUMIF(AA32:AA39,"=99036983",GX32:GX39),2)</f>
        <v>0</v>
      </c>
      <c r="CK41" s="3">
        <f>ROUND(SUMIF(AA32:AA39,"=99036983",GY32:GY39),2)</f>
        <v>0</v>
      </c>
      <c r="CL41" s="3">
        <f>ROUND(SUMIF(AA32:AA39,"=99036983",GZ32:GZ39),2)</f>
        <v>0</v>
      </c>
      <c r="CM41" s="3">
        <f>ROUND(SUMIF(AA32:AA39,"=99036983",HD32:HD39),2)</f>
        <v>0</v>
      </c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4">
        <f t="shared" ref="DG41:DL41" si="57">ROUND(DT41,2)</f>
        <v>2681.61</v>
      </c>
      <c r="DH41" s="4">
        <f t="shared" si="57"/>
        <v>2493.5700000000002</v>
      </c>
      <c r="DI41" s="4">
        <f t="shared" si="57"/>
        <v>0.74</v>
      </c>
      <c r="DJ41" s="4">
        <f t="shared" si="57"/>
        <v>0.24</v>
      </c>
      <c r="DK41" s="4">
        <f t="shared" si="57"/>
        <v>187.3</v>
      </c>
      <c r="DL41" s="4">
        <f t="shared" si="57"/>
        <v>0</v>
      </c>
      <c r="DM41" s="4">
        <f>DZ41</f>
        <v>0.75600000000000001</v>
      </c>
      <c r="DN41" s="4">
        <f>EA41</f>
        <v>0</v>
      </c>
      <c r="DO41" s="4">
        <f>ROUND(EB41,2)</f>
        <v>0</v>
      </c>
      <c r="DP41" s="4">
        <f>ROUND(EC41,2)</f>
        <v>172.32</v>
      </c>
      <c r="DQ41" s="4">
        <f>ROUND(ED41,2)</f>
        <v>121.75</v>
      </c>
      <c r="DR41" s="4"/>
      <c r="DS41" s="4"/>
      <c r="DT41" s="4">
        <f>ROUND(SUMIF(AA32:AA39,"=99036980",O32:O39),2)</f>
        <v>2681.61</v>
      </c>
      <c r="DU41" s="4">
        <f>ROUND(SUMIF(AA32:AA39,"=99036980",P32:P39),2)</f>
        <v>2493.5700000000002</v>
      </c>
      <c r="DV41" s="4">
        <f>ROUND(SUMIF(AA32:AA39,"=99036980",Q32:Q39),2)</f>
        <v>0.74</v>
      </c>
      <c r="DW41" s="4">
        <f>ROUND(SUMIF(AA32:AA39,"=99036980",R32:R39),2)</f>
        <v>0.24</v>
      </c>
      <c r="DX41" s="4">
        <f>ROUND(SUMIF(AA32:AA39,"=99036980",S32:S39),2)</f>
        <v>187.3</v>
      </c>
      <c r="DY41" s="4">
        <f>ROUND(SUMIF(AA32:AA39,"=99036980",T32:T39),2)</f>
        <v>0</v>
      </c>
      <c r="DZ41" s="4">
        <f>SUMIF(AA32:AA39,"=99036980",U32:U39)</f>
        <v>0.75600000000000001</v>
      </c>
      <c r="EA41" s="4">
        <f>SUMIF(AA32:AA39,"=99036980",V32:V39)</f>
        <v>0</v>
      </c>
      <c r="EB41" s="4">
        <f>ROUND(SUMIF(AA32:AA39,"=99036980",W32:W39),2)</f>
        <v>0</v>
      </c>
      <c r="EC41" s="4">
        <f>ROUND(SUMIF(AA32:AA39,"=99036980",X32:X39),2)</f>
        <v>172.32</v>
      </c>
      <c r="ED41" s="4">
        <f>ROUND(SUMIF(AA32:AA39,"=99036980",Y32:Y39),2)</f>
        <v>121.75</v>
      </c>
      <c r="EE41" s="4"/>
      <c r="EF41" s="4"/>
      <c r="EG41" s="4">
        <f t="shared" ref="EG41:EV41" si="58">ROUND(FP41,2)</f>
        <v>0</v>
      </c>
      <c r="EH41" s="4">
        <f t="shared" si="58"/>
        <v>0</v>
      </c>
      <c r="EI41" s="4">
        <f t="shared" si="58"/>
        <v>0</v>
      </c>
      <c r="EJ41" s="4">
        <f t="shared" si="58"/>
        <v>2976.06</v>
      </c>
      <c r="EK41" s="4">
        <f t="shared" si="58"/>
        <v>2976.06</v>
      </c>
      <c r="EL41" s="4">
        <f t="shared" si="58"/>
        <v>0</v>
      </c>
      <c r="EM41" s="4">
        <f t="shared" si="58"/>
        <v>0</v>
      </c>
      <c r="EN41" s="4">
        <f t="shared" si="58"/>
        <v>2493.5700000000002</v>
      </c>
      <c r="EO41" s="4">
        <f t="shared" si="58"/>
        <v>2493.5700000000002</v>
      </c>
      <c r="EP41" s="4">
        <f t="shared" si="58"/>
        <v>0</v>
      </c>
      <c r="EQ41" s="4">
        <f t="shared" si="58"/>
        <v>2493.5700000000002</v>
      </c>
      <c r="ER41" s="4">
        <f t="shared" si="58"/>
        <v>0</v>
      </c>
      <c r="ES41" s="4">
        <f t="shared" si="58"/>
        <v>0</v>
      </c>
      <c r="ET41" s="4">
        <f t="shared" si="58"/>
        <v>0</v>
      </c>
      <c r="EU41" s="4">
        <f t="shared" si="58"/>
        <v>0</v>
      </c>
      <c r="EV41" s="4">
        <f t="shared" si="58"/>
        <v>0</v>
      </c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>
        <f>ROUND(SUMIF(AA32:AA39,"=99036980",FQ32:FQ39),2)</f>
        <v>0</v>
      </c>
      <c r="FQ41" s="4">
        <f>ROUND(SUMIF(AA32:AA39,"=99036980",FR32:FR39),2)</f>
        <v>0</v>
      </c>
      <c r="FR41" s="4">
        <f>ROUND(SUMIF(AA32:AA39,"=99036980",GL32:GL39),2)</f>
        <v>0</v>
      </c>
      <c r="FS41" s="4">
        <f>ROUND(SUMIF(AA32:AA39,"=99036980",GM32:GM39),2)</f>
        <v>2976.06</v>
      </c>
      <c r="FT41" s="4">
        <f>ROUND(SUMIF(AA32:AA39,"=99036980",GN32:GN39),2)</f>
        <v>2976.06</v>
      </c>
      <c r="FU41" s="4">
        <f>ROUND(SUMIF(AA32:AA39,"=99036980",GO32:GO39),2)</f>
        <v>0</v>
      </c>
      <c r="FV41" s="4">
        <f>ROUND(SUMIF(AA32:AA39,"=99036980",GP32:GP39),2)</f>
        <v>0</v>
      </c>
      <c r="FW41" s="4">
        <f>DU41-FP41</f>
        <v>2493.5700000000002</v>
      </c>
      <c r="FX41" s="4">
        <f>DU41-FQ41</f>
        <v>2493.5700000000002</v>
      </c>
      <c r="FY41" s="4">
        <f>FP41-FR41</f>
        <v>0</v>
      </c>
      <c r="FZ41" s="4">
        <f>DU41-FP41-FQ41+FR41</f>
        <v>2493.5700000000002</v>
      </c>
      <c r="GA41" s="4">
        <f>FQ41-FR41</f>
        <v>0</v>
      </c>
      <c r="GB41" s="4">
        <f>ROUND(SUMIF(AA32:AA39,"=99036980",GX32:GX39),2)</f>
        <v>0</v>
      </c>
      <c r="GC41" s="4">
        <f>ROUND(SUMIF(AA32:AA39,"=99036980",GY32:GY39),2)</f>
        <v>0</v>
      </c>
      <c r="GD41" s="4">
        <f>ROUND(SUMIF(AA32:AA39,"=99036980",GZ32:GZ39),2)</f>
        <v>0</v>
      </c>
      <c r="GE41" s="4">
        <f>ROUND(SUMIF(AA32:AA39,"=99036980",HD32:HD39),2)</f>
        <v>0</v>
      </c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>
        <v>0</v>
      </c>
    </row>
    <row r="43" spans="1:255" x14ac:dyDescent="0.2">
      <c r="A43" s="5">
        <v>50</v>
      </c>
      <c r="B43" s="5">
        <v>0</v>
      </c>
      <c r="C43" s="5">
        <v>0</v>
      </c>
      <c r="D43" s="5">
        <v>1</v>
      </c>
      <c r="E43" s="5">
        <v>201</v>
      </c>
      <c r="F43" s="5">
        <f>ROUND(Source!O41,O43)</f>
        <v>443.64</v>
      </c>
      <c r="G43" s="5" t="s">
        <v>46</v>
      </c>
      <c r="H43" s="5" t="s">
        <v>47</v>
      </c>
      <c r="I43" s="5"/>
      <c r="J43" s="5"/>
      <c r="K43" s="5">
        <v>201</v>
      </c>
      <c r="L43" s="5">
        <v>1</v>
      </c>
      <c r="M43" s="5">
        <v>3</v>
      </c>
      <c r="N43" s="5" t="s">
        <v>3</v>
      </c>
      <c r="O43" s="5">
        <v>2</v>
      </c>
      <c r="P43" s="5">
        <f>ROUND(Source!DG41,O43)</f>
        <v>2681.61</v>
      </c>
      <c r="Q43" s="5"/>
      <c r="R43" s="5"/>
      <c r="S43" s="5"/>
      <c r="T43" s="5"/>
      <c r="U43" s="5"/>
      <c r="V43" s="5"/>
      <c r="W43" s="5"/>
    </row>
    <row r="44" spans="1:255" x14ac:dyDescent="0.2">
      <c r="A44" s="5">
        <v>50</v>
      </c>
      <c r="B44" s="5">
        <v>0</v>
      </c>
      <c r="C44" s="5">
        <v>0</v>
      </c>
      <c r="D44" s="5">
        <v>1</v>
      </c>
      <c r="E44" s="5">
        <v>202</v>
      </c>
      <c r="F44" s="5">
        <f>ROUND(Source!P41,O44)</f>
        <v>435.78</v>
      </c>
      <c r="G44" s="5" t="s">
        <v>48</v>
      </c>
      <c r="H44" s="5" t="s">
        <v>49</v>
      </c>
      <c r="I44" s="5"/>
      <c r="J44" s="5"/>
      <c r="K44" s="5">
        <v>202</v>
      </c>
      <c r="L44" s="5">
        <v>2</v>
      </c>
      <c r="M44" s="5">
        <v>3</v>
      </c>
      <c r="N44" s="5" t="s">
        <v>3</v>
      </c>
      <c r="O44" s="5">
        <v>2</v>
      </c>
      <c r="P44" s="5">
        <f>ROUND(Source!DH41,O44)</f>
        <v>2493.5700000000002</v>
      </c>
      <c r="Q44" s="5"/>
      <c r="R44" s="5"/>
      <c r="S44" s="5"/>
      <c r="T44" s="5"/>
      <c r="U44" s="5"/>
      <c r="V44" s="5"/>
      <c r="W44" s="5"/>
    </row>
    <row r="45" spans="1:255" x14ac:dyDescent="0.2">
      <c r="A45" s="5">
        <v>50</v>
      </c>
      <c r="B45" s="5">
        <v>0</v>
      </c>
      <c r="C45" s="5">
        <v>0</v>
      </c>
      <c r="D45" s="5">
        <v>1</v>
      </c>
      <c r="E45" s="5">
        <v>222</v>
      </c>
      <c r="F45" s="5">
        <f>ROUND(Source!AO41,O45)</f>
        <v>0</v>
      </c>
      <c r="G45" s="5" t="s">
        <v>50</v>
      </c>
      <c r="H45" s="5" t="s">
        <v>51</v>
      </c>
      <c r="I45" s="5"/>
      <c r="J45" s="5"/>
      <c r="K45" s="5">
        <v>222</v>
      </c>
      <c r="L45" s="5">
        <v>3</v>
      </c>
      <c r="M45" s="5">
        <v>3</v>
      </c>
      <c r="N45" s="5" t="s">
        <v>3</v>
      </c>
      <c r="O45" s="5">
        <v>2</v>
      </c>
      <c r="P45" s="5">
        <f>ROUND(Source!EG41,O45)</f>
        <v>0</v>
      </c>
      <c r="Q45" s="5"/>
      <c r="R45" s="5"/>
      <c r="S45" s="5"/>
      <c r="T45" s="5"/>
      <c r="U45" s="5"/>
      <c r="V45" s="5"/>
      <c r="W45" s="5"/>
    </row>
    <row r="46" spans="1:255" x14ac:dyDescent="0.2">
      <c r="A46" s="5">
        <v>50</v>
      </c>
      <c r="B46" s="5">
        <v>0</v>
      </c>
      <c r="C46" s="5">
        <v>0</v>
      </c>
      <c r="D46" s="5">
        <v>1</v>
      </c>
      <c r="E46" s="5">
        <v>225</v>
      </c>
      <c r="F46" s="5">
        <f>ROUND(Source!AV41,O46)</f>
        <v>435.78</v>
      </c>
      <c r="G46" s="5" t="s">
        <v>52</v>
      </c>
      <c r="H46" s="5" t="s">
        <v>53</v>
      </c>
      <c r="I46" s="5"/>
      <c r="J46" s="5"/>
      <c r="K46" s="5">
        <v>225</v>
      </c>
      <c r="L46" s="5">
        <v>4</v>
      </c>
      <c r="M46" s="5">
        <v>3</v>
      </c>
      <c r="N46" s="5" t="s">
        <v>3</v>
      </c>
      <c r="O46" s="5">
        <v>2</v>
      </c>
      <c r="P46" s="5">
        <f>ROUND(Source!EN41,O46)</f>
        <v>2493.5700000000002</v>
      </c>
      <c r="Q46" s="5"/>
      <c r="R46" s="5"/>
      <c r="S46" s="5"/>
      <c r="T46" s="5"/>
      <c r="U46" s="5"/>
      <c r="V46" s="5"/>
      <c r="W46" s="5"/>
    </row>
    <row r="47" spans="1:255" x14ac:dyDescent="0.2">
      <c r="A47" s="5">
        <v>50</v>
      </c>
      <c r="B47" s="5">
        <v>0</v>
      </c>
      <c r="C47" s="5">
        <v>0</v>
      </c>
      <c r="D47" s="5">
        <v>1</v>
      </c>
      <c r="E47" s="5">
        <v>226</v>
      </c>
      <c r="F47" s="5">
        <f>ROUND(Source!AW41,O47)</f>
        <v>435.78</v>
      </c>
      <c r="G47" s="5" t="s">
        <v>54</v>
      </c>
      <c r="H47" s="5" t="s">
        <v>55</v>
      </c>
      <c r="I47" s="5"/>
      <c r="J47" s="5"/>
      <c r="K47" s="5">
        <v>226</v>
      </c>
      <c r="L47" s="5">
        <v>5</v>
      </c>
      <c r="M47" s="5">
        <v>3</v>
      </c>
      <c r="N47" s="5" t="s">
        <v>3</v>
      </c>
      <c r="O47" s="5">
        <v>2</v>
      </c>
      <c r="P47" s="5">
        <f>ROUND(Source!EO41,O47)</f>
        <v>2493.5700000000002</v>
      </c>
      <c r="Q47" s="5"/>
      <c r="R47" s="5"/>
      <c r="S47" s="5"/>
      <c r="T47" s="5"/>
      <c r="U47" s="5"/>
      <c r="V47" s="5"/>
      <c r="W47" s="5"/>
    </row>
    <row r="48" spans="1:255" x14ac:dyDescent="0.2">
      <c r="A48" s="5">
        <v>50</v>
      </c>
      <c r="B48" s="5">
        <v>0</v>
      </c>
      <c r="C48" s="5">
        <v>0</v>
      </c>
      <c r="D48" s="5">
        <v>1</v>
      </c>
      <c r="E48" s="5">
        <v>227</v>
      </c>
      <c r="F48" s="5">
        <f>ROUND(Source!AX41,O48)</f>
        <v>0</v>
      </c>
      <c r="G48" s="5" t="s">
        <v>56</v>
      </c>
      <c r="H48" s="5" t="s">
        <v>57</v>
      </c>
      <c r="I48" s="5"/>
      <c r="J48" s="5"/>
      <c r="K48" s="5">
        <v>227</v>
      </c>
      <c r="L48" s="5">
        <v>6</v>
      </c>
      <c r="M48" s="5">
        <v>3</v>
      </c>
      <c r="N48" s="5" t="s">
        <v>3</v>
      </c>
      <c r="O48" s="5">
        <v>2</v>
      </c>
      <c r="P48" s="5">
        <f>ROUND(Source!EP41,O48)</f>
        <v>0</v>
      </c>
      <c r="Q48" s="5"/>
      <c r="R48" s="5"/>
      <c r="S48" s="5"/>
      <c r="T48" s="5"/>
      <c r="U48" s="5"/>
      <c r="V48" s="5"/>
      <c r="W48" s="5"/>
    </row>
    <row r="49" spans="1:23" x14ac:dyDescent="0.2">
      <c r="A49" s="5">
        <v>50</v>
      </c>
      <c r="B49" s="5">
        <v>0</v>
      </c>
      <c r="C49" s="5">
        <v>0</v>
      </c>
      <c r="D49" s="5">
        <v>1</v>
      </c>
      <c r="E49" s="5">
        <v>228</v>
      </c>
      <c r="F49" s="5">
        <f>ROUND(Source!AY41,O49)</f>
        <v>435.78</v>
      </c>
      <c r="G49" s="5" t="s">
        <v>58</v>
      </c>
      <c r="H49" s="5" t="s">
        <v>59</v>
      </c>
      <c r="I49" s="5"/>
      <c r="J49" s="5"/>
      <c r="K49" s="5">
        <v>228</v>
      </c>
      <c r="L49" s="5">
        <v>7</v>
      </c>
      <c r="M49" s="5">
        <v>3</v>
      </c>
      <c r="N49" s="5" t="s">
        <v>3</v>
      </c>
      <c r="O49" s="5">
        <v>2</v>
      </c>
      <c r="P49" s="5">
        <f>ROUND(Source!EQ41,O49)</f>
        <v>2493.5700000000002</v>
      </c>
      <c r="Q49" s="5"/>
      <c r="R49" s="5"/>
      <c r="S49" s="5"/>
      <c r="T49" s="5"/>
      <c r="U49" s="5"/>
      <c r="V49" s="5"/>
      <c r="W49" s="5"/>
    </row>
    <row r="50" spans="1:23" x14ac:dyDescent="0.2">
      <c r="A50" s="5">
        <v>50</v>
      </c>
      <c r="B50" s="5">
        <v>0</v>
      </c>
      <c r="C50" s="5">
        <v>0</v>
      </c>
      <c r="D50" s="5">
        <v>1</v>
      </c>
      <c r="E50" s="5">
        <v>216</v>
      </c>
      <c r="F50" s="5">
        <f>ROUND(Source!AP41,O50)</f>
        <v>0</v>
      </c>
      <c r="G50" s="5" t="s">
        <v>60</v>
      </c>
      <c r="H50" s="5" t="s">
        <v>61</v>
      </c>
      <c r="I50" s="5"/>
      <c r="J50" s="5"/>
      <c r="K50" s="5">
        <v>216</v>
      </c>
      <c r="L50" s="5">
        <v>8</v>
      </c>
      <c r="M50" s="5">
        <v>3</v>
      </c>
      <c r="N50" s="5" t="s">
        <v>3</v>
      </c>
      <c r="O50" s="5">
        <v>2</v>
      </c>
      <c r="P50" s="5">
        <f>ROUND(Source!EH41,O50)</f>
        <v>0</v>
      </c>
      <c r="Q50" s="5"/>
      <c r="R50" s="5"/>
      <c r="S50" s="5"/>
      <c r="T50" s="5"/>
      <c r="U50" s="5"/>
      <c r="V50" s="5"/>
      <c r="W50" s="5"/>
    </row>
    <row r="51" spans="1:23" x14ac:dyDescent="0.2">
      <c r="A51" s="5">
        <v>50</v>
      </c>
      <c r="B51" s="5">
        <v>0</v>
      </c>
      <c r="C51" s="5">
        <v>0</v>
      </c>
      <c r="D51" s="5">
        <v>1</v>
      </c>
      <c r="E51" s="5">
        <v>223</v>
      </c>
      <c r="F51" s="5">
        <f>ROUND(Source!AQ41,O51)</f>
        <v>0</v>
      </c>
      <c r="G51" s="5" t="s">
        <v>62</v>
      </c>
      <c r="H51" s="5" t="s">
        <v>63</v>
      </c>
      <c r="I51" s="5"/>
      <c r="J51" s="5"/>
      <c r="K51" s="5">
        <v>223</v>
      </c>
      <c r="L51" s="5">
        <v>9</v>
      </c>
      <c r="M51" s="5">
        <v>3</v>
      </c>
      <c r="N51" s="5" t="s">
        <v>3</v>
      </c>
      <c r="O51" s="5">
        <v>2</v>
      </c>
      <c r="P51" s="5">
        <f>ROUND(Source!EI41,O51)</f>
        <v>0</v>
      </c>
      <c r="Q51" s="5"/>
      <c r="R51" s="5"/>
      <c r="S51" s="5"/>
      <c r="T51" s="5"/>
      <c r="U51" s="5"/>
      <c r="V51" s="5"/>
      <c r="W51" s="5"/>
    </row>
    <row r="52" spans="1:23" x14ac:dyDescent="0.2">
      <c r="A52" s="5">
        <v>50</v>
      </c>
      <c r="B52" s="5">
        <v>0</v>
      </c>
      <c r="C52" s="5">
        <v>0</v>
      </c>
      <c r="D52" s="5">
        <v>1</v>
      </c>
      <c r="E52" s="5">
        <v>229</v>
      </c>
      <c r="F52" s="5">
        <f>ROUND(Source!AZ41,O52)</f>
        <v>0</v>
      </c>
      <c r="G52" s="5" t="s">
        <v>64</v>
      </c>
      <c r="H52" s="5" t="s">
        <v>65</v>
      </c>
      <c r="I52" s="5"/>
      <c r="J52" s="5"/>
      <c r="K52" s="5">
        <v>229</v>
      </c>
      <c r="L52" s="5">
        <v>10</v>
      </c>
      <c r="M52" s="5">
        <v>3</v>
      </c>
      <c r="N52" s="5" t="s">
        <v>3</v>
      </c>
      <c r="O52" s="5">
        <v>2</v>
      </c>
      <c r="P52" s="5">
        <f>ROUND(Source!ER41,O52)</f>
        <v>0</v>
      </c>
      <c r="Q52" s="5"/>
      <c r="R52" s="5"/>
      <c r="S52" s="5"/>
      <c r="T52" s="5"/>
      <c r="U52" s="5"/>
      <c r="V52" s="5"/>
      <c r="W52" s="5"/>
    </row>
    <row r="53" spans="1:23" x14ac:dyDescent="0.2">
      <c r="A53" s="5">
        <v>50</v>
      </c>
      <c r="B53" s="5">
        <v>0</v>
      </c>
      <c r="C53" s="5">
        <v>0</v>
      </c>
      <c r="D53" s="5">
        <v>1</v>
      </c>
      <c r="E53" s="5">
        <v>203</v>
      </c>
      <c r="F53" s="5">
        <f>ROUND(Source!Q41,O53)</f>
        <v>0.13</v>
      </c>
      <c r="G53" s="5" t="s">
        <v>66</v>
      </c>
      <c r="H53" s="5" t="s">
        <v>67</v>
      </c>
      <c r="I53" s="5"/>
      <c r="J53" s="5"/>
      <c r="K53" s="5">
        <v>203</v>
      </c>
      <c r="L53" s="5">
        <v>11</v>
      </c>
      <c r="M53" s="5">
        <v>3</v>
      </c>
      <c r="N53" s="5" t="s">
        <v>3</v>
      </c>
      <c r="O53" s="5">
        <v>2</v>
      </c>
      <c r="P53" s="5">
        <f>ROUND(Source!DI41,O53)</f>
        <v>0.74</v>
      </c>
      <c r="Q53" s="5"/>
      <c r="R53" s="5"/>
      <c r="S53" s="5"/>
      <c r="T53" s="5"/>
      <c r="U53" s="5"/>
      <c r="V53" s="5"/>
      <c r="W53" s="5"/>
    </row>
    <row r="54" spans="1:23" x14ac:dyDescent="0.2">
      <c r="A54" s="5">
        <v>50</v>
      </c>
      <c r="B54" s="5">
        <v>0</v>
      </c>
      <c r="C54" s="5">
        <v>0</v>
      </c>
      <c r="D54" s="5">
        <v>1</v>
      </c>
      <c r="E54" s="5">
        <v>231</v>
      </c>
      <c r="F54" s="5">
        <f>ROUND(Source!BB41,O54)</f>
        <v>0</v>
      </c>
      <c r="G54" s="5" t="s">
        <v>68</v>
      </c>
      <c r="H54" s="5" t="s">
        <v>69</v>
      </c>
      <c r="I54" s="5"/>
      <c r="J54" s="5"/>
      <c r="K54" s="5">
        <v>231</v>
      </c>
      <c r="L54" s="5">
        <v>12</v>
      </c>
      <c r="M54" s="5">
        <v>3</v>
      </c>
      <c r="N54" s="5" t="s">
        <v>3</v>
      </c>
      <c r="O54" s="5">
        <v>2</v>
      </c>
      <c r="P54" s="5">
        <f>ROUND(Source!ET41,O54)</f>
        <v>0</v>
      </c>
      <c r="Q54" s="5"/>
      <c r="R54" s="5"/>
      <c r="S54" s="5"/>
      <c r="T54" s="5"/>
      <c r="U54" s="5"/>
      <c r="V54" s="5"/>
      <c r="W54" s="5"/>
    </row>
    <row r="55" spans="1:23" x14ac:dyDescent="0.2">
      <c r="A55" s="5">
        <v>50</v>
      </c>
      <c r="B55" s="5">
        <v>0</v>
      </c>
      <c r="C55" s="5">
        <v>0</v>
      </c>
      <c r="D55" s="5">
        <v>1</v>
      </c>
      <c r="E55" s="5">
        <v>204</v>
      </c>
      <c r="F55" s="5">
        <f>ROUND(Source!R41,O55)</f>
        <v>0.01</v>
      </c>
      <c r="G55" s="5" t="s">
        <v>70</v>
      </c>
      <c r="H55" s="5" t="s">
        <v>71</v>
      </c>
      <c r="I55" s="5"/>
      <c r="J55" s="5"/>
      <c r="K55" s="5">
        <v>204</v>
      </c>
      <c r="L55" s="5">
        <v>13</v>
      </c>
      <c r="M55" s="5">
        <v>3</v>
      </c>
      <c r="N55" s="5" t="s">
        <v>3</v>
      </c>
      <c r="O55" s="5">
        <v>2</v>
      </c>
      <c r="P55" s="5">
        <f>ROUND(Source!DJ41,O55)</f>
        <v>0.24</v>
      </c>
      <c r="Q55" s="5"/>
      <c r="R55" s="5"/>
      <c r="S55" s="5"/>
      <c r="T55" s="5"/>
      <c r="U55" s="5"/>
      <c r="V55" s="5"/>
      <c r="W55" s="5"/>
    </row>
    <row r="56" spans="1:23" x14ac:dyDescent="0.2">
      <c r="A56" s="5">
        <v>50</v>
      </c>
      <c r="B56" s="5">
        <v>0</v>
      </c>
      <c r="C56" s="5">
        <v>0</v>
      </c>
      <c r="D56" s="5">
        <v>1</v>
      </c>
      <c r="E56" s="5">
        <v>205</v>
      </c>
      <c r="F56" s="5">
        <f>ROUND(Source!S41,O56)</f>
        <v>7.73</v>
      </c>
      <c r="G56" s="5" t="s">
        <v>72</v>
      </c>
      <c r="H56" s="5" t="s">
        <v>73</v>
      </c>
      <c r="I56" s="5"/>
      <c r="J56" s="5"/>
      <c r="K56" s="5">
        <v>205</v>
      </c>
      <c r="L56" s="5">
        <v>14</v>
      </c>
      <c r="M56" s="5">
        <v>3</v>
      </c>
      <c r="N56" s="5" t="s">
        <v>3</v>
      </c>
      <c r="O56" s="5">
        <v>2</v>
      </c>
      <c r="P56" s="5">
        <f>ROUND(Source!DK41,O56)</f>
        <v>187.3</v>
      </c>
      <c r="Q56" s="5"/>
      <c r="R56" s="5"/>
      <c r="S56" s="5"/>
      <c r="T56" s="5"/>
      <c r="U56" s="5"/>
      <c r="V56" s="5"/>
      <c r="W56" s="5"/>
    </row>
    <row r="57" spans="1:23" x14ac:dyDescent="0.2">
      <c r="A57" s="5">
        <v>50</v>
      </c>
      <c r="B57" s="5">
        <v>0</v>
      </c>
      <c r="C57" s="5">
        <v>0</v>
      </c>
      <c r="D57" s="5">
        <v>1</v>
      </c>
      <c r="E57" s="5">
        <v>232</v>
      </c>
      <c r="F57" s="5">
        <f>ROUND(Source!BC41,O57)</f>
        <v>0</v>
      </c>
      <c r="G57" s="5" t="s">
        <v>74</v>
      </c>
      <c r="H57" s="5" t="s">
        <v>75</v>
      </c>
      <c r="I57" s="5"/>
      <c r="J57" s="5"/>
      <c r="K57" s="5">
        <v>232</v>
      </c>
      <c r="L57" s="5">
        <v>15</v>
      </c>
      <c r="M57" s="5">
        <v>3</v>
      </c>
      <c r="N57" s="5" t="s">
        <v>3</v>
      </c>
      <c r="O57" s="5">
        <v>2</v>
      </c>
      <c r="P57" s="5">
        <f>ROUND(Source!EU41,O57)</f>
        <v>0</v>
      </c>
      <c r="Q57" s="5"/>
      <c r="R57" s="5"/>
      <c r="S57" s="5"/>
      <c r="T57" s="5"/>
      <c r="U57" s="5"/>
      <c r="V57" s="5"/>
      <c r="W57" s="5"/>
    </row>
    <row r="58" spans="1:23" x14ac:dyDescent="0.2">
      <c r="A58" s="5">
        <v>50</v>
      </c>
      <c r="B58" s="5">
        <v>0</v>
      </c>
      <c r="C58" s="5">
        <v>0</v>
      </c>
      <c r="D58" s="5">
        <v>1</v>
      </c>
      <c r="E58" s="5">
        <v>214</v>
      </c>
      <c r="F58" s="5">
        <f>ROUND(Source!AS41,O58)</f>
        <v>456.65</v>
      </c>
      <c r="G58" s="5" t="s">
        <v>76</v>
      </c>
      <c r="H58" s="5" t="s">
        <v>77</v>
      </c>
      <c r="I58" s="5"/>
      <c r="J58" s="5"/>
      <c r="K58" s="5">
        <v>214</v>
      </c>
      <c r="L58" s="5">
        <v>16</v>
      </c>
      <c r="M58" s="5">
        <v>3</v>
      </c>
      <c r="N58" s="5" t="s">
        <v>3</v>
      </c>
      <c r="O58" s="5">
        <v>2</v>
      </c>
      <c r="P58" s="5">
        <f>ROUND(Source!EK41,O58)</f>
        <v>2976.06</v>
      </c>
      <c r="Q58" s="5"/>
      <c r="R58" s="5"/>
      <c r="S58" s="5"/>
      <c r="T58" s="5"/>
      <c r="U58" s="5"/>
      <c r="V58" s="5"/>
      <c r="W58" s="5"/>
    </row>
    <row r="59" spans="1:23" x14ac:dyDescent="0.2">
      <c r="A59" s="5">
        <v>50</v>
      </c>
      <c r="B59" s="5">
        <v>0</v>
      </c>
      <c r="C59" s="5">
        <v>0</v>
      </c>
      <c r="D59" s="5">
        <v>1</v>
      </c>
      <c r="E59" s="5">
        <v>215</v>
      </c>
      <c r="F59" s="5">
        <f>ROUND(Source!AT41,O59)</f>
        <v>0</v>
      </c>
      <c r="G59" s="5" t="s">
        <v>78</v>
      </c>
      <c r="H59" s="5" t="s">
        <v>79</v>
      </c>
      <c r="I59" s="5"/>
      <c r="J59" s="5"/>
      <c r="K59" s="5">
        <v>215</v>
      </c>
      <c r="L59" s="5">
        <v>17</v>
      </c>
      <c r="M59" s="5">
        <v>3</v>
      </c>
      <c r="N59" s="5" t="s">
        <v>3</v>
      </c>
      <c r="O59" s="5">
        <v>2</v>
      </c>
      <c r="P59" s="5">
        <f>ROUND(Source!EL41,O59)</f>
        <v>0</v>
      </c>
      <c r="Q59" s="5"/>
      <c r="R59" s="5"/>
      <c r="S59" s="5"/>
      <c r="T59" s="5"/>
      <c r="U59" s="5"/>
      <c r="V59" s="5"/>
      <c r="W59" s="5"/>
    </row>
    <row r="60" spans="1:23" x14ac:dyDescent="0.2">
      <c r="A60" s="5">
        <v>50</v>
      </c>
      <c r="B60" s="5">
        <v>0</v>
      </c>
      <c r="C60" s="5">
        <v>0</v>
      </c>
      <c r="D60" s="5">
        <v>1</v>
      </c>
      <c r="E60" s="5">
        <v>217</v>
      </c>
      <c r="F60" s="5">
        <f>ROUND(Source!AU41,O60)</f>
        <v>0</v>
      </c>
      <c r="G60" s="5" t="s">
        <v>80</v>
      </c>
      <c r="H60" s="5" t="s">
        <v>81</v>
      </c>
      <c r="I60" s="5"/>
      <c r="J60" s="5"/>
      <c r="K60" s="5">
        <v>217</v>
      </c>
      <c r="L60" s="5">
        <v>18</v>
      </c>
      <c r="M60" s="5">
        <v>3</v>
      </c>
      <c r="N60" s="5" t="s">
        <v>3</v>
      </c>
      <c r="O60" s="5">
        <v>2</v>
      </c>
      <c r="P60" s="5">
        <f>ROUND(Source!EM41,O60)</f>
        <v>0</v>
      </c>
      <c r="Q60" s="5"/>
      <c r="R60" s="5"/>
      <c r="S60" s="5"/>
      <c r="T60" s="5"/>
      <c r="U60" s="5"/>
      <c r="V60" s="5"/>
      <c r="W60" s="5"/>
    </row>
    <row r="61" spans="1:23" x14ac:dyDescent="0.2">
      <c r="A61" s="5">
        <v>50</v>
      </c>
      <c r="B61" s="5">
        <v>0</v>
      </c>
      <c r="C61" s="5">
        <v>0</v>
      </c>
      <c r="D61" s="5">
        <v>1</v>
      </c>
      <c r="E61" s="5">
        <v>230</v>
      </c>
      <c r="F61" s="5">
        <f>ROUND(Source!BA41,O61)</f>
        <v>0</v>
      </c>
      <c r="G61" s="5" t="s">
        <v>82</v>
      </c>
      <c r="H61" s="5" t="s">
        <v>83</v>
      </c>
      <c r="I61" s="5"/>
      <c r="J61" s="5"/>
      <c r="K61" s="5">
        <v>230</v>
      </c>
      <c r="L61" s="5">
        <v>19</v>
      </c>
      <c r="M61" s="5">
        <v>3</v>
      </c>
      <c r="N61" s="5" t="s">
        <v>3</v>
      </c>
      <c r="O61" s="5">
        <v>2</v>
      </c>
      <c r="P61" s="5">
        <f>ROUND(Source!ES41,O61)</f>
        <v>0</v>
      </c>
      <c r="Q61" s="5"/>
      <c r="R61" s="5"/>
      <c r="S61" s="5"/>
      <c r="T61" s="5"/>
      <c r="U61" s="5"/>
      <c r="V61" s="5"/>
      <c r="W61" s="5"/>
    </row>
    <row r="62" spans="1:23" x14ac:dyDescent="0.2">
      <c r="A62" s="5">
        <v>50</v>
      </c>
      <c r="B62" s="5">
        <v>0</v>
      </c>
      <c r="C62" s="5">
        <v>0</v>
      </c>
      <c r="D62" s="5">
        <v>1</v>
      </c>
      <c r="E62" s="5">
        <v>206</v>
      </c>
      <c r="F62" s="5">
        <f>ROUND(Source!T41,O62)</f>
        <v>0</v>
      </c>
      <c r="G62" s="5" t="s">
        <v>84</v>
      </c>
      <c r="H62" s="5" t="s">
        <v>85</v>
      </c>
      <c r="I62" s="5"/>
      <c r="J62" s="5"/>
      <c r="K62" s="5">
        <v>206</v>
      </c>
      <c r="L62" s="5">
        <v>20</v>
      </c>
      <c r="M62" s="5">
        <v>3</v>
      </c>
      <c r="N62" s="5" t="s">
        <v>3</v>
      </c>
      <c r="O62" s="5">
        <v>2</v>
      </c>
      <c r="P62" s="5">
        <f>ROUND(Source!DL41,O62)</f>
        <v>0</v>
      </c>
      <c r="Q62" s="5"/>
      <c r="R62" s="5"/>
      <c r="S62" s="5"/>
      <c r="T62" s="5"/>
      <c r="U62" s="5"/>
      <c r="V62" s="5"/>
      <c r="W62" s="5"/>
    </row>
    <row r="63" spans="1:23" x14ac:dyDescent="0.2">
      <c r="A63" s="5">
        <v>50</v>
      </c>
      <c r="B63" s="5">
        <v>0</v>
      </c>
      <c r="C63" s="5">
        <v>0</v>
      </c>
      <c r="D63" s="5">
        <v>1</v>
      </c>
      <c r="E63" s="5">
        <v>207</v>
      </c>
      <c r="F63" s="5">
        <f>Source!U41</f>
        <v>0.75600000000000001</v>
      </c>
      <c r="G63" s="5" t="s">
        <v>86</v>
      </c>
      <c r="H63" s="5" t="s">
        <v>87</v>
      </c>
      <c r="I63" s="5"/>
      <c r="J63" s="5"/>
      <c r="K63" s="5">
        <v>207</v>
      </c>
      <c r="L63" s="5">
        <v>21</v>
      </c>
      <c r="M63" s="5">
        <v>3</v>
      </c>
      <c r="N63" s="5" t="s">
        <v>3</v>
      </c>
      <c r="O63" s="5">
        <v>-1</v>
      </c>
      <c r="P63" s="5">
        <f>Source!DM41</f>
        <v>0.75600000000000001</v>
      </c>
      <c r="Q63" s="5"/>
      <c r="R63" s="5"/>
      <c r="S63" s="5"/>
      <c r="T63" s="5"/>
      <c r="U63" s="5"/>
      <c r="V63" s="5"/>
      <c r="W63" s="5"/>
    </row>
    <row r="64" spans="1:23" x14ac:dyDescent="0.2">
      <c r="A64" s="5">
        <v>50</v>
      </c>
      <c r="B64" s="5">
        <v>0</v>
      </c>
      <c r="C64" s="5">
        <v>0</v>
      </c>
      <c r="D64" s="5">
        <v>1</v>
      </c>
      <c r="E64" s="5">
        <v>208</v>
      </c>
      <c r="F64" s="5">
        <f>Source!V41</f>
        <v>0</v>
      </c>
      <c r="G64" s="5" t="s">
        <v>88</v>
      </c>
      <c r="H64" s="5" t="s">
        <v>89</v>
      </c>
      <c r="I64" s="5"/>
      <c r="J64" s="5"/>
      <c r="K64" s="5">
        <v>208</v>
      </c>
      <c r="L64" s="5">
        <v>22</v>
      </c>
      <c r="M64" s="5">
        <v>3</v>
      </c>
      <c r="N64" s="5" t="s">
        <v>3</v>
      </c>
      <c r="O64" s="5">
        <v>-1</v>
      </c>
      <c r="P64" s="5">
        <f>Source!DN41</f>
        <v>0</v>
      </c>
      <c r="Q64" s="5"/>
      <c r="R64" s="5"/>
      <c r="S64" s="5"/>
      <c r="T64" s="5"/>
      <c r="U64" s="5"/>
      <c r="V64" s="5"/>
      <c r="W64" s="5"/>
    </row>
    <row r="65" spans="1:255" x14ac:dyDescent="0.2">
      <c r="A65" s="5">
        <v>50</v>
      </c>
      <c r="B65" s="5">
        <v>0</v>
      </c>
      <c r="C65" s="5">
        <v>0</v>
      </c>
      <c r="D65" s="5">
        <v>1</v>
      </c>
      <c r="E65" s="5">
        <v>209</v>
      </c>
      <c r="F65" s="5">
        <f>ROUND(Source!W41,O65)</f>
        <v>0</v>
      </c>
      <c r="G65" s="5" t="s">
        <v>90</v>
      </c>
      <c r="H65" s="5" t="s">
        <v>91</v>
      </c>
      <c r="I65" s="5"/>
      <c r="J65" s="5"/>
      <c r="K65" s="5">
        <v>209</v>
      </c>
      <c r="L65" s="5">
        <v>23</v>
      </c>
      <c r="M65" s="5">
        <v>3</v>
      </c>
      <c r="N65" s="5" t="s">
        <v>3</v>
      </c>
      <c r="O65" s="5">
        <v>2</v>
      </c>
      <c r="P65" s="5">
        <f>ROUND(Source!DO41,O65)</f>
        <v>0</v>
      </c>
      <c r="Q65" s="5"/>
      <c r="R65" s="5"/>
      <c r="S65" s="5"/>
      <c r="T65" s="5"/>
      <c r="U65" s="5"/>
      <c r="V65" s="5"/>
      <c r="W65" s="5"/>
    </row>
    <row r="66" spans="1:255" x14ac:dyDescent="0.2">
      <c r="A66" s="5">
        <v>50</v>
      </c>
      <c r="B66" s="5">
        <v>0</v>
      </c>
      <c r="C66" s="5">
        <v>0</v>
      </c>
      <c r="D66" s="5">
        <v>1</v>
      </c>
      <c r="E66" s="5">
        <v>233</v>
      </c>
      <c r="F66" s="5">
        <f>ROUND(Source!BD41,O66)</f>
        <v>0</v>
      </c>
      <c r="G66" s="5" t="s">
        <v>92</v>
      </c>
      <c r="H66" s="5" t="s">
        <v>93</v>
      </c>
      <c r="I66" s="5"/>
      <c r="J66" s="5"/>
      <c r="K66" s="5">
        <v>233</v>
      </c>
      <c r="L66" s="5">
        <v>24</v>
      </c>
      <c r="M66" s="5">
        <v>3</v>
      </c>
      <c r="N66" s="5" t="s">
        <v>3</v>
      </c>
      <c r="O66" s="5">
        <v>2</v>
      </c>
      <c r="P66" s="5">
        <f>ROUND(Source!EV41,O66)</f>
        <v>0</v>
      </c>
      <c r="Q66" s="5"/>
      <c r="R66" s="5"/>
      <c r="S66" s="5"/>
      <c r="T66" s="5"/>
      <c r="U66" s="5"/>
      <c r="V66" s="5"/>
      <c r="W66" s="5"/>
    </row>
    <row r="67" spans="1:255" x14ac:dyDescent="0.2">
      <c r="A67" s="5">
        <v>50</v>
      </c>
      <c r="B67" s="5">
        <v>0</v>
      </c>
      <c r="C67" s="5">
        <v>0</v>
      </c>
      <c r="D67" s="5">
        <v>1</v>
      </c>
      <c r="E67" s="5">
        <v>210</v>
      </c>
      <c r="F67" s="5">
        <f>ROUND(Source!X41,O67)</f>
        <v>7.58</v>
      </c>
      <c r="G67" s="5" t="s">
        <v>94</v>
      </c>
      <c r="H67" s="5" t="s">
        <v>95</v>
      </c>
      <c r="I67" s="5"/>
      <c r="J67" s="5"/>
      <c r="K67" s="5">
        <v>210</v>
      </c>
      <c r="L67" s="5">
        <v>25</v>
      </c>
      <c r="M67" s="5">
        <v>3</v>
      </c>
      <c r="N67" s="5" t="s">
        <v>3</v>
      </c>
      <c r="O67" s="5">
        <v>2</v>
      </c>
      <c r="P67" s="5">
        <f>ROUND(Source!DP41,O67)</f>
        <v>172.32</v>
      </c>
      <c r="Q67" s="5"/>
      <c r="R67" s="5"/>
      <c r="S67" s="5"/>
      <c r="T67" s="5"/>
      <c r="U67" s="5"/>
      <c r="V67" s="5"/>
      <c r="W67" s="5"/>
    </row>
    <row r="68" spans="1:255" x14ac:dyDescent="0.2">
      <c r="A68" s="5">
        <v>50</v>
      </c>
      <c r="B68" s="5">
        <v>0</v>
      </c>
      <c r="C68" s="5">
        <v>0</v>
      </c>
      <c r="D68" s="5">
        <v>1</v>
      </c>
      <c r="E68" s="5">
        <v>211</v>
      </c>
      <c r="F68" s="5">
        <f>ROUND(Source!Y41,O68)</f>
        <v>5.41</v>
      </c>
      <c r="G68" s="5" t="s">
        <v>96</v>
      </c>
      <c r="H68" s="5" t="s">
        <v>97</v>
      </c>
      <c r="I68" s="5"/>
      <c r="J68" s="5"/>
      <c r="K68" s="5">
        <v>211</v>
      </c>
      <c r="L68" s="5">
        <v>26</v>
      </c>
      <c r="M68" s="5">
        <v>3</v>
      </c>
      <c r="N68" s="5" t="s">
        <v>3</v>
      </c>
      <c r="O68" s="5">
        <v>2</v>
      </c>
      <c r="P68" s="5">
        <f>ROUND(Source!DQ41,O68)</f>
        <v>121.75</v>
      </c>
      <c r="Q68" s="5"/>
      <c r="R68" s="5"/>
      <c r="S68" s="5"/>
      <c r="T68" s="5"/>
      <c r="U68" s="5"/>
      <c r="V68" s="5"/>
      <c r="W68" s="5"/>
    </row>
    <row r="69" spans="1:255" x14ac:dyDescent="0.2">
      <c r="A69" s="5">
        <v>50</v>
      </c>
      <c r="B69" s="5">
        <v>0</v>
      </c>
      <c r="C69" s="5">
        <v>0</v>
      </c>
      <c r="D69" s="5">
        <v>1</v>
      </c>
      <c r="E69" s="5">
        <v>224</v>
      </c>
      <c r="F69" s="5">
        <f>ROUND(Source!AR41,O69)</f>
        <v>456.65</v>
      </c>
      <c r="G69" s="5" t="s">
        <v>98</v>
      </c>
      <c r="H69" s="5" t="s">
        <v>99</v>
      </c>
      <c r="I69" s="5"/>
      <c r="J69" s="5"/>
      <c r="K69" s="5">
        <v>224</v>
      </c>
      <c r="L69" s="5">
        <v>27</v>
      </c>
      <c r="M69" s="5">
        <v>3</v>
      </c>
      <c r="N69" s="5" t="s">
        <v>3</v>
      </c>
      <c r="O69" s="5">
        <v>2</v>
      </c>
      <c r="P69" s="5">
        <f>ROUND(Source!EJ41,O69)</f>
        <v>2976.06</v>
      </c>
      <c r="Q69" s="5"/>
      <c r="R69" s="5"/>
      <c r="S69" s="5"/>
      <c r="T69" s="5"/>
      <c r="U69" s="5"/>
      <c r="V69" s="5"/>
      <c r="W69" s="5"/>
    </row>
    <row r="71" spans="1:255" x14ac:dyDescent="0.2">
      <c r="A71" s="1">
        <v>4</v>
      </c>
      <c r="B71" s="1">
        <v>1</v>
      </c>
      <c r="C71" s="1"/>
      <c r="D71" s="1">
        <f>ROW(A100)</f>
        <v>100</v>
      </c>
      <c r="E71" s="1"/>
      <c r="F71" s="1" t="s">
        <v>18</v>
      </c>
      <c r="G71" s="1" t="s">
        <v>100</v>
      </c>
      <c r="H71" s="1" t="s">
        <v>3</v>
      </c>
      <c r="I71" s="1">
        <v>0</v>
      </c>
      <c r="J71" s="1"/>
      <c r="K71" s="1">
        <v>-1</v>
      </c>
      <c r="L71" s="1"/>
      <c r="M71" s="1" t="s">
        <v>3</v>
      </c>
      <c r="N71" s="1"/>
      <c r="O71" s="1"/>
      <c r="P71" s="1"/>
      <c r="Q71" s="1"/>
      <c r="R71" s="1"/>
      <c r="S71" s="1">
        <v>0</v>
      </c>
      <c r="T71" s="1">
        <v>0</v>
      </c>
      <c r="U71" s="1" t="s">
        <v>3</v>
      </c>
      <c r="V71" s="1">
        <v>0</v>
      </c>
      <c r="W71" s="1"/>
      <c r="X71" s="1"/>
      <c r="Y71" s="1"/>
      <c r="Z71" s="1"/>
      <c r="AA71" s="1"/>
      <c r="AB71" s="1" t="s">
        <v>3</v>
      </c>
      <c r="AC71" s="1" t="s">
        <v>3</v>
      </c>
      <c r="AD71" s="1" t="s">
        <v>3</v>
      </c>
      <c r="AE71" s="1" t="s">
        <v>3</v>
      </c>
      <c r="AF71" s="1" t="s">
        <v>3</v>
      </c>
      <c r="AG71" s="1" t="s">
        <v>3</v>
      </c>
      <c r="AH71" s="1"/>
      <c r="AI71" s="1"/>
      <c r="AJ71" s="1"/>
      <c r="AK71" s="1"/>
      <c r="AL71" s="1"/>
      <c r="AM71" s="1"/>
      <c r="AN71" s="1"/>
      <c r="AO71" s="1"/>
      <c r="AP71" s="1" t="s">
        <v>3</v>
      </c>
      <c r="AQ71" s="1" t="s">
        <v>3</v>
      </c>
      <c r="AR71" s="1" t="s">
        <v>3</v>
      </c>
      <c r="AS71" s="1"/>
      <c r="AT71" s="1"/>
      <c r="AU71" s="1"/>
      <c r="AV71" s="1"/>
      <c r="AW71" s="1"/>
      <c r="AX71" s="1"/>
      <c r="AY71" s="1"/>
      <c r="AZ71" s="1" t="s">
        <v>3</v>
      </c>
      <c r="BA71" s="1"/>
      <c r="BB71" s="1" t="s">
        <v>3</v>
      </c>
      <c r="BC71" s="1" t="s">
        <v>3</v>
      </c>
      <c r="BD71" s="1" t="s">
        <v>3</v>
      </c>
      <c r="BE71" s="1" t="s">
        <v>3</v>
      </c>
      <c r="BF71" s="1" t="s">
        <v>3</v>
      </c>
      <c r="BG71" s="1" t="s">
        <v>3</v>
      </c>
      <c r="BH71" s="1" t="s">
        <v>3</v>
      </c>
      <c r="BI71" s="1" t="s">
        <v>3</v>
      </c>
      <c r="BJ71" s="1" t="s">
        <v>3</v>
      </c>
      <c r="BK71" s="1" t="s">
        <v>3</v>
      </c>
      <c r="BL71" s="1" t="s">
        <v>3</v>
      </c>
      <c r="BM71" s="1" t="s">
        <v>3</v>
      </c>
      <c r="BN71" s="1" t="s">
        <v>3</v>
      </c>
      <c r="BO71" s="1" t="s">
        <v>3</v>
      </c>
      <c r="BP71" s="1" t="s">
        <v>3</v>
      </c>
      <c r="BQ71" s="1"/>
      <c r="BR71" s="1"/>
      <c r="BS71" s="1"/>
      <c r="BT71" s="1"/>
      <c r="BU71" s="1"/>
      <c r="BV71" s="1"/>
      <c r="BW71" s="1"/>
      <c r="BX71" s="1">
        <v>0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>
        <v>0</v>
      </c>
    </row>
    <row r="73" spans="1:255" x14ac:dyDescent="0.2">
      <c r="A73" s="3">
        <v>52</v>
      </c>
      <c r="B73" s="3">
        <f t="shared" ref="B73:G73" si="59">B100</f>
        <v>1</v>
      </c>
      <c r="C73" s="3">
        <f t="shared" si="59"/>
        <v>4</v>
      </c>
      <c r="D73" s="3">
        <f t="shared" si="59"/>
        <v>71</v>
      </c>
      <c r="E73" s="3">
        <f t="shared" si="59"/>
        <v>0</v>
      </c>
      <c r="F73" s="3" t="str">
        <f t="shared" si="59"/>
        <v>1</v>
      </c>
      <c r="G73" s="3" t="str">
        <f t="shared" si="59"/>
        <v>Установка дорожных знаков</v>
      </c>
      <c r="H73" s="3"/>
      <c r="I73" s="3"/>
      <c r="J73" s="3"/>
      <c r="K73" s="3"/>
      <c r="L73" s="3"/>
      <c r="M73" s="3"/>
      <c r="N73" s="3"/>
      <c r="O73" s="3">
        <f t="shared" ref="O73:AT73" si="60">O100</f>
        <v>20300.599999999999</v>
      </c>
      <c r="P73" s="3">
        <f t="shared" si="60"/>
        <v>19905.32</v>
      </c>
      <c r="Q73" s="3">
        <f t="shared" si="60"/>
        <v>78.069999999999993</v>
      </c>
      <c r="R73" s="3">
        <f t="shared" si="60"/>
        <v>17.36</v>
      </c>
      <c r="S73" s="3">
        <f t="shared" si="60"/>
        <v>317.20999999999998</v>
      </c>
      <c r="T73" s="3">
        <f t="shared" si="60"/>
        <v>0</v>
      </c>
      <c r="U73" s="3">
        <f t="shared" si="60"/>
        <v>27.750200000000007</v>
      </c>
      <c r="V73" s="3">
        <f t="shared" si="60"/>
        <v>0</v>
      </c>
      <c r="W73" s="3">
        <f t="shared" si="60"/>
        <v>0</v>
      </c>
      <c r="X73" s="3">
        <f t="shared" si="60"/>
        <v>333.08</v>
      </c>
      <c r="Y73" s="3">
        <f t="shared" si="60"/>
        <v>244.25</v>
      </c>
      <c r="Z73" s="3">
        <f t="shared" si="60"/>
        <v>0</v>
      </c>
      <c r="AA73" s="3">
        <f t="shared" si="60"/>
        <v>0</v>
      </c>
      <c r="AB73" s="3">
        <f t="shared" si="60"/>
        <v>20300.599999999999</v>
      </c>
      <c r="AC73" s="3">
        <f t="shared" si="60"/>
        <v>19905.32</v>
      </c>
      <c r="AD73" s="3">
        <f t="shared" si="60"/>
        <v>78.069999999999993</v>
      </c>
      <c r="AE73" s="3">
        <f t="shared" si="60"/>
        <v>17.36</v>
      </c>
      <c r="AF73" s="3">
        <f t="shared" si="60"/>
        <v>317.20999999999998</v>
      </c>
      <c r="AG73" s="3">
        <f t="shared" si="60"/>
        <v>0</v>
      </c>
      <c r="AH73" s="3">
        <f t="shared" si="60"/>
        <v>27.750200000000007</v>
      </c>
      <c r="AI73" s="3">
        <f t="shared" si="60"/>
        <v>0</v>
      </c>
      <c r="AJ73" s="3">
        <f t="shared" si="60"/>
        <v>0</v>
      </c>
      <c r="AK73" s="3">
        <f t="shared" si="60"/>
        <v>333.08</v>
      </c>
      <c r="AL73" s="3">
        <f t="shared" si="60"/>
        <v>244.25</v>
      </c>
      <c r="AM73" s="3">
        <f t="shared" si="60"/>
        <v>0</v>
      </c>
      <c r="AN73" s="3">
        <f t="shared" si="60"/>
        <v>0</v>
      </c>
      <c r="AO73" s="3">
        <f t="shared" si="60"/>
        <v>0</v>
      </c>
      <c r="AP73" s="3">
        <f t="shared" si="60"/>
        <v>0</v>
      </c>
      <c r="AQ73" s="3">
        <f t="shared" si="60"/>
        <v>0</v>
      </c>
      <c r="AR73" s="3">
        <f t="shared" si="60"/>
        <v>20908.310000000001</v>
      </c>
      <c r="AS73" s="3">
        <f t="shared" si="60"/>
        <v>20908.310000000001</v>
      </c>
      <c r="AT73" s="3">
        <f t="shared" si="60"/>
        <v>0</v>
      </c>
      <c r="AU73" s="3">
        <f t="shared" ref="AU73:BZ73" si="61">AU100</f>
        <v>0</v>
      </c>
      <c r="AV73" s="3">
        <f t="shared" si="61"/>
        <v>19905.32</v>
      </c>
      <c r="AW73" s="3">
        <f t="shared" si="61"/>
        <v>19905.32</v>
      </c>
      <c r="AX73" s="3">
        <f t="shared" si="61"/>
        <v>0</v>
      </c>
      <c r="AY73" s="3">
        <f t="shared" si="61"/>
        <v>19905.32</v>
      </c>
      <c r="AZ73" s="3">
        <f t="shared" si="61"/>
        <v>0</v>
      </c>
      <c r="BA73" s="3">
        <f t="shared" si="61"/>
        <v>0</v>
      </c>
      <c r="BB73" s="3">
        <f t="shared" si="61"/>
        <v>0</v>
      </c>
      <c r="BC73" s="3">
        <f t="shared" si="61"/>
        <v>0</v>
      </c>
      <c r="BD73" s="3">
        <f t="shared" si="61"/>
        <v>0</v>
      </c>
      <c r="BE73" s="3">
        <f t="shared" si="61"/>
        <v>0</v>
      </c>
      <c r="BF73" s="3">
        <f t="shared" si="61"/>
        <v>0</v>
      </c>
      <c r="BG73" s="3">
        <f t="shared" si="61"/>
        <v>0</v>
      </c>
      <c r="BH73" s="3">
        <f t="shared" si="61"/>
        <v>0</v>
      </c>
      <c r="BI73" s="3">
        <f t="shared" si="61"/>
        <v>0</v>
      </c>
      <c r="BJ73" s="3">
        <f t="shared" si="61"/>
        <v>0</v>
      </c>
      <c r="BK73" s="3">
        <f t="shared" si="61"/>
        <v>0</v>
      </c>
      <c r="BL73" s="3">
        <f t="shared" si="61"/>
        <v>0</v>
      </c>
      <c r="BM73" s="3">
        <f t="shared" si="61"/>
        <v>0</v>
      </c>
      <c r="BN73" s="3">
        <f t="shared" si="61"/>
        <v>0</v>
      </c>
      <c r="BO73" s="3">
        <f t="shared" si="61"/>
        <v>0</v>
      </c>
      <c r="BP73" s="3">
        <f t="shared" si="61"/>
        <v>0</v>
      </c>
      <c r="BQ73" s="3">
        <f t="shared" si="61"/>
        <v>0</v>
      </c>
      <c r="BR73" s="3">
        <f t="shared" si="61"/>
        <v>0</v>
      </c>
      <c r="BS73" s="3">
        <f t="shared" si="61"/>
        <v>0</v>
      </c>
      <c r="BT73" s="3">
        <f t="shared" si="61"/>
        <v>0</v>
      </c>
      <c r="BU73" s="3">
        <f t="shared" si="61"/>
        <v>0</v>
      </c>
      <c r="BV73" s="3">
        <f t="shared" si="61"/>
        <v>0</v>
      </c>
      <c r="BW73" s="3">
        <f t="shared" si="61"/>
        <v>0</v>
      </c>
      <c r="BX73" s="3">
        <f t="shared" si="61"/>
        <v>0</v>
      </c>
      <c r="BY73" s="3">
        <f t="shared" si="61"/>
        <v>0</v>
      </c>
      <c r="BZ73" s="3">
        <f t="shared" si="61"/>
        <v>0</v>
      </c>
      <c r="CA73" s="3">
        <f t="shared" ref="CA73:DF73" si="62">CA100</f>
        <v>20908.310000000001</v>
      </c>
      <c r="CB73" s="3">
        <f t="shared" si="62"/>
        <v>20908.310000000001</v>
      </c>
      <c r="CC73" s="3">
        <f t="shared" si="62"/>
        <v>0</v>
      </c>
      <c r="CD73" s="3">
        <f t="shared" si="62"/>
        <v>0</v>
      </c>
      <c r="CE73" s="3">
        <f t="shared" si="62"/>
        <v>19905.32</v>
      </c>
      <c r="CF73" s="3">
        <f t="shared" si="62"/>
        <v>19905.32</v>
      </c>
      <c r="CG73" s="3">
        <f t="shared" si="62"/>
        <v>0</v>
      </c>
      <c r="CH73" s="3">
        <f t="shared" si="62"/>
        <v>19905.32</v>
      </c>
      <c r="CI73" s="3">
        <f t="shared" si="62"/>
        <v>0</v>
      </c>
      <c r="CJ73" s="3">
        <f t="shared" si="62"/>
        <v>0</v>
      </c>
      <c r="CK73" s="3">
        <f t="shared" si="62"/>
        <v>0</v>
      </c>
      <c r="CL73" s="3">
        <f t="shared" si="62"/>
        <v>0</v>
      </c>
      <c r="CM73" s="3">
        <f t="shared" si="62"/>
        <v>0</v>
      </c>
      <c r="CN73" s="3">
        <f t="shared" si="62"/>
        <v>0</v>
      </c>
      <c r="CO73" s="3">
        <f t="shared" si="62"/>
        <v>0</v>
      </c>
      <c r="CP73" s="3">
        <f t="shared" si="62"/>
        <v>0</v>
      </c>
      <c r="CQ73" s="3">
        <f t="shared" si="62"/>
        <v>0</v>
      </c>
      <c r="CR73" s="3">
        <f t="shared" si="62"/>
        <v>0</v>
      </c>
      <c r="CS73" s="3">
        <f t="shared" si="62"/>
        <v>0</v>
      </c>
      <c r="CT73" s="3">
        <f t="shared" si="62"/>
        <v>0</v>
      </c>
      <c r="CU73" s="3">
        <f t="shared" si="62"/>
        <v>0</v>
      </c>
      <c r="CV73" s="3">
        <f t="shared" si="62"/>
        <v>0</v>
      </c>
      <c r="CW73" s="3">
        <f t="shared" si="62"/>
        <v>0</v>
      </c>
      <c r="CX73" s="3">
        <f t="shared" si="62"/>
        <v>0</v>
      </c>
      <c r="CY73" s="3">
        <f t="shared" si="62"/>
        <v>0</v>
      </c>
      <c r="CZ73" s="3">
        <f t="shared" si="62"/>
        <v>0</v>
      </c>
      <c r="DA73" s="3">
        <f t="shared" si="62"/>
        <v>0</v>
      </c>
      <c r="DB73" s="3">
        <f t="shared" si="62"/>
        <v>0</v>
      </c>
      <c r="DC73" s="3">
        <f t="shared" si="62"/>
        <v>0</v>
      </c>
      <c r="DD73" s="3">
        <f t="shared" si="62"/>
        <v>0</v>
      </c>
      <c r="DE73" s="3">
        <f t="shared" si="62"/>
        <v>0</v>
      </c>
      <c r="DF73" s="3">
        <f t="shared" si="62"/>
        <v>0</v>
      </c>
      <c r="DG73" s="4">
        <f t="shared" ref="DG73:EL73" si="63">DG100</f>
        <v>44598.879999999997</v>
      </c>
      <c r="DH73" s="4">
        <f t="shared" si="63"/>
        <v>35943.25</v>
      </c>
      <c r="DI73" s="4">
        <f t="shared" si="63"/>
        <v>969.63</v>
      </c>
      <c r="DJ73" s="4">
        <f t="shared" si="63"/>
        <v>420.63</v>
      </c>
      <c r="DK73" s="4">
        <f t="shared" si="63"/>
        <v>7686</v>
      </c>
      <c r="DL73" s="4">
        <f t="shared" si="63"/>
        <v>0</v>
      </c>
      <c r="DM73" s="4">
        <f t="shared" si="63"/>
        <v>27.750200000000007</v>
      </c>
      <c r="DN73" s="4">
        <f t="shared" si="63"/>
        <v>0</v>
      </c>
      <c r="DO73" s="4">
        <f t="shared" si="63"/>
        <v>0</v>
      </c>
      <c r="DP73" s="4">
        <f t="shared" si="63"/>
        <v>6533.1</v>
      </c>
      <c r="DQ73" s="4">
        <f t="shared" si="63"/>
        <v>3151.26</v>
      </c>
      <c r="DR73" s="4">
        <f t="shared" si="63"/>
        <v>0</v>
      </c>
      <c r="DS73" s="4">
        <f t="shared" si="63"/>
        <v>0</v>
      </c>
      <c r="DT73" s="4">
        <f t="shared" si="63"/>
        <v>44598.879999999997</v>
      </c>
      <c r="DU73" s="4">
        <f t="shared" si="63"/>
        <v>35943.25</v>
      </c>
      <c r="DV73" s="4">
        <f t="shared" si="63"/>
        <v>969.63</v>
      </c>
      <c r="DW73" s="4">
        <f t="shared" si="63"/>
        <v>420.63</v>
      </c>
      <c r="DX73" s="4">
        <f t="shared" si="63"/>
        <v>7686</v>
      </c>
      <c r="DY73" s="4">
        <f t="shared" si="63"/>
        <v>0</v>
      </c>
      <c r="DZ73" s="4">
        <f t="shared" si="63"/>
        <v>27.750200000000007</v>
      </c>
      <c r="EA73" s="4">
        <f t="shared" si="63"/>
        <v>0</v>
      </c>
      <c r="EB73" s="4">
        <f t="shared" si="63"/>
        <v>0</v>
      </c>
      <c r="EC73" s="4">
        <f t="shared" si="63"/>
        <v>6533.1</v>
      </c>
      <c r="ED73" s="4">
        <f t="shared" si="63"/>
        <v>3151.26</v>
      </c>
      <c r="EE73" s="4">
        <f t="shared" si="63"/>
        <v>0</v>
      </c>
      <c r="EF73" s="4">
        <f t="shared" si="63"/>
        <v>0</v>
      </c>
      <c r="EG73" s="4">
        <f t="shared" si="63"/>
        <v>0</v>
      </c>
      <c r="EH73" s="4">
        <f t="shared" si="63"/>
        <v>0</v>
      </c>
      <c r="EI73" s="4">
        <f t="shared" si="63"/>
        <v>0</v>
      </c>
      <c r="EJ73" s="4">
        <f t="shared" si="63"/>
        <v>54943.63</v>
      </c>
      <c r="EK73" s="4">
        <f t="shared" si="63"/>
        <v>54943.63</v>
      </c>
      <c r="EL73" s="4">
        <f t="shared" si="63"/>
        <v>0</v>
      </c>
      <c r="EM73" s="4">
        <f t="shared" ref="EM73:FR73" si="64">EM100</f>
        <v>0</v>
      </c>
      <c r="EN73" s="4">
        <f t="shared" si="64"/>
        <v>35943.25</v>
      </c>
      <c r="EO73" s="4">
        <f t="shared" si="64"/>
        <v>35943.25</v>
      </c>
      <c r="EP73" s="4">
        <f t="shared" si="64"/>
        <v>0</v>
      </c>
      <c r="EQ73" s="4">
        <f t="shared" si="64"/>
        <v>35943.25</v>
      </c>
      <c r="ER73" s="4">
        <f t="shared" si="64"/>
        <v>0</v>
      </c>
      <c r="ES73" s="4">
        <f t="shared" si="64"/>
        <v>0</v>
      </c>
      <c r="ET73" s="4">
        <f t="shared" si="64"/>
        <v>0</v>
      </c>
      <c r="EU73" s="4">
        <f t="shared" si="64"/>
        <v>0</v>
      </c>
      <c r="EV73" s="4">
        <f t="shared" si="64"/>
        <v>0</v>
      </c>
      <c r="EW73" s="4">
        <f t="shared" si="64"/>
        <v>0</v>
      </c>
      <c r="EX73" s="4">
        <f t="shared" si="64"/>
        <v>0</v>
      </c>
      <c r="EY73" s="4">
        <f t="shared" si="64"/>
        <v>0</v>
      </c>
      <c r="EZ73" s="4">
        <f t="shared" si="64"/>
        <v>0</v>
      </c>
      <c r="FA73" s="4">
        <f t="shared" si="64"/>
        <v>0</v>
      </c>
      <c r="FB73" s="4">
        <f t="shared" si="64"/>
        <v>0</v>
      </c>
      <c r="FC73" s="4">
        <f t="shared" si="64"/>
        <v>0</v>
      </c>
      <c r="FD73" s="4">
        <f t="shared" si="64"/>
        <v>0</v>
      </c>
      <c r="FE73" s="4">
        <f t="shared" si="64"/>
        <v>0</v>
      </c>
      <c r="FF73" s="4">
        <f t="shared" si="64"/>
        <v>0</v>
      </c>
      <c r="FG73" s="4">
        <f t="shared" si="64"/>
        <v>0</v>
      </c>
      <c r="FH73" s="4">
        <f t="shared" si="64"/>
        <v>0</v>
      </c>
      <c r="FI73" s="4">
        <f t="shared" si="64"/>
        <v>0</v>
      </c>
      <c r="FJ73" s="4">
        <f t="shared" si="64"/>
        <v>0</v>
      </c>
      <c r="FK73" s="4">
        <f t="shared" si="64"/>
        <v>0</v>
      </c>
      <c r="FL73" s="4">
        <f t="shared" si="64"/>
        <v>0</v>
      </c>
      <c r="FM73" s="4">
        <f t="shared" si="64"/>
        <v>0</v>
      </c>
      <c r="FN73" s="4">
        <f t="shared" si="64"/>
        <v>0</v>
      </c>
      <c r="FO73" s="4">
        <f t="shared" si="64"/>
        <v>0</v>
      </c>
      <c r="FP73" s="4">
        <f t="shared" si="64"/>
        <v>0</v>
      </c>
      <c r="FQ73" s="4">
        <f t="shared" si="64"/>
        <v>0</v>
      </c>
      <c r="FR73" s="4">
        <f t="shared" si="64"/>
        <v>0</v>
      </c>
      <c r="FS73" s="4">
        <f t="shared" ref="FS73:GX73" si="65">FS100</f>
        <v>54943.63</v>
      </c>
      <c r="FT73" s="4">
        <f t="shared" si="65"/>
        <v>54943.63</v>
      </c>
      <c r="FU73" s="4">
        <f t="shared" si="65"/>
        <v>0</v>
      </c>
      <c r="FV73" s="4">
        <f t="shared" si="65"/>
        <v>0</v>
      </c>
      <c r="FW73" s="4">
        <f t="shared" si="65"/>
        <v>35943.25</v>
      </c>
      <c r="FX73" s="4">
        <f t="shared" si="65"/>
        <v>35943.25</v>
      </c>
      <c r="FY73" s="4">
        <f t="shared" si="65"/>
        <v>0</v>
      </c>
      <c r="FZ73" s="4">
        <f t="shared" si="65"/>
        <v>35943.25</v>
      </c>
      <c r="GA73" s="4">
        <f t="shared" si="65"/>
        <v>0</v>
      </c>
      <c r="GB73" s="4">
        <f t="shared" si="65"/>
        <v>0</v>
      </c>
      <c r="GC73" s="4">
        <f t="shared" si="65"/>
        <v>0</v>
      </c>
      <c r="GD73" s="4">
        <f t="shared" si="65"/>
        <v>0</v>
      </c>
      <c r="GE73" s="4">
        <f t="shared" si="65"/>
        <v>0</v>
      </c>
      <c r="GF73" s="4">
        <f t="shared" si="65"/>
        <v>0</v>
      </c>
      <c r="GG73" s="4">
        <f t="shared" si="65"/>
        <v>0</v>
      </c>
      <c r="GH73" s="4">
        <f t="shared" si="65"/>
        <v>0</v>
      </c>
      <c r="GI73" s="4">
        <f t="shared" si="65"/>
        <v>0</v>
      </c>
      <c r="GJ73" s="4">
        <f t="shared" si="65"/>
        <v>0</v>
      </c>
      <c r="GK73" s="4">
        <f t="shared" si="65"/>
        <v>0</v>
      </c>
      <c r="GL73" s="4">
        <f t="shared" si="65"/>
        <v>0</v>
      </c>
      <c r="GM73" s="4">
        <f t="shared" si="65"/>
        <v>0</v>
      </c>
      <c r="GN73" s="4">
        <f t="shared" si="65"/>
        <v>0</v>
      </c>
      <c r="GO73" s="4">
        <f t="shared" si="65"/>
        <v>0</v>
      </c>
      <c r="GP73" s="4">
        <f t="shared" si="65"/>
        <v>0</v>
      </c>
      <c r="GQ73" s="4">
        <f t="shared" si="65"/>
        <v>0</v>
      </c>
      <c r="GR73" s="4">
        <f t="shared" si="65"/>
        <v>0</v>
      </c>
      <c r="GS73" s="4">
        <f t="shared" si="65"/>
        <v>0</v>
      </c>
      <c r="GT73" s="4">
        <f t="shared" si="65"/>
        <v>0</v>
      </c>
      <c r="GU73" s="4">
        <f t="shared" si="65"/>
        <v>0</v>
      </c>
      <c r="GV73" s="4">
        <f t="shared" si="65"/>
        <v>0</v>
      </c>
      <c r="GW73" s="4">
        <f t="shared" si="65"/>
        <v>0</v>
      </c>
      <c r="GX73" s="4">
        <f t="shared" si="65"/>
        <v>0</v>
      </c>
    </row>
    <row r="75" spans="1:255" x14ac:dyDescent="0.2">
      <c r="A75" s="2">
        <v>17</v>
      </c>
      <c r="B75" s="2">
        <v>1</v>
      </c>
      <c r="C75" s="2">
        <f>ROW(SmtRes!A28)</f>
        <v>28</v>
      </c>
      <c r="D75" s="2">
        <f>ROW(EtalonRes!A29)</f>
        <v>29</v>
      </c>
      <c r="E75" s="2" t="s">
        <v>101</v>
      </c>
      <c r="F75" s="2" t="s">
        <v>102</v>
      </c>
      <c r="G75" s="2" t="s">
        <v>103</v>
      </c>
      <c r="H75" s="2" t="s">
        <v>104</v>
      </c>
      <c r="I75" s="2">
        <f>ROUND((I25)/100,9)</f>
        <v>7.0000000000000007E-2</v>
      </c>
      <c r="J75" s="2">
        <v>0</v>
      </c>
      <c r="K75" s="2"/>
      <c r="L75" s="2"/>
      <c r="M75" s="2"/>
      <c r="N75" s="2"/>
      <c r="O75" s="2">
        <f t="shared" ref="O75:O98" si="66">ROUND(CP75,2)</f>
        <v>393.89</v>
      </c>
      <c r="P75" s="2">
        <f t="shared" ref="P75:P98" si="67">ROUND((ROUND((AC75*AW75*I75),2)*BC75),2)</f>
        <v>82.72</v>
      </c>
      <c r="Q75" s="2">
        <f t="shared" ref="Q75:Q98" si="68">(ROUND((ROUND(((ET75)*AV75*I75),2)*BB75),2)+ROUND((ROUND(((AE75-(EU75))*AV75*I75),2)*BS75),2))</f>
        <v>78.069999999999993</v>
      </c>
      <c r="R75" s="2">
        <f t="shared" ref="R75:R98" si="69">ROUND((ROUND((AE75*AV75*I75),2)*BS75),2)</f>
        <v>17.36</v>
      </c>
      <c r="S75" s="2">
        <f t="shared" ref="S75:S98" si="70">ROUND((ROUND((AF75*AV75*I75),2)*BA75),2)</f>
        <v>233.1</v>
      </c>
      <c r="T75" s="2">
        <f t="shared" ref="T75:T98" si="71">ROUND(CU75*I75,2)</f>
        <v>0</v>
      </c>
      <c r="U75" s="2">
        <f t="shared" ref="U75:U98" si="72">CV75*I75</f>
        <v>20.850200000000005</v>
      </c>
      <c r="V75" s="2">
        <f t="shared" ref="V75:V98" si="73">CW75*I75</f>
        <v>0</v>
      </c>
      <c r="W75" s="2">
        <f t="shared" ref="W75:W98" si="74">ROUND(CX75*I75,2)</f>
        <v>0</v>
      </c>
      <c r="X75" s="2">
        <f t="shared" ref="X75:X98" si="75">ROUND(CY75,2)</f>
        <v>244.76</v>
      </c>
      <c r="Y75" s="2">
        <f t="shared" ref="Y75:Y98" si="76">ROUND(CZ75,2)</f>
        <v>179.49</v>
      </c>
      <c r="Z75" s="2"/>
      <c r="AA75" s="2">
        <v>99036983</v>
      </c>
      <c r="AB75" s="2">
        <f t="shared" ref="AB75:AB98" si="77">ROUND((AC75+AD75+AF75),6)</f>
        <v>5627.04</v>
      </c>
      <c r="AC75" s="2">
        <f t="shared" ref="AC75:AC98" si="78">ROUND((ES75),6)</f>
        <v>1181.68</v>
      </c>
      <c r="AD75" s="2">
        <f t="shared" ref="AD75:AD98" si="79">ROUND((((ET75)-(EU75))+AE75),6)</f>
        <v>1115.29</v>
      </c>
      <c r="AE75" s="2">
        <f t="shared" ref="AE75:AE98" si="80">ROUND((EU75),6)</f>
        <v>247.94</v>
      </c>
      <c r="AF75" s="2">
        <f t="shared" ref="AF75:AF98" si="81">ROUND((EV75),6)</f>
        <v>3330.07</v>
      </c>
      <c r="AG75" s="2">
        <f t="shared" ref="AG75:AG98" si="82">ROUND((AP75),6)</f>
        <v>0</v>
      </c>
      <c r="AH75" s="2">
        <f t="shared" ref="AH75:AH98" si="83">(EW75)</f>
        <v>297.86</v>
      </c>
      <c r="AI75" s="2">
        <f t="shared" ref="AI75:AI98" si="84">(EX75)</f>
        <v>0</v>
      </c>
      <c r="AJ75" s="2">
        <f t="shared" ref="AJ75:AJ98" si="85">(AS75)</f>
        <v>0</v>
      </c>
      <c r="AK75" s="2">
        <v>5627.04</v>
      </c>
      <c r="AL75" s="2">
        <v>1181.68</v>
      </c>
      <c r="AM75" s="2">
        <v>1115.29</v>
      </c>
      <c r="AN75" s="2">
        <v>247.94</v>
      </c>
      <c r="AO75" s="2">
        <v>3330.07</v>
      </c>
      <c r="AP75" s="2">
        <v>0</v>
      </c>
      <c r="AQ75" s="2">
        <v>297.86</v>
      </c>
      <c r="AR75" s="2">
        <v>0</v>
      </c>
      <c r="AS75" s="2">
        <v>0</v>
      </c>
      <c r="AT75" s="2">
        <v>105</v>
      </c>
      <c r="AU75" s="2">
        <v>77</v>
      </c>
      <c r="AV75" s="2">
        <v>1</v>
      </c>
      <c r="AW75" s="2">
        <v>1</v>
      </c>
      <c r="AX75" s="2"/>
      <c r="AY75" s="2"/>
      <c r="AZ75" s="2">
        <v>1</v>
      </c>
      <c r="BA75" s="2">
        <v>1</v>
      </c>
      <c r="BB75" s="2">
        <v>1</v>
      </c>
      <c r="BC75" s="2">
        <v>1</v>
      </c>
      <c r="BD75" s="2" t="s">
        <v>3</v>
      </c>
      <c r="BE75" s="2" t="s">
        <v>3</v>
      </c>
      <c r="BF75" s="2" t="s">
        <v>3</v>
      </c>
      <c r="BG75" s="2" t="s">
        <v>3</v>
      </c>
      <c r="BH75" s="2">
        <v>0</v>
      </c>
      <c r="BI75" s="2">
        <v>1</v>
      </c>
      <c r="BJ75" s="2" t="s">
        <v>105</v>
      </c>
      <c r="BK75" s="2"/>
      <c r="BL75" s="2"/>
      <c r="BM75" s="2">
        <v>167</v>
      </c>
      <c r="BN75" s="2">
        <v>0</v>
      </c>
      <c r="BO75" s="2" t="s">
        <v>3</v>
      </c>
      <c r="BP75" s="2">
        <v>0</v>
      </c>
      <c r="BQ75" s="2">
        <v>30</v>
      </c>
      <c r="BR75" s="2">
        <v>0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 t="s">
        <v>3</v>
      </c>
      <c r="BZ75" s="2">
        <v>105</v>
      </c>
      <c r="CA75" s="2">
        <v>77</v>
      </c>
      <c r="CB75" s="2"/>
      <c r="CC75" s="2"/>
      <c r="CD75" s="2"/>
      <c r="CE75" s="2">
        <v>30</v>
      </c>
      <c r="CF75" s="2">
        <v>0</v>
      </c>
      <c r="CG75" s="2">
        <v>0</v>
      </c>
      <c r="CH75" s="2"/>
      <c r="CI75" s="2"/>
      <c r="CJ75" s="2"/>
      <c r="CK75" s="2"/>
      <c r="CL75" s="2"/>
      <c r="CM75" s="2">
        <v>0</v>
      </c>
      <c r="CN75" s="2" t="s">
        <v>3</v>
      </c>
      <c r="CO75" s="2">
        <v>0</v>
      </c>
      <c r="CP75" s="2">
        <f t="shared" ref="CP75:CP98" si="86">(P75+Q75+S75)</f>
        <v>393.89</v>
      </c>
      <c r="CQ75" s="2">
        <f t="shared" ref="CQ75:CQ98" si="87">ROUND((ROUND((AC75*AW75*1),2)*BC75),2)</f>
        <v>1181.68</v>
      </c>
      <c r="CR75" s="2">
        <f t="shared" ref="CR75:CR98" si="88">(ROUND((ROUND(((ET75)*AV75*1),2)*BB75),2)+ROUND((ROUND(((AE75-(EU75))*AV75*1),2)*BS75),2))</f>
        <v>1115.29</v>
      </c>
      <c r="CS75" s="2">
        <f t="shared" ref="CS75:CS98" si="89">ROUND((ROUND((AE75*AV75*1),2)*BS75),2)</f>
        <v>247.94</v>
      </c>
      <c r="CT75" s="2">
        <f t="shared" ref="CT75:CT98" si="90">ROUND((ROUND((AF75*AV75*1),2)*BA75),2)</f>
        <v>3330.07</v>
      </c>
      <c r="CU75" s="2">
        <f t="shared" ref="CU75:CU98" si="91">AG75</f>
        <v>0</v>
      </c>
      <c r="CV75" s="2">
        <f t="shared" ref="CV75:CV98" si="92">(AH75*AV75)</f>
        <v>297.86</v>
      </c>
      <c r="CW75" s="2">
        <f t="shared" ref="CW75:CW98" si="93">AI75</f>
        <v>0</v>
      </c>
      <c r="CX75" s="2">
        <f t="shared" ref="CX75:CX98" si="94">AJ75</f>
        <v>0</v>
      </c>
      <c r="CY75" s="2">
        <f>((S75*BZ75)/100)</f>
        <v>244.755</v>
      </c>
      <c r="CZ75" s="2">
        <f>((S75*CA75)/100)</f>
        <v>179.48699999999999</v>
      </c>
      <c r="DA75" s="2"/>
      <c r="DB75" s="2"/>
      <c r="DC75" s="2" t="s">
        <v>3</v>
      </c>
      <c r="DD75" s="2" t="s">
        <v>3</v>
      </c>
      <c r="DE75" s="2" t="s">
        <v>3</v>
      </c>
      <c r="DF75" s="2" t="s">
        <v>3</v>
      </c>
      <c r="DG75" s="2" t="s">
        <v>3</v>
      </c>
      <c r="DH75" s="2" t="s">
        <v>3</v>
      </c>
      <c r="DI75" s="2" t="s">
        <v>3</v>
      </c>
      <c r="DJ75" s="2" t="s">
        <v>3</v>
      </c>
      <c r="DK75" s="2" t="s">
        <v>3</v>
      </c>
      <c r="DL75" s="2" t="s">
        <v>3</v>
      </c>
      <c r="DM75" s="2" t="s">
        <v>3</v>
      </c>
      <c r="DN75" s="2">
        <v>0</v>
      </c>
      <c r="DO75" s="2">
        <v>0</v>
      </c>
      <c r="DP75" s="2">
        <v>1</v>
      </c>
      <c r="DQ75" s="2">
        <v>1</v>
      </c>
      <c r="DR75" s="2"/>
      <c r="DS75" s="2"/>
      <c r="DT75" s="2"/>
      <c r="DU75" s="2">
        <v>1013</v>
      </c>
      <c r="DV75" s="2" t="s">
        <v>104</v>
      </c>
      <c r="DW75" s="2" t="s">
        <v>104</v>
      </c>
      <c r="DX75" s="2">
        <v>1</v>
      </c>
      <c r="DY75" s="2"/>
      <c r="DZ75" s="2" t="s">
        <v>3</v>
      </c>
      <c r="EA75" s="2" t="s">
        <v>3</v>
      </c>
      <c r="EB75" s="2" t="s">
        <v>3</v>
      </c>
      <c r="EC75" s="2" t="s">
        <v>3</v>
      </c>
      <c r="ED75" s="2"/>
      <c r="EE75" s="2">
        <v>98283032</v>
      </c>
      <c r="EF75" s="2">
        <v>30</v>
      </c>
      <c r="EG75" s="2" t="s">
        <v>28</v>
      </c>
      <c r="EH75" s="2">
        <v>0</v>
      </c>
      <c r="EI75" s="2" t="s">
        <v>3</v>
      </c>
      <c r="EJ75" s="2">
        <v>1</v>
      </c>
      <c r="EK75" s="2">
        <v>167</v>
      </c>
      <c r="EL75" s="2" t="s">
        <v>106</v>
      </c>
      <c r="EM75" s="2" t="s">
        <v>107</v>
      </c>
      <c r="EN75" s="2"/>
      <c r="EO75" s="2" t="s">
        <v>3</v>
      </c>
      <c r="EP75" s="2"/>
      <c r="EQ75" s="2">
        <v>131072</v>
      </c>
      <c r="ER75" s="2">
        <v>5627.04</v>
      </c>
      <c r="ES75" s="2">
        <v>1181.68</v>
      </c>
      <c r="ET75" s="2">
        <v>1115.29</v>
      </c>
      <c r="EU75" s="2">
        <v>247.94</v>
      </c>
      <c r="EV75" s="2">
        <v>3330.07</v>
      </c>
      <c r="EW75" s="2">
        <v>297.86</v>
      </c>
      <c r="EX75" s="2">
        <v>0</v>
      </c>
      <c r="EY75" s="2">
        <v>0</v>
      </c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>
        <v>0</v>
      </c>
      <c r="FR75" s="2">
        <f t="shared" ref="FR75:FR98" si="95">ROUND(IF(AND(BH75=3,BI75=3),P75,0),2)</f>
        <v>0</v>
      </c>
      <c r="FS75" s="2">
        <v>0</v>
      </c>
      <c r="FT75" s="2"/>
      <c r="FU75" s="2"/>
      <c r="FV75" s="2"/>
      <c r="FW75" s="2"/>
      <c r="FX75" s="2">
        <v>105</v>
      </c>
      <c r="FY75" s="2">
        <v>77</v>
      </c>
      <c r="FZ75" s="2"/>
      <c r="GA75" s="2" t="s">
        <v>3</v>
      </c>
      <c r="GB75" s="2"/>
      <c r="GC75" s="2"/>
      <c r="GD75" s="2">
        <v>0</v>
      </c>
      <c r="GE75" s="2"/>
      <c r="GF75" s="2">
        <v>-1854350686</v>
      </c>
      <c r="GG75" s="2">
        <v>2</v>
      </c>
      <c r="GH75" s="2">
        <v>1</v>
      </c>
      <c r="GI75" s="2">
        <v>-2</v>
      </c>
      <c r="GJ75" s="2">
        <v>0</v>
      </c>
      <c r="GK75" s="2">
        <f>ROUND(R75*(R12)/100,2)</f>
        <v>30.38</v>
      </c>
      <c r="GL75" s="2">
        <f t="shared" ref="GL75:GL98" si="96">ROUND(IF(AND(BH75=3,BI75=3,FS75&lt;&gt;0),P75,0),2)</f>
        <v>0</v>
      </c>
      <c r="GM75" s="2">
        <f t="shared" ref="GM75:GM98" si="97">ROUND(O75+X75+Y75+GK75,2)+GX75</f>
        <v>848.52</v>
      </c>
      <c r="GN75" s="2">
        <f t="shared" ref="GN75:GN98" si="98">IF(OR(BI75=0,BI75=1),ROUND(O75+X75+Y75+GK75,2),0)</f>
        <v>848.52</v>
      </c>
      <c r="GO75" s="2">
        <f t="shared" ref="GO75:GO98" si="99">IF(BI75=2,ROUND(O75+X75+Y75+GK75,2),0)</f>
        <v>0</v>
      </c>
      <c r="GP75" s="2">
        <f t="shared" ref="GP75:GP98" si="100">IF(BI75=4,ROUND(O75+X75+Y75+GK75,2)+GX75,0)</f>
        <v>0</v>
      </c>
      <c r="GQ75" s="2"/>
      <c r="GR75" s="2">
        <v>0</v>
      </c>
      <c r="GS75" s="2">
        <v>0</v>
      </c>
      <c r="GT75" s="2">
        <v>0</v>
      </c>
      <c r="GU75" s="2" t="s">
        <v>3</v>
      </c>
      <c r="GV75" s="2">
        <f t="shared" ref="GV75:GV98" si="101">ROUND((GT75),6)</f>
        <v>0</v>
      </c>
      <c r="GW75" s="2">
        <v>1</v>
      </c>
      <c r="GX75" s="2">
        <f t="shared" ref="GX75:GX98" si="102">ROUND(HC75*I75,2)</f>
        <v>0</v>
      </c>
      <c r="GY75" s="2"/>
      <c r="GZ75" s="2"/>
      <c r="HA75" s="2">
        <v>0</v>
      </c>
      <c r="HB75" s="2">
        <v>0</v>
      </c>
      <c r="HC75" s="2">
        <f t="shared" ref="HC75:HC98" si="103">GV75*GW75</f>
        <v>0</v>
      </c>
      <c r="HD75" s="2"/>
      <c r="HE75" s="2" t="s">
        <v>3</v>
      </c>
      <c r="HF75" s="2" t="s">
        <v>3</v>
      </c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>
        <v>0</v>
      </c>
      <c r="IL75" s="2"/>
      <c r="IM75" s="2"/>
      <c r="IN75" s="2"/>
      <c r="IO75" s="2"/>
      <c r="IP75" s="2"/>
      <c r="IQ75" s="2"/>
      <c r="IR75" s="2"/>
      <c r="IS75" s="2"/>
      <c r="IT75" s="2"/>
      <c r="IU75" s="2"/>
    </row>
    <row r="76" spans="1:255" x14ac:dyDescent="0.2">
      <c r="A76">
        <v>17</v>
      </c>
      <c r="B76">
        <v>1</v>
      </c>
      <c r="C76">
        <f>ROW(SmtRes!A32)</f>
        <v>32</v>
      </c>
      <c r="D76">
        <f>ROW(EtalonRes!A34)</f>
        <v>34</v>
      </c>
      <c r="E76" t="s">
        <v>101</v>
      </c>
      <c r="F76" t="s">
        <v>102</v>
      </c>
      <c r="G76" t="s">
        <v>103</v>
      </c>
      <c r="H76" t="s">
        <v>104</v>
      </c>
      <c r="I76">
        <f>ROUND((I26)/100,9)</f>
        <v>7.0000000000000007E-2</v>
      </c>
      <c r="J76">
        <v>0</v>
      </c>
      <c r="O76">
        <f t="shared" si="66"/>
        <v>6933.63</v>
      </c>
      <c r="P76">
        <f t="shared" si="67"/>
        <v>315.99</v>
      </c>
      <c r="Q76">
        <f t="shared" si="68"/>
        <v>969.63</v>
      </c>
      <c r="R76">
        <f t="shared" si="69"/>
        <v>420.63</v>
      </c>
      <c r="S76">
        <f t="shared" si="70"/>
        <v>5648.01</v>
      </c>
      <c r="T76">
        <f t="shared" si="71"/>
        <v>0</v>
      </c>
      <c r="U76">
        <f t="shared" si="72"/>
        <v>20.850200000000005</v>
      </c>
      <c r="V76">
        <f t="shared" si="73"/>
        <v>0</v>
      </c>
      <c r="W76">
        <f t="shared" si="74"/>
        <v>0</v>
      </c>
      <c r="X76">
        <f t="shared" si="75"/>
        <v>4800.8100000000004</v>
      </c>
      <c r="Y76">
        <f t="shared" si="76"/>
        <v>2315.6799999999998</v>
      </c>
      <c r="AA76">
        <v>99036980</v>
      </c>
      <c r="AB76">
        <f t="shared" si="77"/>
        <v>5627.04</v>
      </c>
      <c r="AC76">
        <f t="shared" si="78"/>
        <v>1181.68</v>
      </c>
      <c r="AD76">
        <f t="shared" si="79"/>
        <v>1115.29</v>
      </c>
      <c r="AE76">
        <f t="shared" si="80"/>
        <v>247.94</v>
      </c>
      <c r="AF76">
        <f t="shared" si="81"/>
        <v>3330.07</v>
      </c>
      <c r="AG76">
        <f t="shared" si="82"/>
        <v>0</v>
      </c>
      <c r="AH76">
        <f t="shared" si="83"/>
        <v>297.86</v>
      </c>
      <c r="AI76">
        <f t="shared" si="84"/>
        <v>0</v>
      </c>
      <c r="AJ76">
        <f t="shared" si="85"/>
        <v>0</v>
      </c>
      <c r="AK76">
        <v>5627.04</v>
      </c>
      <c r="AL76">
        <v>1181.68</v>
      </c>
      <c r="AM76">
        <v>1115.29</v>
      </c>
      <c r="AN76">
        <v>247.94</v>
      </c>
      <c r="AO76">
        <v>3330.07</v>
      </c>
      <c r="AP76">
        <v>0</v>
      </c>
      <c r="AQ76">
        <v>297.86</v>
      </c>
      <c r="AR76">
        <v>0</v>
      </c>
      <c r="AS76">
        <v>0</v>
      </c>
      <c r="AT76">
        <v>85</v>
      </c>
      <c r="AU76">
        <v>41</v>
      </c>
      <c r="AV76">
        <v>1</v>
      </c>
      <c r="AW76">
        <v>1</v>
      </c>
      <c r="AZ76">
        <v>1</v>
      </c>
      <c r="BA76">
        <v>24.23</v>
      </c>
      <c r="BB76">
        <v>12.42</v>
      </c>
      <c r="BC76">
        <v>3.82</v>
      </c>
      <c r="BD76" t="s">
        <v>3</v>
      </c>
      <c r="BE76" t="s">
        <v>3</v>
      </c>
      <c r="BF76" t="s">
        <v>3</v>
      </c>
      <c r="BG76" t="s">
        <v>3</v>
      </c>
      <c r="BH76">
        <v>0</v>
      </c>
      <c r="BI76">
        <v>1</v>
      </c>
      <c r="BJ76" t="s">
        <v>105</v>
      </c>
      <c r="BM76">
        <v>167</v>
      </c>
      <c r="BN76">
        <v>0</v>
      </c>
      <c r="BO76" t="s">
        <v>102</v>
      </c>
      <c r="BP76">
        <v>1</v>
      </c>
      <c r="BQ76">
        <v>30</v>
      </c>
      <c r="BR76">
        <v>0</v>
      </c>
      <c r="BS76">
        <v>24.23</v>
      </c>
      <c r="BT76">
        <v>1</v>
      </c>
      <c r="BU76">
        <v>1</v>
      </c>
      <c r="BV76">
        <v>1</v>
      </c>
      <c r="BW76">
        <v>1</v>
      </c>
      <c r="BX76">
        <v>1</v>
      </c>
      <c r="BY76" t="s">
        <v>3</v>
      </c>
      <c r="BZ76">
        <v>85</v>
      </c>
      <c r="CA76">
        <v>41</v>
      </c>
      <c r="CE76">
        <v>30</v>
      </c>
      <c r="CF76">
        <v>0</v>
      </c>
      <c r="CG76">
        <v>0</v>
      </c>
      <c r="CM76">
        <v>0</v>
      </c>
      <c r="CN76" t="s">
        <v>3</v>
      </c>
      <c r="CO76">
        <v>0</v>
      </c>
      <c r="CP76">
        <f t="shared" si="86"/>
        <v>6933.63</v>
      </c>
      <c r="CQ76">
        <f t="shared" si="87"/>
        <v>4514.0200000000004</v>
      </c>
      <c r="CR76">
        <f t="shared" si="88"/>
        <v>13851.9</v>
      </c>
      <c r="CS76">
        <f t="shared" si="89"/>
        <v>6007.59</v>
      </c>
      <c r="CT76">
        <f t="shared" si="90"/>
        <v>80687.600000000006</v>
      </c>
      <c r="CU76">
        <f t="shared" si="91"/>
        <v>0</v>
      </c>
      <c r="CV76">
        <f t="shared" si="92"/>
        <v>297.86</v>
      </c>
      <c r="CW76">
        <f t="shared" si="93"/>
        <v>0</v>
      </c>
      <c r="CX76">
        <f t="shared" si="94"/>
        <v>0</v>
      </c>
      <c r="CY76">
        <f>S76*(BZ76/100)</f>
        <v>4800.8085000000001</v>
      </c>
      <c r="CZ76">
        <f>S76*(CA76/100)</f>
        <v>2315.6840999999999</v>
      </c>
      <c r="DC76" t="s">
        <v>3</v>
      </c>
      <c r="DD76" t="s">
        <v>3</v>
      </c>
      <c r="DE76" t="s">
        <v>3</v>
      </c>
      <c r="DF76" t="s">
        <v>3</v>
      </c>
      <c r="DG76" t="s">
        <v>3</v>
      </c>
      <c r="DH76" t="s">
        <v>3</v>
      </c>
      <c r="DI76" t="s">
        <v>3</v>
      </c>
      <c r="DJ76" t="s">
        <v>3</v>
      </c>
      <c r="DK76" t="s">
        <v>3</v>
      </c>
      <c r="DL76" t="s">
        <v>3</v>
      </c>
      <c r="DM76" t="s">
        <v>3</v>
      </c>
      <c r="DN76">
        <v>105</v>
      </c>
      <c r="DO76">
        <v>77</v>
      </c>
      <c r="DP76">
        <v>1</v>
      </c>
      <c r="DQ76">
        <v>1</v>
      </c>
      <c r="DU76">
        <v>1013</v>
      </c>
      <c r="DV76" t="s">
        <v>104</v>
      </c>
      <c r="DW76" t="s">
        <v>104</v>
      </c>
      <c r="DX76">
        <v>1</v>
      </c>
      <c r="DZ76" t="s">
        <v>3</v>
      </c>
      <c r="EA76" t="s">
        <v>3</v>
      </c>
      <c r="EB76" t="s">
        <v>3</v>
      </c>
      <c r="EC76" t="s">
        <v>3</v>
      </c>
      <c r="EE76">
        <v>98283032</v>
      </c>
      <c r="EF76">
        <v>30</v>
      </c>
      <c r="EG76" t="s">
        <v>28</v>
      </c>
      <c r="EH76">
        <v>0</v>
      </c>
      <c r="EI76" t="s">
        <v>3</v>
      </c>
      <c r="EJ76">
        <v>1</v>
      </c>
      <c r="EK76">
        <v>167</v>
      </c>
      <c r="EL76" t="s">
        <v>106</v>
      </c>
      <c r="EM76" t="s">
        <v>107</v>
      </c>
      <c r="EO76" t="s">
        <v>3</v>
      </c>
      <c r="EQ76">
        <v>131072</v>
      </c>
      <c r="ER76">
        <v>5627.04</v>
      </c>
      <c r="ES76">
        <v>1181.68</v>
      </c>
      <c r="ET76">
        <v>1115.29</v>
      </c>
      <c r="EU76">
        <v>247.94</v>
      </c>
      <c r="EV76">
        <v>3330.07</v>
      </c>
      <c r="EW76">
        <v>297.86</v>
      </c>
      <c r="EX76">
        <v>0</v>
      </c>
      <c r="EY76">
        <v>0</v>
      </c>
      <c r="FQ76">
        <v>0</v>
      </c>
      <c r="FR76">
        <f t="shared" si="95"/>
        <v>0</v>
      </c>
      <c r="FS76">
        <v>0</v>
      </c>
      <c r="FX76">
        <v>105</v>
      </c>
      <c r="FY76">
        <v>77</v>
      </c>
      <c r="GA76" t="s">
        <v>3</v>
      </c>
      <c r="GD76">
        <v>0</v>
      </c>
      <c r="GF76">
        <v>-1854350686</v>
      </c>
      <c r="GG76">
        <v>2</v>
      </c>
      <c r="GH76">
        <v>1</v>
      </c>
      <c r="GI76">
        <v>2</v>
      </c>
      <c r="GJ76">
        <v>0</v>
      </c>
      <c r="GK76">
        <f>ROUND(R76*(S12)/100,2)</f>
        <v>660.39</v>
      </c>
      <c r="GL76">
        <f t="shared" si="96"/>
        <v>0</v>
      </c>
      <c r="GM76">
        <f t="shared" si="97"/>
        <v>14710.51</v>
      </c>
      <c r="GN76">
        <f t="shared" si="98"/>
        <v>14710.51</v>
      </c>
      <c r="GO76">
        <f t="shared" si="99"/>
        <v>0</v>
      </c>
      <c r="GP76">
        <f t="shared" si="100"/>
        <v>0</v>
      </c>
      <c r="GR76">
        <v>0</v>
      </c>
      <c r="GS76">
        <v>3</v>
      </c>
      <c r="GT76">
        <v>0</v>
      </c>
      <c r="GU76" t="s">
        <v>3</v>
      </c>
      <c r="GV76">
        <f t="shared" si="101"/>
        <v>0</v>
      </c>
      <c r="GW76">
        <v>1</v>
      </c>
      <c r="GX76">
        <f t="shared" si="102"/>
        <v>0</v>
      </c>
      <c r="HA76">
        <v>0</v>
      </c>
      <c r="HB76">
        <v>0</v>
      </c>
      <c r="HC76">
        <f t="shared" si="103"/>
        <v>0</v>
      </c>
      <c r="HE76" t="s">
        <v>3</v>
      </c>
      <c r="HF76" t="s">
        <v>3</v>
      </c>
      <c r="IK76">
        <v>0</v>
      </c>
    </row>
    <row r="77" spans="1:255" x14ac:dyDescent="0.2">
      <c r="A77" s="2">
        <v>18</v>
      </c>
      <c r="B77" s="2">
        <v>1</v>
      </c>
      <c r="C77" s="2">
        <v>28</v>
      </c>
      <c r="D77" s="2"/>
      <c r="E77" s="2" t="s">
        <v>108</v>
      </c>
      <c r="F77" s="2" t="s">
        <v>109</v>
      </c>
      <c r="G77" s="2" t="s">
        <v>110</v>
      </c>
      <c r="H77" s="2" t="s">
        <v>111</v>
      </c>
      <c r="I77" s="2">
        <f>I75*J77</f>
        <v>35</v>
      </c>
      <c r="J77" s="2">
        <v>499.99999999999994</v>
      </c>
      <c r="K77" s="2"/>
      <c r="L77" s="2"/>
      <c r="M77" s="2"/>
      <c r="N77" s="2"/>
      <c r="O77" s="2">
        <f t="shared" si="66"/>
        <v>6701.8</v>
      </c>
      <c r="P77" s="2">
        <f t="shared" si="67"/>
        <v>6701.8</v>
      </c>
      <c r="Q77" s="2">
        <f t="shared" si="68"/>
        <v>0</v>
      </c>
      <c r="R77" s="2">
        <f t="shared" si="69"/>
        <v>0</v>
      </c>
      <c r="S77" s="2">
        <f t="shared" si="70"/>
        <v>0</v>
      </c>
      <c r="T77" s="2">
        <f t="shared" si="71"/>
        <v>0</v>
      </c>
      <c r="U77" s="2">
        <f t="shared" si="72"/>
        <v>0</v>
      </c>
      <c r="V77" s="2">
        <f t="shared" si="73"/>
        <v>0</v>
      </c>
      <c r="W77" s="2">
        <f t="shared" si="74"/>
        <v>0</v>
      </c>
      <c r="X77" s="2">
        <f t="shared" si="75"/>
        <v>0</v>
      </c>
      <c r="Y77" s="2">
        <f t="shared" si="76"/>
        <v>0</v>
      </c>
      <c r="Z77" s="2"/>
      <c r="AA77" s="2">
        <v>99036983</v>
      </c>
      <c r="AB77" s="2">
        <f t="shared" si="77"/>
        <v>191.48</v>
      </c>
      <c r="AC77" s="2">
        <f t="shared" si="78"/>
        <v>191.48</v>
      </c>
      <c r="AD77" s="2">
        <f t="shared" si="79"/>
        <v>0</v>
      </c>
      <c r="AE77" s="2">
        <f t="shared" si="80"/>
        <v>0</v>
      </c>
      <c r="AF77" s="2">
        <f t="shared" si="81"/>
        <v>0</v>
      </c>
      <c r="AG77" s="2">
        <f t="shared" si="82"/>
        <v>0</v>
      </c>
      <c r="AH77" s="2">
        <f t="shared" si="83"/>
        <v>0</v>
      </c>
      <c r="AI77" s="2">
        <f t="shared" si="84"/>
        <v>0</v>
      </c>
      <c r="AJ77" s="2">
        <f t="shared" si="85"/>
        <v>0</v>
      </c>
      <c r="AK77" s="2">
        <v>191.48</v>
      </c>
      <c r="AL77" s="2">
        <v>191.48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105</v>
      </c>
      <c r="AU77" s="2">
        <v>77</v>
      </c>
      <c r="AV77" s="2">
        <v>1</v>
      </c>
      <c r="AW77" s="2">
        <v>1</v>
      </c>
      <c r="AX77" s="2"/>
      <c r="AY77" s="2"/>
      <c r="AZ77" s="2">
        <v>1</v>
      </c>
      <c r="BA77" s="2">
        <v>1</v>
      </c>
      <c r="BB77" s="2">
        <v>1</v>
      </c>
      <c r="BC77" s="2">
        <v>1</v>
      </c>
      <c r="BD77" s="2" t="s">
        <v>3</v>
      </c>
      <c r="BE77" s="2" t="s">
        <v>3</v>
      </c>
      <c r="BF77" s="2" t="s">
        <v>3</v>
      </c>
      <c r="BG77" s="2" t="s">
        <v>3</v>
      </c>
      <c r="BH77" s="2">
        <v>3</v>
      </c>
      <c r="BI77" s="2">
        <v>1</v>
      </c>
      <c r="BJ77" s="2" t="s">
        <v>112</v>
      </c>
      <c r="BK77" s="2"/>
      <c r="BL77" s="2"/>
      <c r="BM77" s="2">
        <v>167</v>
      </c>
      <c r="BN77" s="2">
        <v>0</v>
      </c>
      <c r="BO77" s="2" t="s">
        <v>3</v>
      </c>
      <c r="BP77" s="2">
        <v>0</v>
      </c>
      <c r="BQ77" s="2">
        <v>30</v>
      </c>
      <c r="BR77" s="2">
        <v>0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 t="s">
        <v>3</v>
      </c>
      <c r="BZ77" s="2">
        <v>105</v>
      </c>
      <c r="CA77" s="2">
        <v>77</v>
      </c>
      <c r="CB77" s="2"/>
      <c r="CC77" s="2"/>
      <c r="CD77" s="2"/>
      <c r="CE77" s="2">
        <v>30</v>
      </c>
      <c r="CF77" s="2">
        <v>0</v>
      </c>
      <c r="CG77" s="2">
        <v>0</v>
      </c>
      <c r="CH77" s="2"/>
      <c r="CI77" s="2"/>
      <c r="CJ77" s="2"/>
      <c r="CK77" s="2"/>
      <c r="CL77" s="2"/>
      <c r="CM77" s="2">
        <v>0</v>
      </c>
      <c r="CN77" s="2" t="s">
        <v>3</v>
      </c>
      <c r="CO77" s="2">
        <v>0</v>
      </c>
      <c r="CP77" s="2">
        <f t="shared" si="86"/>
        <v>6701.8</v>
      </c>
      <c r="CQ77" s="2">
        <f t="shared" si="87"/>
        <v>191.48</v>
      </c>
      <c r="CR77" s="2">
        <f t="shared" si="88"/>
        <v>0</v>
      </c>
      <c r="CS77" s="2">
        <f t="shared" si="89"/>
        <v>0</v>
      </c>
      <c r="CT77" s="2">
        <f t="shared" si="90"/>
        <v>0</v>
      </c>
      <c r="CU77" s="2">
        <f t="shared" si="91"/>
        <v>0</v>
      </c>
      <c r="CV77" s="2">
        <f t="shared" si="92"/>
        <v>0</v>
      </c>
      <c r="CW77" s="2">
        <f t="shared" si="93"/>
        <v>0</v>
      </c>
      <c r="CX77" s="2">
        <f t="shared" si="94"/>
        <v>0</v>
      </c>
      <c r="CY77" s="2">
        <f>((S77*BZ77)/100)</f>
        <v>0</v>
      </c>
      <c r="CZ77" s="2">
        <f>((S77*CA77)/100)</f>
        <v>0</v>
      </c>
      <c r="DA77" s="2"/>
      <c r="DB77" s="2"/>
      <c r="DC77" s="2" t="s">
        <v>3</v>
      </c>
      <c r="DD77" s="2" t="s">
        <v>3</v>
      </c>
      <c r="DE77" s="2" t="s">
        <v>3</v>
      </c>
      <c r="DF77" s="2" t="s">
        <v>3</v>
      </c>
      <c r="DG77" s="2" t="s">
        <v>3</v>
      </c>
      <c r="DH77" s="2" t="s">
        <v>3</v>
      </c>
      <c r="DI77" s="2" t="s">
        <v>3</v>
      </c>
      <c r="DJ77" s="2" t="s">
        <v>3</v>
      </c>
      <c r="DK77" s="2" t="s">
        <v>3</v>
      </c>
      <c r="DL77" s="2" t="s">
        <v>3</v>
      </c>
      <c r="DM77" s="2" t="s">
        <v>3</v>
      </c>
      <c r="DN77" s="2">
        <v>0</v>
      </c>
      <c r="DO77" s="2">
        <v>0</v>
      </c>
      <c r="DP77" s="2">
        <v>1</v>
      </c>
      <c r="DQ77" s="2">
        <v>1</v>
      </c>
      <c r="DR77" s="2"/>
      <c r="DS77" s="2"/>
      <c r="DT77" s="2"/>
      <c r="DU77" s="2">
        <v>1003</v>
      </c>
      <c r="DV77" s="2" t="s">
        <v>111</v>
      </c>
      <c r="DW77" s="2" t="s">
        <v>111</v>
      </c>
      <c r="DX77" s="2">
        <v>1</v>
      </c>
      <c r="DY77" s="2"/>
      <c r="DZ77" s="2" t="s">
        <v>3</v>
      </c>
      <c r="EA77" s="2" t="s">
        <v>3</v>
      </c>
      <c r="EB77" s="2" t="s">
        <v>3</v>
      </c>
      <c r="EC77" s="2" t="s">
        <v>3</v>
      </c>
      <c r="ED77" s="2"/>
      <c r="EE77" s="2">
        <v>98283032</v>
      </c>
      <c r="EF77" s="2">
        <v>30</v>
      </c>
      <c r="EG77" s="2" t="s">
        <v>28</v>
      </c>
      <c r="EH77" s="2">
        <v>0</v>
      </c>
      <c r="EI77" s="2" t="s">
        <v>3</v>
      </c>
      <c r="EJ77" s="2">
        <v>1</v>
      </c>
      <c r="EK77" s="2">
        <v>167</v>
      </c>
      <c r="EL77" s="2" t="s">
        <v>106</v>
      </c>
      <c r="EM77" s="2" t="s">
        <v>107</v>
      </c>
      <c r="EN77" s="2"/>
      <c r="EO77" s="2" t="s">
        <v>3</v>
      </c>
      <c r="EP77" s="2"/>
      <c r="EQ77" s="2">
        <v>0</v>
      </c>
      <c r="ER77" s="2">
        <v>191.48</v>
      </c>
      <c r="ES77" s="2">
        <v>191.48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>
        <v>0</v>
      </c>
      <c r="FR77" s="2">
        <f t="shared" si="95"/>
        <v>0</v>
      </c>
      <c r="FS77" s="2">
        <v>0</v>
      </c>
      <c r="FT77" s="2"/>
      <c r="FU77" s="2"/>
      <c r="FV77" s="2"/>
      <c r="FW77" s="2"/>
      <c r="FX77" s="2">
        <v>105</v>
      </c>
      <c r="FY77" s="2">
        <v>77</v>
      </c>
      <c r="FZ77" s="2"/>
      <c r="GA77" s="2" t="s">
        <v>3</v>
      </c>
      <c r="GB77" s="2"/>
      <c r="GC77" s="2"/>
      <c r="GD77" s="2">
        <v>0</v>
      </c>
      <c r="GE77" s="2"/>
      <c r="GF77" s="2">
        <v>-579046366</v>
      </c>
      <c r="GG77" s="2">
        <v>2</v>
      </c>
      <c r="GH77" s="2">
        <v>1</v>
      </c>
      <c r="GI77" s="2">
        <v>-2</v>
      </c>
      <c r="GJ77" s="2">
        <v>0</v>
      </c>
      <c r="GK77" s="2">
        <f>ROUND(R77*(R12)/100,2)</f>
        <v>0</v>
      </c>
      <c r="GL77" s="2">
        <f t="shared" si="96"/>
        <v>0</v>
      </c>
      <c r="GM77" s="2">
        <f t="shared" si="97"/>
        <v>6701.8</v>
      </c>
      <c r="GN77" s="2">
        <f t="shared" si="98"/>
        <v>6701.8</v>
      </c>
      <c r="GO77" s="2">
        <f t="shared" si="99"/>
        <v>0</v>
      </c>
      <c r="GP77" s="2">
        <f t="shared" si="100"/>
        <v>0</v>
      </c>
      <c r="GQ77" s="2"/>
      <c r="GR77" s="2">
        <v>0</v>
      </c>
      <c r="GS77" s="2">
        <v>0</v>
      </c>
      <c r="GT77" s="2">
        <v>0</v>
      </c>
      <c r="GU77" s="2" t="s">
        <v>3</v>
      </c>
      <c r="GV77" s="2">
        <f t="shared" si="101"/>
        <v>0</v>
      </c>
      <c r="GW77" s="2">
        <v>1</v>
      </c>
      <c r="GX77" s="2">
        <f t="shared" si="102"/>
        <v>0</v>
      </c>
      <c r="GY77" s="2"/>
      <c r="GZ77" s="2"/>
      <c r="HA77" s="2">
        <v>0</v>
      </c>
      <c r="HB77" s="2">
        <v>0</v>
      </c>
      <c r="HC77" s="2">
        <f t="shared" si="103"/>
        <v>0</v>
      </c>
      <c r="HD77" s="2"/>
      <c r="HE77" s="2" t="s">
        <v>3</v>
      </c>
      <c r="HF77" s="2" t="s">
        <v>3</v>
      </c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>
        <v>0</v>
      </c>
      <c r="IL77" s="2"/>
      <c r="IM77" s="2"/>
      <c r="IN77" s="2"/>
      <c r="IO77" s="2"/>
      <c r="IP77" s="2"/>
      <c r="IQ77" s="2"/>
      <c r="IR77" s="2"/>
      <c r="IS77" s="2"/>
      <c r="IT77" s="2"/>
      <c r="IU77" s="2"/>
    </row>
    <row r="78" spans="1:255" x14ac:dyDescent="0.2">
      <c r="A78">
        <v>18</v>
      </c>
      <c r="B78">
        <v>1</v>
      </c>
      <c r="C78">
        <v>32</v>
      </c>
      <c r="E78" t="s">
        <v>108</v>
      </c>
      <c r="F78" t="s">
        <v>109</v>
      </c>
      <c r="G78" t="s">
        <v>110</v>
      </c>
      <c r="H78" t="s">
        <v>111</v>
      </c>
      <c r="I78">
        <f>I76*J78</f>
        <v>35</v>
      </c>
      <c r="J78">
        <v>499.99999999999994</v>
      </c>
      <c r="O78">
        <f t="shared" si="66"/>
        <v>18228.900000000001</v>
      </c>
      <c r="P78">
        <f t="shared" si="67"/>
        <v>18228.900000000001</v>
      </c>
      <c r="Q78">
        <f t="shared" si="68"/>
        <v>0</v>
      </c>
      <c r="R78">
        <f t="shared" si="69"/>
        <v>0</v>
      </c>
      <c r="S78">
        <f t="shared" si="70"/>
        <v>0</v>
      </c>
      <c r="T78">
        <f t="shared" si="71"/>
        <v>0</v>
      </c>
      <c r="U78">
        <f t="shared" si="72"/>
        <v>0</v>
      </c>
      <c r="V78">
        <f t="shared" si="73"/>
        <v>0</v>
      </c>
      <c r="W78">
        <f t="shared" si="74"/>
        <v>0</v>
      </c>
      <c r="X78">
        <f t="shared" si="75"/>
        <v>0</v>
      </c>
      <c r="Y78">
        <f t="shared" si="76"/>
        <v>0</v>
      </c>
      <c r="AA78">
        <v>99036980</v>
      </c>
      <c r="AB78">
        <f t="shared" si="77"/>
        <v>191.48</v>
      </c>
      <c r="AC78">
        <f t="shared" si="78"/>
        <v>191.48</v>
      </c>
      <c r="AD78">
        <f t="shared" si="79"/>
        <v>0</v>
      </c>
      <c r="AE78">
        <f t="shared" si="80"/>
        <v>0</v>
      </c>
      <c r="AF78">
        <f t="shared" si="81"/>
        <v>0</v>
      </c>
      <c r="AG78">
        <f t="shared" si="82"/>
        <v>0</v>
      </c>
      <c r="AH78">
        <f t="shared" si="83"/>
        <v>0</v>
      </c>
      <c r="AI78">
        <f t="shared" si="84"/>
        <v>0</v>
      </c>
      <c r="AJ78">
        <f t="shared" si="85"/>
        <v>0</v>
      </c>
      <c r="AK78">
        <v>191.48</v>
      </c>
      <c r="AL78">
        <v>191.48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2.72</v>
      </c>
      <c r="BD78" t="s">
        <v>3</v>
      </c>
      <c r="BE78" t="s">
        <v>3</v>
      </c>
      <c r="BF78" t="s">
        <v>3</v>
      </c>
      <c r="BG78" t="s">
        <v>3</v>
      </c>
      <c r="BH78">
        <v>3</v>
      </c>
      <c r="BI78">
        <v>1</v>
      </c>
      <c r="BJ78" t="s">
        <v>112</v>
      </c>
      <c r="BM78">
        <v>167</v>
      </c>
      <c r="BN78">
        <v>0</v>
      </c>
      <c r="BO78" t="s">
        <v>109</v>
      </c>
      <c r="BP78">
        <v>1</v>
      </c>
      <c r="BQ78">
        <v>30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 t="s">
        <v>3</v>
      </c>
      <c r="BZ78">
        <v>0</v>
      </c>
      <c r="CA78">
        <v>0</v>
      </c>
      <c r="CE78">
        <v>30</v>
      </c>
      <c r="CF78">
        <v>0</v>
      </c>
      <c r="CG78">
        <v>0</v>
      </c>
      <c r="CM78">
        <v>0</v>
      </c>
      <c r="CN78" t="s">
        <v>3</v>
      </c>
      <c r="CO78">
        <v>0</v>
      </c>
      <c r="CP78">
        <f t="shared" si="86"/>
        <v>18228.900000000001</v>
      </c>
      <c r="CQ78">
        <f t="shared" si="87"/>
        <v>520.83000000000004</v>
      </c>
      <c r="CR78">
        <f t="shared" si="88"/>
        <v>0</v>
      </c>
      <c r="CS78">
        <f t="shared" si="89"/>
        <v>0</v>
      </c>
      <c r="CT78">
        <f t="shared" si="90"/>
        <v>0</v>
      </c>
      <c r="CU78">
        <f t="shared" si="91"/>
        <v>0</v>
      </c>
      <c r="CV78">
        <f t="shared" si="92"/>
        <v>0</v>
      </c>
      <c r="CW78">
        <f t="shared" si="93"/>
        <v>0</v>
      </c>
      <c r="CX78">
        <f t="shared" si="94"/>
        <v>0</v>
      </c>
      <c r="CY78">
        <f>S78*(BZ78/100)</f>
        <v>0</v>
      </c>
      <c r="CZ78">
        <f>S78*(CA78/100)</f>
        <v>0</v>
      </c>
      <c r="DC78" t="s">
        <v>3</v>
      </c>
      <c r="DD78" t="s">
        <v>3</v>
      </c>
      <c r="DE78" t="s">
        <v>3</v>
      </c>
      <c r="DF78" t="s">
        <v>3</v>
      </c>
      <c r="DG78" t="s">
        <v>3</v>
      </c>
      <c r="DH78" t="s">
        <v>3</v>
      </c>
      <c r="DI78" t="s">
        <v>3</v>
      </c>
      <c r="DJ78" t="s">
        <v>3</v>
      </c>
      <c r="DK78" t="s">
        <v>3</v>
      </c>
      <c r="DL78" t="s">
        <v>3</v>
      </c>
      <c r="DM78" t="s">
        <v>3</v>
      </c>
      <c r="DN78">
        <v>105</v>
      </c>
      <c r="DO78">
        <v>77</v>
      </c>
      <c r="DP78">
        <v>1</v>
      </c>
      <c r="DQ78">
        <v>1</v>
      </c>
      <c r="DU78">
        <v>1003</v>
      </c>
      <c r="DV78" t="s">
        <v>111</v>
      </c>
      <c r="DW78" t="s">
        <v>111</v>
      </c>
      <c r="DX78">
        <v>1</v>
      </c>
      <c r="DZ78" t="s">
        <v>3</v>
      </c>
      <c r="EA78" t="s">
        <v>3</v>
      </c>
      <c r="EB78" t="s">
        <v>3</v>
      </c>
      <c r="EC78" t="s">
        <v>3</v>
      </c>
      <c r="EE78">
        <v>98283032</v>
      </c>
      <c r="EF78">
        <v>30</v>
      </c>
      <c r="EG78" t="s">
        <v>28</v>
      </c>
      <c r="EH78">
        <v>0</v>
      </c>
      <c r="EI78" t="s">
        <v>3</v>
      </c>
      <c r="EJ78">
        <v>1</v>
      </c>
      <c r="EK78">
        <v>167</v>
      </c>
      <c r="EL78" t="s">
        <v>106</v>
      </c>
      <c r="EM78" t="s">
        <v>107</v>
      </c>
      <c r="EO78" t="s">
        <v>3</v>
      </c>
      <c r="EQ78">
        <v>0</v>
      </c>
      <c r="ER78">
        <v>191.48</v>
      </c>
      <c r="ES78">
        <v>191.48</v>
      </c>
      <c r="ET78">
        <v>0</v>
      </c>
      <c r="EU78">
        <v>0</v>
      </c>
      <c r="EV78">
        <v>0</v>
      </c>
      <c r="EW78">
        <v>0</v>
      </c>
      <c r="EX78">
        <v>0</v>
      </c>
      <c r="FQ78">
        <v>0</v>
      </c>
      <c r="FR78">
        <f t="shared" si="95"/>
        <v>0</v>
      </c>
      <c r="FS78">
        <v>0</v>
      </c>
      <c r="FX78">
        <v>105</v>
      </c>
      <c r="FY78">
        <v>77</v>
      </c>
      <c r="GA78" t="s">
        <v>3</v>
      </c>
      <c r="GD78">
        <v>0</v>
      </c>
      <c r="GF78">
        <v>-579046366</v>
      </c>
      <c r="GG78">
        <v>2</v>
      </c>
      <c r="GH78">
        <v>1</v>
      </c>
      <c r="GI78">
        <v>2</v>
      </c>
      <c r="GJ78">
        <v>0</v>
      </c>
      <c r="GK78">
        <f>ROUND(R78*(S12)/100,2)</f>
        <v>0</v>
      </c>
      <c r="GL78">
        <f t="shared" si="96"/>
        <v>0</v>
      </c>
      <c r="GM78">
        <f t="shared" si="97"/>
        <v>18228.900000000001</v>
      </c>
      <c r="GN78">
        <f t="shared" si="98"/>
        <v>18228.900000000001</v>
      </c>
      <c r="GO78">
        <f t="shared" si="99"/>
        <v>0</v>
      </c>
      <c r="GP78">
        <f t="shared" si="100"/>
        <v>0</v>
      </c>
      <c r="GR78">
        <v>0</v>
      </c>
      <c r="GS78">
        <v>3</v>
      </c>
      <c r="GT78">
        <v>0</v>
      </c>
      <c r="GU78" t="s">
        <v>3</v>
      </c>
      <c r="GV78">
        <f t="shared" si="101"/>
        <v>0</v>
      </c>
      <c r="GW78">
        <v>1</v>
      </c>
      <c r="GX78">
        <f t="shared" si="102"/>
        <v>0</v>
      </c>
      <c r="HA78">
        <v>0</v>
      </c>
      <c r="HB78">
        <v>0</v>
      </c>
      <c r="HC78">
        <f t="shared" si="103"/>
        <v>0</v>
      </c>
      <c r="HE78" t="s">
        <v>3</v>
      </c>
      <c r="HF78" t="s">
        <v>3</v>
      </c>
      <c r="IK78">
        <v>0</v>
      </c>
    </row>
    <row r="79" spans="1:255" x14ac:dyDescent="0.2">
      <c r="A79" s="2">
        <v>17</v>
      </c>
      <c r="B79" s="2">
        <v>1</v>
      </c>
      <c r="C79" s="2"/>
      <c r="D79" s="2"/>
      <c r="E79" s="2" t="s">
        <v>113</v>
      </c>
      <c r="F79" s="2" t="s">
        <v>114</v>
      </c>
      <c r="G79" s="2" t="s">
        <v>115</v>
      </c>
      <c r="H79" s="2" t="s">
        <v>20</v>
      </c>
      <c r="I79" s="2">
        <f>ROUND(I75*100*2,9)</f>
        <v>14</v>
      </c>
      <c r="J79" s="2">
        <v>0</v>
      </c>
      <c r="K79" s="2"/>
      <c r="L79" s="2"/>
      <c r="M79" s="2"/>
      <c r="N79" s="2"/>
      <c r="O79" s="2">
        <f t="shared" si="66"/>
        <v>661.92</v>
      </c>
      <c r="P79" s="2">
        <f t="shared" si="67"/>
        <v>661.92</v>
      </c>
      <c r="Q79" s="2">
        <f t="shared" si="68"/>
        <v>0</v>
      </c>
      <c r="R79" s="2">
        <f t="shared" si="69"/>
        <v>0</v>
      </c>
      <c r="S79" s="2">
        <f t="shared" si="70"/>
        <v>0</v>
      </c>
      <c r="T79" s="2">
        <f t="shared" si="71"/>
        <v>0</v>
      </c>
      <c r="U79" s="2">
        <f t="shared" si="72"/>
        <v>0</v>
      </c>
      <c r="V79" s="2">
        <f t="shared" si="73"/>
        <v>0</v>
      </c>
      <c r="W79" s="2">
        <f t="shared" si="74"/>
        <v>0</v>
      </c>
      <c r="X79" s="2">
        <f t="shared" si="75"/>
        <v>0</v>
      </c>
      <c r="Y79" s="2">
        <f t="shared" si="76"/>
        <v>0</v>
      </c>
      <c r="Z79" s="2"/>
      <c r="AA79" s="2">
        <v>99036983</v>
      </c>
      <c r="AB79" s="2">
        <f t="shared" si="77"/>
        <v>47.28</v>
      </c>
      <c r="AC79" s="2">
        <f t="shared" si="78"/>
        <v>47.28</v>
      </c>
      <c r="AD79" s="2">
        <f t="shared" si="79"/>
        <v>0</v>
      </c>
      <c r="AE79" s="2">
        <f t="shared" si="80"/>
        <v>0</v>
      </c>
      <c r="AF79" s="2">
        <f t="shared" si="81"/>
        <v>0</v>
      </c>
      <c r="AG79" s="2">
        <f t="shared" si="82"/>
        <v>0</v>
      </c>
      <c r="AH79" s="2">
        <f t="shared" si="83"/>
        <v>0</v>
      </c>
      <c r="AI79" s="2">
        <f t="shared" si="84"/>
        <v>0</v>
      </c>
      <c r="AJ79" s="2">
        <f t="shared" si="85"/>
        <v>0</v>
      </c>
      <c r="AK79" s="2">
        <v>47.28</v>
      </c>
      <c r="AL79" s="2">
        <v>47.28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105</v>
      </c>
      <c r="AU79" s="2">
        <v>77</v>
      </c>
      <c r="AV79" s="2">
        <v>1</v>
      </c>
      <c r="AW79" s="2">
        <v>1</v>
      </c>
      <c r="AX79" s="2"/>
      <c r="AY79" s="2"/>
      <c r="AZ79" s="2">
        <v>1</v>
      </c>
      <c r="BA79" s="2">
        <v>1</v>
      </c>
      <c r="BB79" s="2">
        <v>1</v>
      </c>
      <c r="BC79" s="2">
        <v>1</v>
      </c>
      <c r="BD79" s="2" t="s">
        <v>3</v>
      </c>
      <c r="BE79" s="2" t="s">
        <v>3</v>
      </c>
      <c r="BF79" s="2" t="s">
        <v>3</v>
      </c>
      <c r="BG79" s="2" t="s">
        <v>3</v>
      </c>
      <c r="BH79" s="2">
        <v>3</v>
      </c>
      <c r="BI79" s="2">
        <v>1</v>
      </c>
      <c r="BJ79" s="2" t="s">
        <v>116</v>
      </c>
      <c r="BK79" s="2"/>
      <c r="BL79" s="2"/>
      <c r="BM79" s="2">
        <v>167</v>
      </c>
      <c r="BN79" s="2">
        <v>0</v>
      </c>
      <c r="BO79" s="2" t="s">
        <v>3</v>
      </c>
      <c r="BP79" s="2">
        <v>0</v>
      </c>
      <c r="BQ79" s="2">
        <v>30</v>
      </c>
      <c r="BR79" s="2">
        <v>0</v>
      </c>
      <c r="BS79" s="2">
        <v>1</v>
      </c>
      <c r="BT79" s="2">
        <v>1</v>
      </c>
      <c r="BU79" s="2">
        <v>1</v>
      </c>
      <c r="BV79" s="2">
        <v>1</v>
      </c>
      <c r="BW79" s="2">
        <v>1</v>
      </c>
      <c r="BX79" s="2">
        <v>1</v>
      </c>
      <c r="BY79" s="2" t="s">
        <v>3</v>
      </c>
      <c r="BZ79" s="2">
        <v>105</v>
      </c>
      <c r="CA79" s="2">
        <v>77</v>
      </c>
      <c r="CB79" s="2"/>
      <c r="CC79" s="2"/>
      <c r="CD79" s="2"/>
      <c r="CE79" s="2">
        <v>30</v>
      </c>
      <c r="CF79" s="2">
        <v>0</v>
      </c>
      <c r="CG79" s="2">
        <v>0</v>
      </c>
      <c r="CH79" s="2"/>
      <c r="CI79" s="2"/>
      <c r="CJ79" s="2"/>
      <c r="CK79" s="2"/>
      <c r="CL79" s="2"/>
      <c r="CM79" s="2">
        <v>0</v>
      </c>
      <c r="CN79" s="2" t="s">
        <v>3</v>
      </c>
      <c r="CO79" s="2">
        <v>0</v>
      </c>
      <c r="CP79" s="2">
        <f t="shared" si="86"/>
        <v>661.92</v>
      </c>
      <c r="CQ79" s="2">
        <f t="shared" si="87"/>
        <v>47.28</v>
      </c>
      <c r="CR79" s="2">
        <f t="shared" si="88"/>
        <v>0</v>
      </c>
      <c r="CS79" s="2">
        <f t="shared" si="89"/>
        <v>0</v>
      </c>
      <c r="CT79" s="2">
        <f t="shared" si="90"/>
        <v>0</v>
      </c>
      <c r="CU79" s="2">
        <f t="shared" si="91"/>
        <v>0</v>
      </c>
      <c r="CV79" s="2">
        <f t="shared" si="92"/>
        <v>0</v>
      </c>
      <c r="CW79" s="2">
        <f t="shared" si="93"/>
        <v>0</v>
      </c>
      <c r="CX79" s="2">
        <f t="shared" si="94"/>
        <v>0</v>
      </c>
      <c r="CY79" s="2">
        <f>((S79*BZ79)/100)</f>
        <v>0</v>
      </c>
      <c r="CZ79" s="2">
        <f>((S79*CA79)/100)</f>
        <v>0</v>
      </c>
      <c r="DA79" s="2"/>
      <c r="DB79" s="2"/>
      <c r="DC79" s="2" t="s">
        <v>3</v>
      </c>
      <c r="DD79" s="2" t="s">
        <v>3</v>
      </c>
      <c r="DE79" s="2" t="s">
        <v>3</v>
      </c>
      <c r="DF79" s="2" t="s">
        <v>3</v>
      </c>
      <c r="DG79" s="2" t="s">
        <v>3</v>
      </c>
      <c r="DH79" s="2" t="s">
        <v>3</v>
      </c>
      <c r="DI79" s="2" t="s">
        <v>3</v>
      </c>
      <c r="DJ79" s="2" t="s">
        <v>3</v>
      </c>
      <c r="DK79" s="2" t="s">
        <v>3</v>
      </c>
      <c r="DL79" s="2" t="s">
        <v>3</v>
      </c>
      <c r="DM79" s="2" t="s">
        <v>3</v>
      </c>
      <c r="DN79" s="2">
        <v>0</v>
      </c>
      <c r="DO79" s="2">
        <v>0</v>
      </c>
      <c r="DP79" s="2">
        <v>1</v>
      </c>
      <c r="DQ79" s="2">
        <v>1</v>
      </c>
      <c r="DR79" s="2"/>
      <c r="DS79" s="2"/>
      <c r="DT79" s="2"/>
      <c r="DU79" s="2">
        <v>1010</v>
      </c>
      <c r="DV79" s="2" t="s">
        <v>20</v>
      </c>
      <c r="DW79" s="2" t="s">
        <v>20</v>
      </c>
      <c r="DX79" s="2">
        <v>1</v>
      </c>
      <c r="DY79" s="2"/>
      <c r="DZ79" s="2" t="s">
        <v>3</v>
      </c>
      <c r="EA79" s="2" t="s">
        <v>3</v>
      </c>
      <c r="EB79" s="2" t="s">
        <v>3</v>
      </c>
      <c r="EC79" s="2" t="s">
        <v>3</v>
      </c>
      <c r="ED79" s="2"/>
      <c r="EE79" s="2">
        <v>98283032</v>
      </c>
      <c r="EF79" s="2">
        <v>30</v>
      </c>
      <c r="EG79" s="2" t="s">
        <v>28</v>
      </c>
      <c r="EH79" s="2">
        <v>0</v>
      </c>
      <c r="EI79" s="2" t="s">
        <v>3</v>
      </c>
      <c r="EJ79" s="2">
        <v>1</v>
      </c>
      <c r="EK79" s="2">
        <v>167</v>
      </c>
      <c r="EL79" s="2" t="s">
        <v>106</v>
      </c>
      <c r="EM79" s="2" t="s">
        <v>107</v>
      </c>
      <c r="EN79" s="2"/>
      <c r="EO79" s="2" t="s">
        <v>3</v>
      </c>
      <c r="EP79" s="2"/>
      <c r="EQ79" s="2">
        <v>131072</v>
      </c>
      <c r="ER79" s="2">
        <v>47.28</v>
      </c>
      <c r="ES79" s="2">
        <v>47.28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>
        <v>0</v>
      </c>
      <c r="FR79" s="2">
        <f t="shared" si="95"/>
        <v>0</v>
      </c>
      <c r="FS79" s="2">
        <v>0</v>
      </c>
      <c r="FT79" s="2"/>
      <c r="FU79" s="2"/>
      <c r="FV79" s="2"/>
      <c r="FW79" s="2"/>
      <c r="FX79" s="2">
        <v>105</v>
      </c>
      <c r="FY79" s="2">
        <v>77</v>
      </c>
      <c r="FZ79" s="2"/>
      <c r="GA79" s="2" t="s">
        <v>3</v>
      </c>
      <c r="GB79" s="2"/>
      <c r="GC79" s="2"/>
      <c r="GD79" s="2">
        <v>0</v>
      </c>
      <c r="GE79" s="2"/>
      <c r="GF79" s="2">
        <v>645346249</v>
      </c>
      <c r="GG79" s="2">
        <v>2</v>
      </c>
      <c r="GH79" s="2">
        <v>1</v>
      </c>
      <c r="GI79" s="2">
        <v>-2</v>
      </c>
      <c r="GJ79" s="2">
        <v>0</v>
      </c>
      <c r="GK79" s="2">
        <f>ROUND(R79*(R12)/100,2)</f>
        <v>0</v>
      </c>
      <c r="GL79" s="2">
        <f t="shared" si="96"/>
        <v>0</v>
      </c>
      <c r="GM79" s="2">
        <f t="shared" si="97"/>
        <v>661.92</v>
      </c>
      <c r="GN79" s="2">
        <f t="shared" si="98"/>
        <v>661.92</v>
      </c>
      <c r="GO79" s="2">
        <f t="shared" si="99"/>
        <v>0</v>
      </c>
      <c r="GP79" s="2">
        <f t="shared" si="100"/>
        <v>0</v>
      </c>
      <c r="GQ79" s="2"/>
      <c r="GR79" s="2">
        <v>0</v>
      </c>
      <c r="GS79" s="2">
        <v>0</v>
      </c>
      <c r="GT79" s="2">
        <v>0</v>
      </c>
      <c r="GU79" s="2" t="s">
        <v>3</v>
      </c>
      <c r="GV79" s="2">
        <f t="shared" si="101"/>
        <v>0</v>
      </c>
      <c r="GW79" s="2">
        <v>1</v>
      </c>
      <c r="GX79" s="2">
        <f t="shared" si="102"/>
        <v>0</v>
      </c>
      <c r="GY79" s="2"/>
      <c r="GZ79" s="2"/>
      <c r="HA79" s="2">
        <v>0</v>
      </c>
      <c r="HB79" s="2">
        <v>0</v>
      </c>
      <c r="HC79" s="2">
        <f t="shared" si="103"/>
        <v>0</v>
      </c>
      <c r="HD79" s="2"/>
      <c r="HE79" s="2" t="s">
        <v>3</v>
      </c>
      <c r="HF79" s="2" t="s">
        <v>3</v>
      </c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>
        <v>0</v>
      </c>
      <c r="IL79" s="2"/>
      <c r="IM79" s="2"/>
      <c r="IN79" s="2"/>
      <c r="IO79" s="2"/>
      <c r="IP79" s="2"/>
      <c r="IQ79" s="2"/>
      <c r="IR79" s="2"/>
      <c r="IS79" s="2"/>
      <c r="IT79" s="2"/>
      <c r="IU79" s="2"/>
    </row>
    <row r="80" spans="1:255" x14ac:dyDescent="0.2">
      <c r="A80">
        <v>17</v>
      </c>
      <c r="B80">
        <v>1</v>
      </c>
      <c r="E80" t="s">
        <v>113</v>
      </c>
      <c r="F80" t="s">
        <v>114</v>
      </c>
      <c r="G80" t="s">
        <v>115</v>
      </c>
      <c r="H80" t="s">
        <v>20</v>
      </c>
      <c r="I80">
        <f>ROUND(I76*100*2,9)</f>
        <v>14</v>
      </c>
      <c r="J80">
        <v>0</v>
      </c>
      <c r="O80">
        <f t="shared" si="66"/>
        <v>774.45</v>
      </c>
      <c r="P80">
        <f t="shared" si="67"/>
        <v>774.45</v>
      </c>
      <c r="Q80">
        <f t="shared" si="68"/>
        <v>0</v>
      </c>
      <c r="R80">
        <f t="shared" si="69"/>
        <v>0</v>
      </c>
      <c r="S80">
        <f t="shared" si="70"/>
        <v>0</v>
      </c>
      <c r="T80">
        <f t="shared" si="71"/>
        <v>0</v>
      </c>
      <c r="U80">
        <f t="shared" si="72"/>
        <v>0</v>
      </c>
      <c r="V80">
        <f t="shared" si="73"/>
        <v>0</v>
      </c>
      <c r="W80">
        <f t="shared" si="74"/>
        <v>0</v>
      </c>
      <c r="X80">
        <f t="shared" si="75"/>
        <v>0</v>
      </c>
      <c r="Y80">
        <f t="shared" si="76"/>
        <v>0</v>
      </c>
      <c r="AA80">
        <v>99036980</v>
      </c>
      <c r="AB80">
        <f t="shared" si="77"/>
        <v>47.28</v>
      </c>
      <c r="AC80">
        <f t="shared" si="78"/>
        <v>47.28</v>
      </c>
      <c r="AD80">
        <f t="shared" si="79"/>
        <v>0</v>
      </c>
      <c r="AE80">
        <f t="shared" si="80"/>
        <v>0</v>
      </c>
      <c r="AF80">
        <f t="shared" si="81"/>
        <v>0</v>
      </c>
      <c r="AG80">
        <f t="shared" si="82"/>
        <v>0</v>
      </c>
      <c r="AH80">
        <f t="shared" si="83"/>
        <v>0</v>
      </c>
      <c r="AI80">
        <f t="shared" si="84"/>
        <v>0</v>
      </c>
      <c r="AJ80">
        <f t="shared" si="85"/>
        <v>0</v>
      </c>
      <c r="AK80">
        <v>47.28</v>
      </c>
      <c r="AL80">
        <v>47.28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Z80">
        <v>1</v>
      </c>
      <c r="BA80">
        <v>1</v>
      </c>
      <c r="BB80">
        <v>1</v>
      </c>
      <c r="BC80">
        <v>1.17</v>
      </c>
      <c r="BD80" t="s">
        <v>3</v>
      </c>
      <c r="BE80" t="s">
        <v>3</v>
      </c>
      <c r="BF80" t="s">
        <v>3</v>
      </c>
      <c r="BG80" t="s">
        <v>3</v>
      </c>
      <c r="BH80">
        <v>3</v>
      </c>
      <c r="BI80">
        <v>1</v>
      </c>
      <c r="BJ80" t="s">
        <v>116</v>
      </c>
      <c r="BM80">
        <v>167</v>
      </c>
      <c r="BN80">
        <v>0</v>
      </c>
      <c r="BO80" t="s">
        <v>114</v>
      </c>
      <c r="BP80">
        <v>1</v>
      </c>
      <c r="BQ80">
        <v>30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 t="s">
        <v>3</v>
      </c>
      <c r="BZ80">
        <v>0</v>
      </c>
      <c r="CA80">
        <v>0</v>
      </c>
      <c r="CE80">
        <v>30</v>
      </c>
      <c r="CF80">
        <v>0</v>
      </c>
      <c r="CG80">
        <v>0</v>
      </c>
      <c r="CM80">
        <v>0</v>
      </c>
      <c r="CN80" t="s">
        <v>3</v>
      </c>
      <c r="CO80">
        <v>0</v>
      </c>
      <c r="CP80">
        <f t="shared" si="86"/>
        <v>774.45</v>
      </c>
      <c r="CQ80">
        <f t="shared" si="87"/>
        <v>55.32</v>
      </c>
      <c r="CR80">
        <f t="shared" si="88"/>
        <v>0</v>
      </c>
      <c r="CS80">
        <f t="shared" si="89"/>
        <v>0</v>
      </c>
      <c r="CT80">
        <f t="shared" si="90"/>
        <v>0</v>
      </c>
      <c r="CU80">
        <f t="shared" si="91"/>
        <v>0</v>
      </c>
      <c r="CV80">
        <f t="shared" si="92"/>
        <v>0</v>
      </c>
      <c r="CW80">
        <f t="shared" si="93"/>
        <v>0</v>
      </c>
      <c r="CX80">
        <f t="shared" si="94"/>
        <v>0</v>
      </c>
      <c r="CY80">
        <f>S80*(BZ80/100)</f>
        <v>0</v>
      </c>
      <c r="CZ80">
        <f>S80*(CA80/100)</f>
        <v>0</v>
      </c>
      <c r="DC80" t="s">
        <v>3</v>
      </c>
      <c r="DD80" t="s">
        <v>3</v>
      </c>
      <c r="DE80" t="s">
        <v>3</v>
      </c>
      <c r="DF80" t="s">
        <v>3</v>
      </c>
      <c r="DG80" t="s">
        <v>3</v>
      </c>
      <c r="DH80" t="s">
        <v>3</v>
      </c>
      <c r="DI80" t="s">
        <v>3</v>
      </c>
      <c r="DJ80" t="s">
        <v>3</v>
      </c>
      <c r="DK80" t="s">
        <v>3</v>
      </c>
      <c r="DL80" t="s">
        <v>3</v>
      </c>
      <c r="DM80" t="s">
        <v>3</v>
      </c>
      <c r="DN80">
        <v>105</v>
      </c>
      <c r="DO80">
        <v>77</v>
      </c>
      <c r="DP80">
        <v>1</v>
      </c>
      <c r="DQ80">
        <v>1</v>
      </c>
      <c r="DU80">
        <v>1010</v>
      </c>
      <c r="DV80" t="s">
        <v>20</v>
      </c>
      <c r="DW80" t="s">
        <v>20</v>
      </c>
      <c r="DX80">
        <v>1</v>
      </c>
      <c r="DZ80" t="s">
        <v>3</v>
      </c>
      <c r="EA80" t="s">
        <v>3</v>
      </c>
      <c r="EB80" t="s">
        <v>3</v>
      </c>
      <c r="EC80" t="s">
        <v>3</v>
      </c>
      <c r="EE80">
        <v>98283032</v>
      </c>
      <c r="EF80">
        <v>30</v>
      </c>
      <c r="EG80" t="s">
        <v>28</v>
      </c>
      <c r="EH80">
        <v>0</v>
      </c>
      <c r="EI80" t="s">
        <v>3</v>
      </c>
      <c r="EJ80">
        <v>1</v>
      </c>
      <c r="EK80">
        <v>167</v>
      </c>
      <c r="EL80" t="s">
        <v>106</v>
      </c>
      <c r="EM80" t="s">
        <v>107</v>
      </c>
      <c r="EO80" t="s">
        <v>3</v>
      </c>
      <c r="EQ80">
        <v>131072</v>
      </c>
      <c r="ER80">
        <v>47.28</v>
      </c>
      <c r="ES80">
        <v>47.28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FQ80">
        <v>0</v>
      </c>
      <c r="FR80">
        <f t="shared" si="95"/>
        <v>0</v>
      </c>
      <c r="FS80">
        <v>0</v>
      </c>
      <c r="FX80">
        <v>105</v>
      </c>
      <c r="FY80">
        <v>77</v>
      </c>
      <c r="GA80" t="s">
        <v>3</v>
      </c>
      <c r="GD80">
        <v>0</v>
      </c>
      <c r="GF80">
        <v>645346249</v>
      </c>
      <c r="GG80">
        <v>2</v>
      </c>
      <c r="GH80">
        <v>1</v>
      </c>
      <c r="GI80">
        <v>2</v>
      </c>
      <c r="GJ80">
        <v>0</v>
      </c>
      <c r="GK80">
        <f>ROUND(R80*(S12)/100,2)</f>
        <v>0</v>
      </c>
      <c r="GL80">
        <f t="shared" si="96"/>
        <v>0</v>
      </c>
      <c r="GM80">
        <f t="shared" si="97"/>
        <v>774.45</v>
      </c>
      <c r="GN80">
        <f t="shared" si="98"/>
        <v>774.45</v>
      </c>
      <c r="GO80">
        <f t="shared" si="99"/>
        <v>0</v>
      </c>
      <c r="GP80">
        <f t="shared" si="100"/>
        <v>0</v>
      </c>
      <c r="GR80">
        <v>0</v>
      </c>
      <c r="GS80">
        <v>3</v>
      </c>
      <c r="GT80">
        <v>0</v>
      </c>
      <c r="GU80" t="s">
        <v>3</v>
      </c>
      <c r="GV80">
        <f t="shared" si="101"/>
        <v>0</v>
      </c>
      <c r="GW80">
        <v>1</v>
      </c>
      <c r="GX80">
        <f t="shared" si="102"/>
        <v>0</v>
      </c>
      <c r="HA80">
        <v>0</v>
      </c>
      <c r="HB80">
        <v>0</v>
      </c>
      <c r="HC80">
        <f t="shared" si="103"/>
        <v>0</v>
      </c>
      <c r="HE80" t="s">
        <v>3</v>
      </c>
      <c r="HF80" t="s">
        <v>3</v>
      </c>
      <c r="IK80">
        <v>0</v>
      </c>
    </row>
    <row r="81" spans="1:255" x14ac:dyDescent="0.2">
      <c r="A81" s="2">
        <v>17</v>
      </c>
      <c r="B81" s="2">
        <v>1</v>
      </c>
      <c r="C81" s="2">
        <f>ROW(SmtRes!A34)</f>
        <v>34</v>
      </c>
      <c r="D81" s="2">
        <f>ROW(EtalonRes!A37)</f>
        <v>37</v>
      </c>
      <c r="E81" s="2" t="s">
        <v>117</v>
      </c>
      <c r="F81" s="2" t="s">
        <v>118</v>
      </c>
      <c r="G81" s="2" t="s">
        <v>119</v>
      </c>
      <c r="H81" s="2" t="s">
        <v>104</v>
      </c>
      <c r="I81" s="2">
        <f>ROUND((17-I25)/100,9)</f>
        <v>0.1</v>
      </c>
      <c r="J81" s="2">
        <v>0</v>
      </c>
      <c r="K81" s="2"/>
      <c r="L81" s="2"/>
      <c r="M81" s="2"/>
      <c r="N81" s="2"/>
      <c r="O81" s="2">
        <f t="shared" si="66"/>
        <v>556.91</v>
      </c>
      <c r="P81" s="2">
        <f t="shared" si="67"/>
        <v>472.8</v>
      </c>
      <c r="Q81" s="2">
        <f t="shared" si="68"/>
        <v>0</v>
      </c>
      <c r="R81" s="2">
        <f t="shared" si="69"/>
        <v>0</v>
      </c>
      <c r="S81" s="2">
        <f t="shared" si="70"/>
        <v>84.11</v>
      </c>
      <c r="T81" s="2">
        <f t="shared" si="71"/>
        <v>0</v>
      </c>
      <c r="U81" s="2">
        <f t="shared" si="72"/>
        <v>6.9</v>
      </c>
      <c r="V81" s="2">
        <f t="shared" si="73"/>
        <v>0</v>
      </c>
      <c r="W81" s="2">
        <f t="shared" si="74"/>
        <v>0</v>
      </c>
      <c r="X81" s="2">
        <f t="shared" si="75"/>
        <v>88.32</v>
      </c>
      <c r="Y81" s="2">
        <f t="shared" si="76"/>
        <v>64.760000000000005</v>
      </c>
      <c r="Z81" s="2"/>
      <c r="AA81" s="2">
        <v>99036983</v>
      </c>
      <c r="AB81" s="2">
        <f t="shared" si="77"/>
        <v>5569.11</v>
      </c>
      <c r="AC81" s="2">
        <f t="shared" si="78"/>
        <v>4728</v>
      </c>
      <c r="AD81" s="2">
        <f t="shared" si="79"/>
        <v>0</v>
      </c>
      <c r="AE81" s="2">
        <f t="shared" si="80"/>
        <v>0</v>
      </c>
      <c r="AF81" s="2">
        <f t="shared" si="81"/>
        <v>841.11</v>
      </c>
      <c r="AG81" s="2">
        <f t="shared" si="82"/>
        <v>0</v>
      </c>
      <c r="AH81" s="2">
        <f t="shared" si="83"/>
        <v>69</v>
      </c>
      <c r="AI81" s="2">
        <f t="shared" si="84"/>
        <v>0</v>
      </c>
      <c r="AJ81" s="2">
        <f t="shared" si="85"/>
        <v>0</v>
      </c>
      <c r="AK81" s="2">
        <v>5569.11</v>
      </c>
      <c r="AL81" s="2">
        <v>4728</v>
      </c>
      <c r="AM81" s="2">
        <v>0</v>
      </c>
      <c r="AN81" s="2">
        <v>0</v>
      </c>
      <c r="AO81" s="2">
        <v>841.11</v>
      </c>
      <c r="AP81" s="2">
        <v>0</v>
      </c>
      <c r="AQ81" s="2">
        <v>69</v>
      </c>
      <c r="AR81" s="2">
        <v>0</v>
      </c>
      <c r="AS81" s="2">
        <v>0</v>
      </c>
      <c r="AT81" s="2">
        <v>105</v>
      </c>
      <c r="AU81" s="2">
        <v>77</v>
      </c>
      <c r="AV81" s="2">
        <v>1</v>
      </c>
      <c r="AW81" s="2">
        <v>1</v>
      </c>
      <c r="AX81" s="2"/>
      <c r="AY81" s="2"/>
      <c r="AZ81" s="2">
        <v>1</v>
      </c>
      <c r="BA81" s="2">
        <v>1</v>
      </c>
      <c r="BB81" s="2">
        <v>1</v>
      </c>
      <c r="BC81" s="2">
        <v>1</v>
      </c>
      <c r="BD81" s="2" t="s">
        <v>3</v>
      </c>
      <c r="BE81" s="2" t="s">
        <v>3</v>
      </c>
      <c r="BF81" s="2" t="s">
        <v>3</v>
      </c>
      <c r="BG81" s="2" t="s">
        <v>3</v>
      </c>
      <c r="BH81" s="2">
        <v>0</v>
      </c>
      <c r="BI81" s="2">
        <v>1</v>
      </c>
      <c r="BJ81" s="2" t="s">
        <v>120</v>
      </c>
      <c r="BK81" s="2"/>
      <c r="BL81" s="2"/>
      <c r="BM81" s="2">
        <v>167</v>
      </c>
      <c r="BN81" s="2">
        <v>0</v>
      </c>
      <c r="BO81" s="2" t="s">
        <v>3</v>
      </c>
      <c r="BP81" s="2">
        <v>0</v>
      </c>
      <c r="BQ81" s="2">
        <v>30</v>
      </c>
      <c r="BR81" s="2">
        <v>0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 t="s">
        <v>3</v>
      </c>
      <c r="BZ81" s="2">
        <v>105</v>
      </c>
      <c r="CA81" s="2">
        <v>77</v>
      </c>
      <c r="CB81" s="2"/>
      <c r="CC81" s="2"/>
      <c r="CD81" s="2"/>
      <c r="CE81" s="2">
        <v>30</v>
      </c>
      <c r="CF81" s="2">
        <v>0</v>
      </c>
      <c r="CG81" s="2">
        <v>0</v>
      </c>
      <c r="CH81" s="2"/>
      <c r="CI81" s="2"/>
      <c r="CJ81" s="2"/>
      <c r="CK81" s="2"/>
      <c r="CL81" s="2"/>
      <c r="CM81" s="2">
        <v>0</v>
      </c>
      <c r="CN81" s="2" t="s">
        <v>3</v>
      </c>
      <c r="CO81" s="2">
        <v>0</v>
      </c>
      <c r="CP81" s="2">
        <f t="shared" si="86"/>
        <v>556.91</v>
      </c>
      <c r="CQ81" s="2">
        <f t="shared" si="87"/>
        <v>4728</v>
      </c>
      <c r="CR81" s="2">
        <f t="shared" si="88"/>
        <v>0</v>
      </c>
      <c r="CS81" s="2">
        <f t="shared" si="89"/>
        <v>0</v>
      </c>
      <c r="CT81" s="2">
        <f t="shared" si="90"/>
        <v>841.11</v>
      </c>
      <c r="CU81" s="2">
        <f t="shared" si="91"/>
        <v>0</v>
      </c>
      <c r="CV81" s="2">
        <f t="shared" si="92"/>
        <v>69</v>
      </c>
      <c r="CW81" s="2">
        <f t="shared" si="93"/>
        <v>0</v>
      </c>
      <c r="CX81" s="2">
        <f t="shared" si="94"/>
        <v>0</v>
      </c>
      <c r="CY81" s="2">
        <f>((S81*BZ81)/100)</f>
        <v>88.315499999999986</v>
      </c>
      <c r="CZ81" s="2">
        <f>((S81*CA81)/100)</f>
        <v>64.764700000000005</v>
      </c>
      <c r="DA81" s="2"/>
      <c r="DB81" s="2"/>
      <c r="DC81" s="2" t="s">
        <v>3</v>
      </c>
      <c r="DD81" s="2" t="s">
        <v>3</v>
      </c>
      <c r="DE81" s="2" t="s">
        <v>3</v>
      </c>
      <c r="DF81" s="2" t="s">
        <v>3</v>
      </c>
      <c r="DG81" s="2" t="s">
        <v>3</v>
      </c>
      <c r="DH81" s="2" t="s">
        <v>3</v>
      </c>
      <c r="DI81" s="2" t="s">
        <v>3</v>
      </c>
      <c r="DJ81" s="2" t="s">
        <v>3</v>
      </c>
      <c r="DK81" s="2" t="s">
        <v>3</v>
      </c>
      <c r="DL81" s="2" t="s">
        <v>3</v>
      </c>
      <c r="DM81" s="2" t="s">
        <v>3</v>
      </c>
      <c r="DN81" s="2">
        <v>0</v>
      </c>
      <c r="DO81" s="2">
        <v>0</v>
      </c>
      <c r="DP81" s="2">
        <v>1</v>
      </c>
      <c r="DQ81" s="2">
        <v>1</v>
      </c>
      <c r="DR81" s="2"/>
      <c r="DS81" s="2"/>
      <c r="DT81" s="2"/>
      <c r="DU81" s="2">
        <v>1013</v>
      </c>
      <c r="DV81" s="2" t="s">
        <v>104</v>
      </c>
      <c r="DW81" s="2" t="s">
        <v>104</v>
      </c>
      <c r="DX81" s="2">
        <v>1</v>
      </c>
      <c r="DY81" s="2"/>
      <c r="DZ81" s="2" t="s">
        <v>3</v>
      </c>
      <c r="EA81" s="2" t="s">
        <v>3</v>
      </c>
      <c r="EB81" s="2" t="s">
        <v>3</v>
      </c>
      <c r="EC81" s="2" t="s">
        <v>3</v>
      </c>
      <c r="ED81" s="2"/>
      <c r="EE81" s="2">
        <v>98283032</v>
      </c>
      <c r="EF81" s="2">
        <v>30</v>
      </c>
      <c r="EG81" s="2" t="s">
        <v>28</v>
      </c>
      <c r="EH81" s="2">
        <v>0</v>
      </c>
      <c r="EI81" s="2" t="s">
        <v>3</v>
      </c>
      <c r="EJ81" s="2">
        <v>1</v>
      </c>
      <c r="EK81" s="2">
        <v>167</v>
      </c>
      <c r="EL81" s="2" t="s">
        <v>106</v>
      </c>
      <c r="EM81" s="2" t="s">
        <v>107</v>
      </c>
      <c r="EN81" s="2"/>
      <c r="EO81" s="2" t="s">
        <v>3</v>
      </c>
      <c r="EP81" s="2"/>
      <c r="EQ81" s="2">
        <v>131072</v>
      </c>
      <c r="ER81" s="2">
        <v>5569.11</v>
      </c>
      <c r="ES81" s="2">
        <v>4728</v>
      </c>
      <c r="ET81" s="2">
        <v>0</v>
      </c>
      <c r="EU81" s="2">
        <v>0</v>
      </c>
      <c r="EV81" s="2">
        <v>841.11</v>
      </c>
      <c r="EW81" s="2">
        <v>69</v>
      </c>
      <c r="EX81" s="2">
        <v>0</v>
      </c>
      <c r="EY81" s="2">
        <v>0</v>
      </c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>
        <v>0</v>
      </c>
      <c r="FR81" s="2">
        <f t="shared" si="95"/>
        <v>0</v>
      </c>
      <c r="FS81" s="2">
        <v>0</v>
      </c>
      <c r="FT81" s="2"/>
      <c r="FU81" s="2"/>
      <c r="FV81" s="2"/>
      <c r="FW81" s="2"/>
      <c r="FX81" s="2">
        <v>105</v>
      </c>
      <c r="FY81" s="2">
        <v>77</v>
      </c>
      <c r="FZ81" s="2"/>
      <c r="GA81" s="2" t="s">
        <v>3</v>
      </c>
      <c r="GB81" s="2"/>
      <c r="GC81" s="2"/>
      <c r="GD81" s="2">
        <v>0</v>
      </c>
      <c r="GE81" s="2"/>
      <c r="GF81" s="2">
        <v>1000380177</v>
      </c>
      <c r="GG81" s="2">
        <v>2</v>
      </c>
      <c r="GH81" s="2">
        <v>1</v>
      </c>
      <c r="GI81" s="2">
        <v>-2</v>
      </c>
      <c r="GJ81" s="2">
        <v>0</v>
      </c>
      <c r="GK81" s="2">
        <f>ROUND(R81*(R12)/100,2)</f>
        <v>0</v>
      </c>
      <c r="GL81" s="2">
        <f t="shared" si="96"/>
        <v>0</v>
      </c>
      <c r="GM81" s="2">
        <f t="shared" si="97"/>
        <v>709.99</v>
      </c>
      <c r="GN81" s="2">
        <f t="shared" si="98"/>
        <v>709.99</v>
      </c>
      <c r="GO81" s="2">
        <f t="shared" si="99"/>
        <v>0</v>
      </c>
      <c r="GP81" s="2">
        <f t="shared" si="100"/>
        <v>0</v>
      </c>
      <c r="GQ81" s="2"/>
      <c r="GR81" s="2">
        <v>0</v>
      </c>
      <c r="GS81" s="2">
        <v>0</v>
      </c>
      <c r="GT81" s="2">
        <v>0</v>
      </c>
      <c r="GU81" s="2" t="s">
        <v>3</v>
      </c>
      <c r="GV81" s="2">
        <f t="shared" si="101"/>
        <v>0</v>
      </c>
      <c r="GW81" s="2">
        <v>1</v>
      </c>
      <c r="GX81" s="2">
        <f t="shared" si="102"/>
        <v>0</v>
      </c>
      <c r="GY81" s="2"/>
      <c r="GZ81" s="2"/>
      <c r="HA81" s="2">
        <v>0</v>
      </c>
      <c r="HB81" s="2">
        <v>0</v>
      </c>
      <c r="HC81" s="2">
        <f t="shared" si="103"/>
        <v>0</v>
      </c>
      <c r="HD81" s="2"/>
      <c r="HE81" s="2" t="s">
        <v>3</v>
      </c>
      <c r="HF81" s="2" t="s">
        <v>3</v>
      </c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>
        <v>0</v>
      </c>
      <c r="IL81" s="2"/>
      <c r="IM81" s="2"/>
      <c r="IN81" s="2"/>
      <c r="IO81" s="2"/>
      <c r="IP81" s="2"/>
      <c r="IQ81" s="2"/>
      <c r="IR81" s="2"/>
      <c r="IS81" s="2"/>
      <c r="IT81" s="2"/>
      <c r="IU81" s="2"/>
    </row>
    <row r="82" spans="1:255" x14ac:dyDescent="0.2">
      <c r="A82">
        <v>17</v>
      </c>
      <c r="B82">
        <v>1</v>
      </c>
      <c r="C82">
        <f>ROW(SmtRes!A36)</f>
        <v>36</v>
      </c>
      <c r="D82">
        <f>ROW(EtalonRes!A40)</f>
        <v>40</v>
      </c>
      <c r="E82" t="s">
        <v>117</v>
      </c>
      <c r="F82" t="s">
        <v>118</v>
      </c>
      <c r="G82" t="s">
        <v>119</v>
      </c>
      <c r="H82" t="s">
        <v>104</v>
      </c>
      <c r="I82">
        <f>ROUND((17-I26)/100,9)</f>
        <v>0.1</v>
      </c>
      <c r="J82">
        <v>0</v>
      </c>
      <c r="O82">
        <f t="shared" si="66"/>
        <v>2591.17</v>
      </c>
      <c r="P82">
        <f t="shared" si="67"/>
        <v>553.17999999999995</v>
      </c>
      <c r="Q82">
        <f t="shared" si="68"/>
        <v>0</v>
      </c>
      <c r="R82">
        <f t="shared" si="69"/>
        <v>0</v>
      </c>
      <c r="S82">
        <f t="shared" si="70"/>
        <v>2037.99</v>
      </c>
      <c r="T82">
        <f t="shared" si="71"/>
        <v>0</v>
      </c>
      <c r="U82">
        <f t="shared" si="72"/>
        <v>6.9</v>
      </c>
      <c r="V82">
        <f t="shared" si="73"/>
        <v>0</v>
      </c>
      <c r="W82">
        <f t="shared" si="74"/>
        <v>0</v>
      </c>
      <c r="X82">
        <f t="shared" si="75"/>
        <v>1732.29</v>
      </c>
      <c r="Y82">
        <f t="shared" si="76"/>
        <v>835.58</v>
      </c>
      <c r="AA82">
        <v>99036980</v>
      </c>
      <c r="AB82">
        <f t="shared" si="77"/>
        <v>5569.11</v>
      </c>
      <c r="AC82">
        <f t="shared" si="78"/>
        <v>4728</v>
      </c>
      <c r="AD82">
        <f t="shared" si="79"/>
        <v>0</v>
      </c>
      <c r="AE82">
        <f t="shared" si="80"/>
        <v>0</v>
      </c>
      <c r="AF82">
        <f t="shared" si="81"/>
        <v>841.11</v>
      </c>
      <c r="AG82">
        <f t="shared" si="82"/>
        <v>0</v>
      </c>
      <c r="AH82">
        <f t="shared" si="83"/>
        <v>69</v>
      </c>
      <c r="AI82">
        <f t="shared" si="84"/>
        <v>0</v>
      </c>
      <c r="AJ82">
        <f t="shared" si="85"/>
        <v>0</v>
      </c>
      <c r="AK82">
        <v>5569.11</v>
      </c>
      <c r="AL82">
        <v>4728</v>
      </c>
      <c r="AM82">
        <v>0</v>
      </c>
      <c r="AN82">
        <v>0</v>
      </c>
      <c r="AO82">
        <v>841.11</v>
      </c>
      <c r="AP82">
        <v>0</v>
      </c>
      <c r="AQ82">
        <v>69</v>
      </c>
      <c r="AR82">
        <v>0</v>
      </c>
      <c r="AS82">
        <v>0</v>
      </c>
      <c r="AT82">
        <v>85</v>
      </c>
      <c r="AU82">
        <v>41</v>
      </c>
      <c r="AV82">
        <v>1</v>
      </c>
      <c r="AW82">
        <v>1</v>
      </c>
      <c r="AZ82">
        <v>1</v>
      </c>
      <c r="BA82">
        <v>24.23</v>
      </c>
      <c r="BB82">
        <v>1</v>
      </c>
      <c r="BC82">
        <v>1.17</v>
      </c>
      <c r="BD82" t="s">
        <v>3</v>
      </c>
      <c r="BE82" t="s">
        <v>3</v>
      </c>
      <c r="BF82" t="s">
        <v>3</v>
      </c>
      <c r="BG82" t="s">
        <v>3</v>
      </c>
      <c r="BH82">
        <v>0</v>
      </c>
      <c r="BI82">
        <v>1</v>
      </c>
      <c r="BJ82" t="s">
        <v>120</v>
      </c>
      <c r="BM82">
        <v>167</v>
      </c>
      <c r="BN82">
        <v>0</v>
      </c>
      <c r="BO82" t="s">
        <v>118</v>
      </c>
      <c r="BP82">
        <v>1</v>
      </c>
      <c r="BQ82">
        <v>30</v>
      </c>
      <c r="BR82">
        <v>0</v>
      </c>
      <c r="BS82">
        <v>24.23</v>
      </c>
      <c r="BT82">
        <v>1</v>
      </c>
      <c r="BU82">
        <v>1</v>
      </c>
      <c r="BV82">
        <v>1</v>
      </c>
      <c r="BW82">
        <v>1</v>
      </c>
      <c r="BX82">
        <v>1</v>
      </c>
      <c r="BY82" t="s">
        <v>3</v>
      </c>
      <c r="BZ82">
        <v>85</v>
      </c>
      <c r="CA82">
        <v>41</v>
      </c>
      <c r="CE82">
        <v>30</v>
      </c>
      <c r="CF82">
        <v>0</v>
      </c>
      <c r="CG82">
        <v>0</v>
      </c>
      <c r="CM82">
        <v>0</v>
      </c>
      <c r="CN82" t="s">
        <v>3</v>
      </c>
      <c r="CO82">
        <v>0</v>
      </c>
      <c r="CP82">
        <f t="shared" si="86"/>
        <v>2591.17</v>
      </c>
      <c r="CQ82">
        <f t="shared" si="87"/>
        <v>5531.76</v>
      </c>
      <c r="CR82">
        <f t="shared" si="88"/>
        <v>0</v>
      </c>
      <c r="CS82">
        <f t="shared" si="89"/>
        <v>0</v>
      </c>
      <c r="CT82">
        <f t="shared" si="90"/>
        <v>20380.099999999999</v>
      </c>
      <c r="CU82">
        <f t="shared" si="91"/>
        <v>0</v>
      </c>
      <c r="CV82">
        <f t="shared" si="92"/>
        <v>69</v>
      </c>
      <c r="CW82">
        <f t="shared" si="93"/>
        <v>0</v>
      </c>
      <c r="CX82">
        <f t="shared" si="94"/>
        <v>0</v>
      </c>
      <c r="CY82">
        <f>S82*(BZ82/100)</f>
        <v>1732.2915</v>
      </c>
      <c r="CZ82">
        <f>S82*(CA82/100)</f>
        <v>835.57589999999993</v>
      </c>
      <c r="DC82" t="s">
        <v>3</v>
      </c>
      <c r="DD82" t="s">
        <v>3</v>
      </c>
      <c r="DE82" t="s">
        <v>3</v>
      </c>
      <c r="DF82" t="s">
        <v>3</v>
      </c>
      <c r="DG82" t="s">
        <v>3</v>
      </c>
      <c r="DH82" t="s">
        <v>3</v>
      </c>
      <c r="DI82" t="s">
        <v>3</v>
      </c>
      <c r="DJ82" t="s">
        <v>3</v>
      </c>
      <c r="DK82" t="s">
        <v>3</v>
      </c>
      <c r="DL82" t="s">
        <v>3</v>
      </c>
      <c r="DM82" t="s">
        <v>3</v>
      </c>
      <c r="DN82">
        <v>105</v>
      </c>
      <c r="DO82">
        <v>77</v>
      </c>
      <c r="DP82">
        <v>1</v>
      </c>
      <c r="DQ82">
        <v>1</v>
      </c>
      <c r="DU82">
        <v>1013</v>
      </c>
      <c r="DV82" t="s">
        <v>104</v>
      </c>
      <c r="DW82" t="s">
        <v>104</v>
      </c>
      <c r="DX82">
        <v>1</v>
      </c>
      <c r="DZ82" t="s">
        <v>3</v>
      </c>
      <c r="EA82" t="s">
        <v>3</v>
      </c>
      <c r="EB82" t="s">
        <v>3</v>
      </c>
      <c r="EC82" t="s">
        <v>3</v>
      </c>
      <c r="EE82">
        <v>98283032</v>
      </c>
      <c r="EF82">
        <v>30</v>
      </c>
      <c r="EG82" t="s">
        <v>28</v>
      </c>
      <c r="EH82">
        <v>0</v>
      </c>
      <c r="EI82" t="s">
        <v>3</v>
      </c>
      <c r="EJ82">
        <v>1</v>
      </c>
      <c r="EK82">
        <v>167</v>
      </c>
      <c r="EL82" t="s">
        <v>106</v>
      </c>
      <c r="EM82" t="s">
        <v>107</v>
      </c>
      <c r="EO82" t="s">
        <v>3</v>
      </c>
      <c r="EQ82">
        <v>131072</v>
      </c>
      <c r="ER82">
        <v>5569.11</v>
      </c>
      <c r="ES82">
        <v>4728</v>
      </c>
      <c r="ET82">
        <v>0</v>
      </c>
      <c r="EU82">
        <v>0</v>
      </c>
      <c r="EV82">
        <v>841.11</v>
      </c>
      <c r="EW82">
        <v>69</v>
      </c>
      <c r="EX82">
        <v>0</v>
      </c>
      <c r="EY82">
        <v>0</v>
      </c>
      <c r="FQ82">
        <v>0</v>
      </c>
      <c r="FR82">
        <f t="shared" si="95"/>
        <v>0</v>
      </c>
      <c r="FS82">
        <v>0</v>
      </c>
      <c r="FX82">
        <v>105</v>
      </c>
      <c r="FY82">
        <v>77</v>
      </c>
      <c r="GA82" t="s">
        <v>3</v>
      </c>
      <c r="GD82">
        <v>0</v>
      </c>
      <c r="GF82">
        <v>1000380177</v>
      </c>
      <c r="GG82">
        <v>2</v>
      </c>
      <c r="GH82">
        <v>1</v>
      </c>
      <c r="GI82">
        <v>2</v>
      </c>
      <c r="GJ82">
        <v>0</v>
      </c>
      <c r="GK82">
        <f>ROUND(R82*(S12)/100,2)</f>
        <v>0</v>
      </c>
      <c r="GL82">
        <f t="shared" si="96"/>
        <v>0</v>
      </c>
      <c r="GM82">
        <f t="shared" si="97"/>
        <v>5159.04</v>
      </c>
      <c r="GN82">
        <f t="shared" si="98"/>
        <v>5159.04</v>
      </c>
      <c r="GO82">
        <f t="shared" si="99"/>
        <v>0</v>
      </c>
      <c r="GP82">
        <f t="shared" si="100"/>
        <v>0</v>
      </c>
      <c r="GR82">
        <v>0</v>
      </c>
      <c r="GS82">
        <v>3</v>
      </c>
      <c r="GT82">
        <v>0</v>
      </c>
      <c r="GU82" t="s">
        <v>3</v>
      </c>
      <c r="GV82">
        <f t="shared" si="101"/>
        <v>0</v>
      </c>
      <c r="GW82">
        <v>1</v>
      </c>
      <c r="GX82">
        <f t="shared" si="102"/>
        <v>0</v>
      </c>
      <c r="HA82">
        <v>0</v>
      </c>
      <c r="HB82">
        <v>0</v>
      </c>
      <c r="HC82">
        <f t="shared" si="103"/>
        <v>0</v>
      </c>
      <c r="HE82" t="s">
        <v>3</v>
      </c>
      <c r="HF82" t="s">
        <v>3</v>
      </c>
      <c r="IK82">
        <v>0</v>
      </c>
    </row>
    <row r="83" spans="1:255" x14ac:dyDescent="0.2">
      <c r="A83" s="2">
        <v>17</v>
      </c>
      <c r="B83" s="2">
        <v>1</v>
      </c>
      <c r="C83" s="2"/>
      <c r="D83" s="2"/>
      <c r="E83" s="2" t="s">
        <v>3</v>
      </c>
      <c r="F83" s="2" t="s">
        <v>121</v>
      </c>
      <c r="G83" s="2" t="s">
        <v>122</v>
      </c>
      <c r="H83" s="2" t="s">
        <v>20</v>
      </c>
      <c r="I83" s="2">
        <v>2</v>
      </c>
      <c r="J83" s="2">
        <v>0</v>
      </c>
      <c r="K83" s="2"/>
      <c r="L83" s="2"/>
      <c r="M83" s="2"/>
      <c r="N83" s="2"/>
      <c r="O83" s="2">
        <f t="shared" si="66"/>
        <v>958.14</v>
      </c>
      <c r="P83" s="2">
        <f t="shared" si="67"/>
        <v>958.14</v>
      </c>
      <c r="Q83" s="2">
        <f t="shared" si="68"/>
        <v>0</v>
      </c>
      <c r="R83" s="2">
        <f t="shared" si="69"/>
        <v>0</v>
      </c>
      <c r="S83" s="2">
        <f t="shared" si="70"/>
        <v>0</v>
      </c>
      <c r="T83" s="2">
        <f t="shared" si="71"/>
        <v>0</v>
      </c>
      <c r="U83" s="2">
        <f t="shared" si="72"/>
        <v>0</v>
      </c>
      <c r="V83" s="2">
        <f t="shared" si="73"/>
        <v>0</v>
      </c>
      <c r="W83" s="2">
        <f t="shared" si="74"/>
        <v>0</v>
      </c>
      <c r="X83" s="2">
        <f t="shared" si="75"/>
        <v>0</v>
      </c>
      <c r="Y83" s="2">
        <f t="shared" si="76"/>
        <v>0</v>
      </c>
      <c r="Z83" s="2"/>
      <c r="AA83" s="2">
        <v>-1</v>
      </c>
      <c r="AB83" s="2">
        <f t="shared" si="77"/>
        <v>479.07</v>
      </c>
      <c r="AC83" s="2">
        <f t="shared" si="78"/>
        <v>479.07</v>
      </c>
      <c r="AD83" s="2">
        <f t="shared" si="79"/>
        <v>0</v>
      </c>
      <c r="AE83" s="2">
        <f t="shared" si="80"/>
        <v>0</v>
      </c>
      <c r="AF83" s="2">
        <f t="shared" si="81"/>
        <v>0</v>
      </c>
      <c r="AG83" s="2">
        <f t="shared" si="82"/>
        <v>0</v>
      </c>
      <c r="AH83" s="2">
        <f t="shared" si="83"/>
        <v>0</v>
      </c>
      <c r="AI83" s="2">
        <f t="shared" si="84"/>
        <v>0</v>
      </c>
      <c r="AJ83" s="2">
        <f t="shared" si="85"/>
        <v>0</v>
      </c>
      <c r="AK83" s="2">
        <v>479.07</v>
      </c>
      <c r="AL83" s="2">
        <v>479.07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1</v>
      </c>
      <c r="AW83" s="2">
        <v>1</v>
      </c>
      <c r="AX83" s="2"/>
      <c r="AY83" s="2"/>
      <c r="AZ83" s="2">
        <v>1</v>
      </c>
      <c r="BA83" s="2">
        <v>1</v>
      </c>
      <c r="BB83" s="2">
        <v>1</v>
      </c>
      <c r="BC83" s="2">
        <v>1</v>
      </c>
      <c r="BD83" s="2" t="s">
        <v>3</v>
      </c>
      <c r="BE83" s="2" t="s">
        <v>3</v>
      </c>
      <c r="BF83" s="2" t="s">
        <v>3</v>
      </c>
      <c r="BG83" s="2" t="s">
        <v>3</v>
      </c>
      <c r="BH83" s="2">
        <v>3</v>
      </c>
      <c r="BI83" s="2">
        <v>1</v>
      </c>
      <c r="BJ83" s="2" t="s">
        <v>123</v>
      </c>
      <c r="BK83" s="2"/>
      <c r="BL83" s="2"/>
      <c r="BM83" s="2">
        <v>1617</v>
      </c>
      <c r="BN83" s="2">
        <v>0</v>
      </c>
      <c r="BO83" s="2" t="s">
        <v>3</v>
      </c>
      <c r="BP83" s="2">
        <v>0</v>
      </c>
      <c r="BQ83" s="2">
        <v>200</v>
      </c>
      <c r="BR83" s="2">
        <v>0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1</v>
      </c>
      <c r="BY83" s="2" t="s">
        <v>3</v>
      </c>
      <c r="BZ83" s="2">
        <v>0</v>
      </c>
      <c r="CA83" s="2">
        <v>0</v>
      </c>
      <c r="CB83" s="2"/>
      <c r="CC83" s="2"/>
      <c r="CD83" s="2"/>
      <c r="CE83" s="2">
        <v>30</v>
      </c>
      <c r="CF83" s="2">
        <v>0</v>
      </c>
      <c r="CG83" s="2">
        <v>0</v>
      </c>
      <c r="CH83" s="2"/>
      <c r="CI83" s="2"/>
      <c r="CJ83" s="2"/>
      <c r="CK83" s="2"/>
      <c r="CL83" s="2"/>
      <c r="CM83" s="2">
        <v>0</v>
      </c>
      <c r="CN83" s="2" t="s">
        <v>3</v>
      </c>
      <c r="CO83" s="2">
        <v>0</v>
      </c>
      <c r="CP83" s="2">
        <f t="shared" si="86"/>
        <v>958.14</v>
      </c>
      <c r="CQ83" s="2">
        <f t="shared" si="87"/>
        <v>479.07</v>
      </c>
      <c r="CR83" s="2">
        <f t="shared" si="88"/>
        <v>0</v>
      </c>
      <c r="CS83" s="2">
        <f t="shared" si="89"/>
        <v>0</v>
      </c>
      <c r="CT83" s="2">
        <f t="shared" si="90"/>
        <v>0</v>
      </c>
      <c r="CU83" s="2">
        <f t="shared" si="91"/>
        <v>0</v>
      </c>
      <c r="CV83" s="2">
        <f t="shared" si="92"/>
        <v>0</v>
      </c>
      <c r="CW83" s="2">
        <f t="shared" si="93"/>
        <v>0</v>
      </c>
      <c r="CX83" s="2">
        <f t="shared" si="94"/>
        <v>0</v>
      </c>
      <c r="CY83" s="2">
        <f>((S83*BZ83)/100)</f>
        <v>0</v>
      </c>
      <c r="CZ83" s="2">
        <f>((S83*CA83)/100)</f>
        <v>0</v>
      </c>
      <c r="DA83" s="2"/>
      <c r="DB83" s="2"/>
      <c r="DC83" s="2" t="s">
        <v>3</v>
      </c>
      <c r="DD83" s="2" t="s">
        <v>3</v>
      </c>
      <c r="DE83" s="2" t="s">
        <v>3</v>
      </c>
      <c r="DF83" s="2" t="s">
        <v>3</v>
      </c>
      <c r="DG83" s="2" t="s">
        <v>3</v>
      </c>
      <c r="DH83" s="2" t="s">
        <v>3</v>
      </c>
      <c r="DI83" s="2" t="s">
        <v>3</v>
      </c>
      <c r="DJ83" s="2" t="s">
        <v>3</v>
      </c>
      <c r="DK83" s="2" t="s">
        <v>3</v>
      </c>
      <c r="DL83" s="2" t="s">
        <v>3</v>
      </c>
      <c r="DM83" s="2" t="s">
        <v>3</v>
      </c>
      <c r="DN83" s="2">
        <v>0</v>
      </c>
      <c r="DO83" s="2">
        <v>0</v>
      </c>
      <c r="DP83" s="2">
        <v>1</v>
      </c>
      <c r="DQ83" s="2">
        <v>1</v>
      </c>
      <c r="DR83" s="2"/>
      <c r="DS83" s="2"/>
      <c r="DT83" s="2"/>
      <c r="DU83" s="2">
        <v>1010</v>
      </c>
      <c r="DV83" s="2" t="s">
        <v>20</v>
      </c>
      <c r="DW83" s="2" t="s">
        <v>20</v>
      </c>
      <c r="DX83" s="2">
        <v>1</v>
      </c>
      <c r="DY83" s="2"/>
      <c r="DZ83" s="2" t="s">
        <v>3</v>
      </c>
      <c r="EA83" s="2" t="s">
        <v>3</v>
      </c>
      <c r="EB83" s="2" t="s">
        <v>3</v>
      </c>
      <c r="EC83" s="2" t="s">
        <v>3</v>
      </c>
      <c r="ED83" s="2"/>
      <c r="EE83" s="2">
        <v>98284482</v>
      </c>
      <c r="EF83" s="2">
        <v>200</v>
      </c>
      <c r="EG83" s="2" t="s">
        <v>124</v>
      </c>
      <c r="EH83" s="2">
        <v>0</v>
      </c>
      <c r="EI83" s="2" t="s">
        <v>3</v>
      </c>
      <c r="EJ83" s="2">
        <v>1</v>
      </c>
      <c r="EK83" s="2">
        <v>1617</v>
      </c>
      <c r="EL83" s="2" t="s">
        <v>125</v>
      </c>
      <c r="EM83" s="2" t="s">
        <v>126</v>
      </c>
      <c r="EN83" s="2"/>
      <c r="EO83" s="2" t="s">
        <v>3</v>
      </c>
      <c r="EP83" s="2"/>
      <c r="EQ83" s="2">
        <v>132096</v>
      </c>
      <c r="ER83" s="2">
        <v>479.07</v>
      </c>
      <c r="ES83" s="2">
        <v>479.07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>
        <v>0</v>
      </c>
      <c r="FR83" s="2">
        <f t="shared" si="95"/>
        <v>0</v>
      </c>
      <c r="FS83" s="2">
        <v>0</v>
      </c>
      <c r="FT83" s="2"/>
      <c r="FU83" s="2"/>
      <c r="FV83" s="2"/>
      <c r="FW83" s="2"/>
      <c r="FX83" s="2">
        <v>0</v>
      </c>
      <c r="FY83" s="2">
        <v>0</v>
      </c>
      <c r="FZ83" s="2"/>
      <c r="GA83" s="2" t="s">
        <v>3</v>
      </c>
      <c r="GB83" s="2"/>
      <c r="GC83" s="2"/>
      <c r="GD83" s="2">
        <v>0</v>
      </c>
      <c r="GE83" s="2"/>
      <c r="GF83" s="2">
        <v>-673355257</v>
      </c>
      <c r="GG83" s="2">
        <v>2</v>
      </c>
      <c r="GH83" s="2">
        <v>1</v>
      </c>
      <c r="GI83" s="2">
        <v>-2</v>
      </c>
      <c r="GJ83" s="2">
        <v>0</v>
      </c>
      <c r="GK83" s="2">
        <f>ROUND(R83*(R12)/100,2)</f>
        <v>0</v>
      </c>
      <c r="GL83" s="2">
        <f t="shared" si="96"/>
        <v>0</v>
      </c>
      <c r="GM83" s="2">
        <f t="shared" si="97"/>
        <v>958.14</v>
      </c>
      <c r="GN83" s="2">
        <f t="shared" si="98"/>
        <v>958.14</v>
      </c>
      <c r="GO83" s="2">
        <f t="shared" si="99"/>
        <v>0</v>
      </c>
      <c r="GP83" s="2">
        <f t="shared" si="100"/>
        <v>0</v>
      </c>
      <c r="GQ83" s="2"/>
      <c r="GR83" s="2">
        <v>0</v>
      </c>
      <c r="GS83" s="2">
        <v>0</v>
      </c>
      <c r="GT83" s="2">
        <v>0</v>
      </c>
      <c r="GU83" s="2" t="s">
        <v>3</v>
      </c>
      <c r="GV83" s="2">
        <f t="shared" si="101"/>
        <v>0</v>
      </c>
      <c r="GW83" s="2">
        <v>1</v>
      </c>
      <c r="GX83" s="2">
        <f t="shared" si="102"/>
        <v>0</v>
      </c>
      <c r="GY83" s="2"/>
      <c r="GZ83" s="2"/>
      <c r="HA83" s="2">
        <v>0</v>
      </c>
      <c r="HB83" s="2">
        <v>0</v>
      </c>
      <c r="HC83" s="2">
        <f t="shared" si="103"/>
        <v>0</v>
      </c>
      <c r="HD83" s="2"/>
      <c r="HE83" s="2" t="s">
        <v>3</v>
      </c>
      <c r="HF83" s="2" t="s">
        <v>3</v>
      </c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>
        <v>0</v>
      </c>
      <c r="IL83" s="2"/>
      <c r="IM83" s="2"/>
      <c r="IN83" s="2"/>
      <c r="IO83" s="2"/>
      <c r="IP83" s="2"/>
      <c r="IQ83" s="2"/>
      <c r="IR83" s="2"/>
      <c r="IS83" s="2"/>
      <c r="IT83" s="2"/>
      <c r="IU83" s="2"/>
    </row>
    <row r="84" spans="1:255" x14ac:dyDescent="0.2">
      <c r="A84">
        <v>17</v>
      </c>
      <c r="B84">
        <v>1</v>
      </c>
      <c r="E84" t="s">
        <v>3</v>
      </c>
      <c r="F84" t="s">
        <v>121</v>
      </c>
      <c r="G84" t="s">
        <v>122</v>
      </c>
      <c r="H84" t="s">
        <v>20</v>
      </c>
      <c r="I84">
        <v>2</v>
      </c>
      <c r="J84">
        <v>0</v>
      </c>
      <c r="O84">
        <f t="shared" si="66"/>
        <v>1149.77</v>
      </c>
      <c r="P84">
        <f t="shared" si="67"/>
        <v>1149.77</v>
      </c>
      <c r="Q84">
        <f t="shared" si="68"/>
        <v>0</v>
      </c>
      <c r="R84">
        <f t="shared" si="69"/>
        <v>0</v>
      </c>
      <c r="S84">
        <f t="shared" si="70"/>
        <v>0</v>
      </c>
      <c r="T84">
        <f t="shared" si="71"/>
        <v>0</v>
      </c>
      <c r="U84">
        <f t="shared" si="72"/>
        <v>0</v>
      </c>
      <c r="V84">
        <f t="shared" si="73"/>
        <v>0</v>
      </c>
      <c r="W84">
        <f t="shared" si="74"/>
        <v>0</v>
      </c>
      <c r="X84">
        <f t="shared" si="75"/>
        <v>0</v>
      </c>
      <c r="Y84">
        <f t="shared" si="76"/>
        <v>0</v>
      </c>
      <c r="AA84">
        <v>-1</v>
      </c>
      <c r="AB84">
        <f t="shared" si="77"/>
        <v>479.07</v>
      </c>
      <c r="AC84">
        <f t="shared" si="78"/>
        <v>479.07</v>
      </c>
      <c r="AD84">
        <f t="shared" si="79"/>
        <v>0</v>
      </c>
      <c r="AE84">
        <f t="shared" si="80"/>
        <v>0</v>
      </c>
      <c r="AF84">
        <f t="shared" si="81"/>
        <v>0</v>
      </c>
      <c r="AG84">
        <f t="shared" si="82"/>
        <v>0</v>
      </c>
      <c r="AH84">
        <f t="shared" si="83"/>
        <v>0</v>
      </c>
      <c r="AI84">
        <f t="shared" si="84"/>
        <v>0</v>
      </c>
      <c r="AJ84">
        <f t="shared" si="85"/>
        <v>0</v>
      </c>
      <c r="AK84">
        <v>479.07</v>
      </c>
      <c r="AL84">
        <v>479.07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Z84">
        <v>1</v>
      </c>
      <c r="BA84">
        <v>1</v>
      </c>
      <c r="BB84">
        <v>1</v>
      </c>
      <c r="BC84">
        <v>1.2</v>
      </c>
      <c r="BD84" t="s">
        <v>3</v>
      </c>
      <c r="BE84" t="s">
        <v>3</v>
      </c>
      <c r="BF84" t="s">
        <v>3</v>
      </c>
      <c r="BG84" t="s">
        <v>3</v>
      </c>
      <c r="BH84">
        <v>3</v>
      </c>
      <c r="BI84">
        <v>1</v>
      </c>
      <c r="BJ84" t="s">
        <v>123</v>
      </c>
      <c r="BM84">
        <v>1617</v>
      </c>
      <c r="BN84">
        <v>0</v>
      </c>
      <c r="BO84" t="s">
        <v>121</v>
      </c>
      <c r="BP84">
        <v>1</v>
      </c>
      <c r="BQ84">
        <v>200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 t="s">
        <v>3</v>
      </c>
      <c r="BZ84">
        <v>0</v>
      </c>
      <c r="CA84">
        <v>0</v>
      </c>
      <c r="CE84">
        <v>30</v>
      </c>
      <c r="CF84">
        <v>0</v>
      </c>
      <c r="CG84">
        <v>0</v>
      </c>
      <c r="CM84">
        <v>0</v>
      </c>
      <c r="CN84" t="s">
        <v>3</v>
      </c>
      <c r="CO84">
        <v>0</v>
      </c>
      <c r="CP84">
        <f t="shared" si="86"/>
        <v>1149.77</v>
      </c>
      <c r="CQ84">
        <f t="shared" si="87"/>
        <v>574.88</v>
      </c>
      <c r="CR84">
        <f t="shared" si="88"/>
        <v>0</v>
      </c>
      <c r="CS84">
        <f t="shared" si="89"/>
        <v>0</v>
      </c>
      <c r="CT84">
        <f t="shared" si="90"/>
        <v>0</v>
      </c>
      <c r="CU84">
        <f t="shared" si="91"/>
        <v>0</v>
      </c>
      <c r="CV84">
        <f t="shared" si="92"/>
        <v>0</v>
      </c>
      <c r="CW84">
        <f t="shared" si="93"/>
        <v>0</v>
      </c>
      <c r="CX84">
        <f t="shared" si="94"/>
        <v>0</v>
      </c>
      <c r="CY84">
        <f>S84*(BZ84/100)</f>
        <v>0</v>
      </c>
      <c r="CZ84">
        <f>S84*(CA84/100)</f>
        <v>0</v>
      </c>
      <c r="DC84" t="s">
        <v>3</v>
      </c>
      <c r="DD84" t="s">
        <v>3</v>
      </c>
      <c r="DE84" t="s">
        <v>3</v>
      </c>
      <c r="DF84" t="s">
        <v>3</v>
      </c>
      <c r="DG84" t="s">
        <v>3</v>
      </c>
      <c r="DH84" t="s">
        <v>3</v>
      </c>
      <c r="DI84" t="s">
        <v>3</v>
      </c>
      <c r="DJ84" t="s">
        <v>3</v>
      </c>
      <c r="DK84" t="s">
        <v>3</v>
      </c>
      <c r="DL84" t="s">
        <v>3</v>
      </c>
      <c r="DM84" t="s">
        <v>3</v>
      </c>
      <c r="DN84">
        <v>0</v>
      </c>
      <c r="DO84">
        <v>0</v>
      </c>
      <c r="DP84">
        <v>1</v>
      </c>
      <c r="DQ84">
        <v>1</v>
      </c>
      <c r="DU84">
        <v>1010</v>
      </c>
      <c r="DV84" t="s">
        <v>20</v>
      </c>
      <c r="DW84" t="s">
        <v>20</v>
      </c>
      <c r="DX84">
        <v>1</v>
      </c>
      <c r="DZ84" t="s">
        <v>3</v>
      </c>
      <c r="EA84" t="s">
        <v>3</v>
      </c>
      <c r="EB84" t="s">
        <v>3</v>
      </c>
      <c r="EC84" t="s">
        <v>3</v>
      </c>
      <c r="EE84">
        <v>98284482</v>
      </c>
      <c r="EF84">
        <v>200</v>
      </c>
      <c r="EG84" t="s">
        <v>124</v>
      </c>
      <c r="EH84">
        <v>0</v>
      </c>
      <c r="EI84" t="s">
        <v>3</v>
      </c>
      <c r="EJ84">
        <v>1</v>
      </c>
      <c r="EK84">
        <v>1617</v>
      </c>
      <c r="EL84" t="s">
        <v>125</v>
      </c>
      <c r="EM84" t="s">
        <v>126</v>
      </c>
      <c r="EO84" t="s">
        <v>3</v>
      </c>
      <c r="EQ84">
        <v>132096</v>
      </c>
      <c r="ER84">
        <v>479.07</v>
      </c>
      <c r="ES84">
        <v>479.07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FQ84">
        <v>0</v>
      </c>
      <c r="FR84">
        <f t="shared" si="95"/>
        <v>0</v>
      </c>
      <c r="FS84">
        <v>0</v>
      </c>
      <c r="FX84">
        <v>0</v>
      </c>
      <c r="FY84">
        <v>0</v>
      </c>
      <c r="GA84" t="s">
        <v>3</v>
      </c>
      <c r="GD84">
        <v>0</v>
      </c>
      <c r="GF84">
        <v>-673355257</v>
      </c>
      <c r="GG84">
        <v>2</v>
      </c>
      <c r="GH84">
        <v>1</v>
      </c>
      <c r="GI84">
        <v>2</v>
      </c>
      <c r="GJ84">
        <v>0</v>
      </c>
      <c r="GK84">
        <f>ROUND(R84*(S12)/100,2)</f>
        <v>0</v>
      </c>
      <c r="GL84">
        <f t="shared" si="96"/>
        <v>0</v>
      </c>
      <c r="GM84">
        <f t="shared" si="97"/>
        <v>1149.77</v>
      </c>
      <c r="GN84">
        <f t="shared" si="98"/>
        <v>1149.77</v>
      </c>
      <c r="GO84">
        <f t="shared" si="99"/>
        <v>0</v>
      </c>
      <c r="GP84">
        <f t="shared" si="100"/>
        <v>0</v>
      </c>
      <c r="GR84">
        <v>0</v>
      </c>
      <c r="GS84">
        <v>3</v>
      </c>
      <c r="GT84">
        <v>0</v>
      </c>
      <c r="GU84" t="s">
        <v>3</v>
      </c>
      <c r="GV84">
        <f t="shared" si="101"/>
        <v>0</v>
      </c>
      <c r="GW84">
        <v>1</v>
      </c>
      <c r="GX84">
        <f t="shared" si="102"/>
        <v>0</v>
      </c>
      <c r="HA84">
        <v>0</v>
      </c>
      <c r="HB84">
        <v>0</v>
      </c>
      <c r="HC84">
        <f t="shared" si="103"/>
        <v>0</v>
      </c>
      <c r="HE84" t="s">
        <v>3</v>
      </c>
      <c r="HF84" t="s">
        <v>3</v>
      </c>
      <c r="IK84">
        <v>0</v>
      </c>
    </row>
    <row r="85" spans="1:255" x14ac:dyDescent="0.2">
      <c r="A85" s="2">
        <v>17</v>
      </c>
      <c r="B85" s="2">
        <v>1</v>
      </c>
      <c r="C85" s="2"/>
      <c r="D85" s="2"/>
      <c r="E85" s="2" t="s">
        <v>127</v>
      </c>
      <c r="F85" s="2" t="s">
        <v>128</v>
      </c>
      <c r="G85" s="2" t="s">
        <v>129</v>
      </c>
      <c r="H85" s="2" t="s">
        <v>20</v>
      </c>
      <c r="I85" s="2">
        <f>ROUND(2+2,9)</f>
        <v>4</v>
      </c>
      <c r="J85" s="2">
        <v>0</v>
      </c>
      <c r="K85" s="2"/>
      <c r="L85" s="2"/>
      <c r="M85" s="2"/>
      <c r="N85" s="2"/>
      <c r="O85" s="2">
        <f t="shared" si="66"/>
        <v>2546.64</v>
      </c>
      <c r="P85" s="2">
        <f t="shared" si="67"/>
        <v>2546.64</v>
      </c>
      <c r="Q85" s="2">
        <f t="shared" si="68"/>
        <v>0</v>
      </c>
      <c r="R85" s="2">
        <f t="shared" si="69"/>
        <v>0</v>
      </c>
      <c r="S85" s="2">
        <f t="shared" si="70"/>
        <v>0</v>
      </c>
      <c r="T85" s="2">
        <f t="shared" si="71"/>
        <v>0</v>
      </c>
      <c r="U85" s="2">
        <f t="shared" si="72"/>
        <v>0</v>
      </c>
      <c r="V85" s="2">
        <f t="shared" si="73"/>
        <v>0</v>
      </c>
      <c r="W85" s="2">
        <f t="shared" si="74"/>
        <v>0</v>
      </c>
      <c r="X85" s="2">
        <f t="shared" si="75"/>
        <v>0</v>
      </c>
      <c r="Y85" s="2">
        <f t="shared" si="76"/>
        <v>0</v>
      </c>
      <c r="Z85" s="2"/>
      <c r="AA85" s="2">
        <v>99036983</v>
      </c>
      <c r="AB85" s="2">
        <f t="shared" si="77"/>
        <v>636.66</v>
      </c>
      <c r="AC85" s="2">
        <f t="shared" si="78"/>
        <v>636.66</v>
      </c>
      <c r="AD85" s="2">
        <f t="shared" si="79"/>
        <v>0</v>
      </c>
      <c r="AE85" s="2">
        <f t="shared" si="80"/>
        <v>0</v>
      </c>
      <c r="AF85" s="2">
        <f t="shared" si="81"/>
        <v>0</v>
      </c>
      <c r="AG85" s="2">
        <f t="shared" si="82"/>
        <v>0</v>
      </c>
      <c r="AH85" s="2">
        <f t="shared" si="83"/>
        <v>0</v>
      </c>
      <c r="AI85" s="2">
        <f t="shared" si="84"/>
        <v>0</v>
      </c>
      <c r="AJ85" s="2">
        <f t="shared" si="85"/>
        <v>0</v>
      </c>
      <c r="AK85" s="2">
        <v>636.66</v>
      </c>
      <c r="AL85" s="2">
        <v>636.66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1</v>
      </c>
      <c r="AW85" s="2">
        <v>1</v>
      </c>
      <c r="AX85" s="2"/>
      <c r="AY85" s="2"/>
      <c r="AZ85" s="2">
        <v>1</v>
      </c>
      <c r="BA85" s="2">
        <v>1</v>
      </c>
      <c r="BB85" s="2">
        <v>1</v>
      </c>
      <c r="BC85" s="2">
        <v>1</v>
      </c>
      <c r="BD85" s="2" t="s">
        <v>3</v>
      </c>
      <c r="BE85" s="2" t="s">
        <v>3</v>
      </c>
      <c r="BF85" s="2" t="s">
        <v>3</v>
      </c>
      <c r="BG85" s="2" t="s">
        <v>3</v>
      </c>
      <c r="BH85" s="2">
        <v>3</v>
      </c>
      <c r="BI85" s="2">
        <v>1</v>
      </c>
      <c r="BJ85" s="2" t="s">
        <v>130</v>
      </c>
      <c r="BK85" s="2"/>
      <c r="BL85" s="2"/>
      <c r="BM85" s="2">
        <v>1617</v>
      </c>
      <c r="BN85" s="2">
        <v>0</v>
      </c>
      <c r="BO85" s="2" t="s">
        <v>3</v>
      </c>
      <c r="BP85" s="2">
        <v>0</v>
      </c>
      <c r="BQ85" s="2">
        <v>200</v>
      </c>
      <c r="BR85" s="2">
        <v>0</v>
      </c>
      <c r="BS85" s="2">
        <v>1</v>
      </c>
      <c r="BT85" s="2">
        <v>1</v>
      </c>
      <c r="BU85" s="2">
        <v>1</v>
      </c>
      <c r="BV85" s="2">
        <v>1</v>
      </c>
      <c r="BW85" s="2">
        <v>1</v>
      </c>
      <c r="BX85" s="2">
        <v>1</v>
      </c>
      <c r="BY85" s="2" t="s">
        <v>3</v>
      </c>
      <c r="BZ85" s="2">
        <v>0</v>
      </c>
      <c r="CA85" s="2">
        <v>0</v>
      </c>
      <c r="CB85" s="2"/>
      <c r="CC85" s="2"/>
      <c r="CD85" s="2"/>
      <c r="CE85" s="2">
        <v>30</v>
      </c>
      <c r="CF85" s="2">
        <v>0</v>
      </c>
      <c r="CG85" s="2">
        <v>0</v>
      </c>
      <c r="CH85" s="2"/>
      <c r="CI85" s="2"/>
      <c r="CJ85" s="2"/>
      <c r="CK85" s="2"/>
      <c r="CL85" s="2"/>
      <c r="CM85" s="2">
        <v>0</v>
      </c>
      <c r="CN85" s="2" t="s">
        <v>3</v>
      </c>
      <c r="CO85" s="2">
        <v>0</v>
      </c>
      <c r="CP85" s="2">
        <f t="shared" si="86"/>
        <v>2546.64</v>
      </c>
      <c r="CQ85" s="2">
        <f t="shared" si="87"/>
        <v>636.66</v>
      </c>
      <c r="CR85" s="2">
        <f t="shared" si="88"/>
        <v>0</v>
      </c>
      <c r="CS85" s="2">
        <f t="shared" si="89"/>
        <v>0</v>
      </c>
      <c r="CT85" s="2">
        <f t="shared" si="90"/>
        <v>0</v>
      </c>
      <c r="CU85" s="2">
        <f t="shared" si="91"/>
        <v>0</v>
      </c>
      <c r="CV85" s="2">
        <f t="shared" si="92"/>
        <v>0</v>
      </c>
      <c r="CW85" s="2">
        <f t="shared" si="93"/>
        <v>0</v>
      </c>
      <c r="CX85" s="2">
        <f t="shared" si="94"/>
        <v>0</v>
      </c>
      <c r="CY85" s="2">
        <f>((S85*BZ85)/100)</f>
        <v>0</v>
      </c>
      <c r="CZ85" s="2">
        <f>((S85*CA85)/100)</f>
        <v>0</v>
      </c>
      <c r="DA85" s="2"/>
      <c r="DB85" s="2"/>
      <c r="DC85" s="2" t="s">
        <v>3</v>
      </c>
      <c r="DD85" s="2" t="s">
        <v>3</v>
      </c>
      <c r="DE85" s="2" t="s">
        <v>3</v>
      </c>
      <c r="DF85" s="2" t="s">
        <v>3</v>
      </c>
      <c r="DG85" s="2" t="s">
        <v>3</v>
      </c>
      <c r="DH85" s="2" t="s">
        <v>3</v>
      </c>
      <c r="DI85" s="2" t="s">
        <v>3</v>
      </c>
      <c r="DJ85" s="2" t="s">
        <v>3</v>
      </c>
      <c r="DK85" s="2" t="s">
        <v>3</v>
      </c>
      <c r="DL85" s="2" t="s">
        <v>3</v>
      </c>
      <c r="DM85" s="2" t="s">
        <v>3</v>
      </c>
      <c r="DN85" s="2">
        <v>0</v>
      </c>
      <c r="DO85" s="2">
        <v>0</v>
      </c>
      <c r="DP85" s="2">
        <v>1</v>
      </c>
      <c r="DQ85" s="2">
        <v>1</v>
      </c>
      <c r="DR85" s="2"/>
      <c r="DS85" s="2"/>
      <c r="DT85" s="2"/>
      <c r="DU85" s="2">
        <v>1010</v>
      </c>
      <c r="DV85" s="2" t="s">
        <v>20</v>
      </c>
      <c r="DW85" s="2" t="s">
        <v>20</v>
      </c>
      <c r="DX85" s="2">
        <v>1</v>
      </c>
      <c r="DY85" s="2"/>
      <c r="DZ85" s="2" t="s">
        <v>3</v>
      </c>
      <c r="EA85" s="2" t="s">
        <v>3</v>
      </c>
      <c r="EB85" s="2" t="s">
        <v>3</v>
      </c>
      <c r="EC85" s="2" t="s">
        <v>3</v>
      </c>
      <c r="ED85" s="2"/>
      <c r="EE85" s="2">
        <v>98284482</v>
      </c>
      <c r="EF85" s="2">
        <v>200</v>
      </c>
      <c r="EG85" s="2" t="s">
        <v>124</v>
      </c>
      <c r="EH85" s="2">
        <v>0</v>
      </c>
      <c r="EI85" s="2" t="s">
        <v>3</v>
      </c>
      <c r="EJ85" s="2">
        <v>1</v>
      </c>
      <c r="EK85" s="2">
        <v>1617</v>
      </c>
      <c r="EL85" s="2" t="s">
        <v>125</v>
      </c>
      <c r="EM85" s="2" t="s">
        <v>126</v>
      </c>
      <c r="EN85" s="2"/>
      <c r="EO85" s="2" t="s">
        <v>3</v>
      </c>
      <c r="EP85" s="2"/>
      <c r="EQ85" s="2">
        <v>131072</v>
      </c>
      <c r="ER85" s="2">
        <v>636.66</v>
      </c>
      <c r="ES85" s="2">
        <v>636.66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>
        <v>0</v>
      </c>
      <c r="FR85" s="2">
        <f t="shared" si="95"/>
        <v>0</v>
      </c>
      <c r="FS85" s="2">
        <v>0</v>
      </c>
      <c r="FT85" s="2"/>
      <c r="FU85" s="2"/>
      <c r="FV85" s="2"/>
      <c r="FW85" s="2"/>
      <c r="FX85" s="2">
        <v>0</v>
      </c>
      <c r="FY85" s="2">
        <v>0</v>
      </c>
      <c r="FZ85" s="2"/>
      <c r="GA85" s="2" t="s">
        <v>3</v>
      </c>
      <c r="GB85" s="2"/>
      <c r="GC85" s="2"/>
      <c r="GD85" s="2">
        <v>0</v>
      </c>
      <c r="GE85" s="2"/>
      <c r="GF85" s="2">
        <v>-917589801</v>
      </c>
      <c r="GG85" s="2">
        <v>2</v>
      </c>
      <c r="GH85" s="2">
        <v>1</v>
      </c>
      <c r="GI85" s="2">
        <v>-2</v>
      </c>
      <c r="GJ85" s="2">
        <v>0</v>
      </c>
      <c r="GK85" s="2">
        <f>ROUND(R85*(R12)/100,2)</f>
        <v>0</v>
      </c>
      <c r="GL85" s="2">
        <f t="shared" si="96"/>
        <v>0</v>
      </c>
      <c r="GM85" s="2">
        <f t="shared" si="97"/>
        <v>2546.64</v>
      </c>
      <c r="GN85" s="2">
        <f t="shared" si="98"/>
        <v>2546.64</v>
      </c>
      <c r="GO85" s="2">
        <f t="shared" si="99"/>
        <v>0</v>
      </c>
      <c r="GP85" s="2">
        <f t="shared" si="100"/>
        <v>0</v>
      </c>
      <c r="GQ85" s="2"/>
      <c r="GR85" s="2">
        <v>0</v>
      </c>
      <c r="GS85" s="2">
        <v>0</v>
      </c>
      <c r="GT85" s="2">
        <v>0</v>
      </c>
      <c r="GU85" s="2" t="s">
        <v>3</v>
      </c>
      <c r="GV85" s="2">
        <f t="shared" si="101"/>
        <v>0</v>
      </c>
      <c r="GW85" s="2">
        <v>1</v>
      </c>
      <c r="GX85" s="2">
        <f t="shared" si="102"/>
        <v>0</v>
      </c>
      <c r="GY85" s="2"/>
      <c r="GZ85" s="2"/>
      <c r="HA85" s="2">
        <v>0</v>
      </c>
      <c r="HB85" s="2">
        <v>0</v>
      </c>
      <c r="HC85" s="2">
        <f t="shared" si="103"/>
        <v>0</v>
      </c>
      <c r="HD85" s="2"/>
      <c r="HE85" s="2" t="s">
        <v>3</v>
      </c>
      <c r="HF85" s="2" t="s">
        <v>3</v>
      </c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>
        <v>0</v>
      </c>
      <c r="IL85" s="2"/>
      <c r="IM85" s="2"/>
      <c r="IN85" s="2"/>
      <c r="IO85" s="2"/>
      <c r="IP85" s="2"/>
      <c r="IQ85" s="2"/>
      <c r="IR85" s="2"/>
      <c r="IS85" s="2"/>
      <c r="IT85" s="2"/>
      <c r="IU85" s="2"/>
    </row>
    <row r="86" spans="1:255" x14ac:dyDescent="0.2">
      <c r="A86">
        <v>17</v>
      </c>
      <c r="B86">
        <v>1</v>
      </c>
      <c r="E86" t="s">
        <v>127</v>
      </c>
      <c r="F86" t="s">
        <v>128</v>
      </c>
      <c r="G86" t="s">
        <v>129</v>
      </c>
      <c r="H86" t="s">
        <v>20</v>
      </c>
      <c r="I86">
        <f>ROUND(2+2,9)</f>
        <v>4</v>
      </c>
      <c r="J86">
        <v>0</v>
      </c>
      <c r="O86">
        <f t="shared" si="66"/>
        <v>3259.7</v>
      </c>
      <c r="P86">
        <f t="shared" si="67"/>
        <v>3259.7</v>
      </c>
      <c r="Q86">
        <f t="shared" si="68"/>
        <v>0</v>
      </c>
      <c r="R86">
        <f t="shared" si="69"/>
        <v>0</v>
      </c>
      <c r="S86">
        <f t="shared" si="70"/>
        <v>0</v>
      </c>
      <c r="T86">
        <f t="shared" si="71"/>
        <v>0</v>
      </c>
      <c r="U86">
        <f t="shared" si="72"/>
        <v>0</v>
      </c>
      <c r="V86">
        <f t="shared" si="73"/>
        <v>0</v>
      </c>
      <c r="W86">
        <f t="shared" si="74"/>
        <v>0</v>
      </c>
      <c r="X86">
        <f t="shared" si="75"/>
        <v>0</v>
      </c>
      <c r="Y86">
        <f t="shared" si="76"/>
        <v>0</v>
      </c>
      <c r="AA86">
        <v>99036980</v>
      </c>
      <c r="AB86">
        <f t="shared" si="77"/>
        <v>636.66</v>
      </c>
      <c r="AC86">
        <f t="shared" si="78"/>
        <v>636.66</v>
      </c>
      <c r="AD86">
        <f t="shared" si="79"/>
        <v>0</v>
      </c>
      <c r="AE86">
        <f t="shared" si="80"/>
        <v>0</v>
      </c>
      <c r="AF86">
        <f t="shared" si="81"/>
        <v>0</v>
      </c>
      <c r="AG86">
        <f t="shared" si="82"/>
        <v>0</v>
      </c>
      <c r="AH86">
        <f t="shared" si="83"/>
        <v>0</v>
      </c>
      <c r="AI86">
        <f t="shared" si="84"/>
        <v>0</v>
      </c>
      <c r="AJ86">
        <f t="shared" si="85"/>
        <v>0</v>
      </c>
      <c r="AK86">
        <v>636.66</v>
      </c>
      <c r="AL86">
        <v>636.66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Z86">
        <v>1</v>
      </c>
      <c r="BA86">
        <v>1</v>
      </c>
      <c r="BB86">
        <v>1</v>
      </c>
      <c r="BC86">
        <v>1.28</v>
      </c>
      <c r="BD86" t="s">
        <v>3</v>
      </c>
      <c r="BE86" t="s">
        <v>3</v>
      </c>
      <c r="BF86" t="s">
        <v>3</v>
      </c>
      <c r="BG86" t="s">
        <v>3</v>
      </c>
      <c r="BH86">
        <v>3</v>
      </c>
      <c r="BI86">
        <v>1</v>
      </c>
      <c r="BJ86" t="s">
        <v>130</v>
      </c>
      <c r="BM86">
        <v>1617</v>
      </c>
      <c r="BN86">
        <v>0</v>
      </c>
      <c r="BO86" t="s">
        <v>128</v>
      </c>
      <c r="BP86">
        <v>1</v>
      </c>
      <c r="BQ86">
        <v>200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 t="s">
        <v>3</v>
      </c>
      <c r="BZ86">
        <v>0</v>
      </c>
      <c r="CA86">
        <v>0</v>
      </c>
      <c r="CE86">
        <v>30</v>
      </c>
      <c r="CF86">
        <v>0</v>
      </c>
      <c r="CG86">
        <v>0</v>
      </c>
      <c r="CM86">
        <v>0</v>
      </c>
      <c r="CN86" t="s">
        <v>3</v>
      </c>
      <c r="CO86">
        <v>0</v>
      </c>
      <c r="CP86">
        <f t="shared" si="86"/>
        <v>3259.7</v>
      </c>
      <c r="CQ86">
        <f t="shared" si="87"/>
        <v>814.92</v>
      </c>
      <c r="CR86">
        <f t="shared" si="88"/>
        <v>0</v>
      </c>
      <c r="CS86">
        <f t="shared" si="89"/>
        <v>0</v>
      </c>
      <c r="CT86">
        <f t="shared" si="90"/>
        <v>0</v>
      </c>
      <c r="CU86">
        <f t="shared" si="91"/>
        <v>0</v>
      </c>
      <c r="CV86">
        <f t="shared" si="92"/>
        <v>0</v>
      </c>
      <c r="CW86">
        <f t="shared" si="93"/>
        <v>0</v>
      </c>
      <c r="CX86">
        <f t="shared" si="94"/>
        <v>0</v>
      </c>
      <c r="CY86">
        <f>S86*(BZ86/100)</f>
        <v>0</v>
      </c>
      <c r="CZ86">
        <f>S86*(CA86/100)</f>
        <v>0</v>
      </c>
      <c r="DC86" t="s">
        <v>3</v>
      </c>
      <c r="DD86" t="s">
        <v>3</v>
      </c>
      <c r="DE86" t="s">
        <v>3</v>
      </c>
      <c r="DF86" t="s">
        <v>3</v>
      </c>
      <c r="DG86" t="s">
        <v>3</v>
      </c>
      <c r="DH86" t="s">
        <v>3</v>
      </c>
      <c r="DI86" t="s">
        <v>3</v>
      </c>
      <c r="DJ86" t="s">
        <v>3</v>
      </c>
      <c r="DK86" t="s">
        <v>3</v>
      </c>
      <c r="DL86" t="s">
        <v>3</v>
      </c>
      <c r="DM86" t="s">
        <v>3</v>
      </c>
      <c r="DN86">
        <v>0</v>
      </c>
      <c r="DO86">
        <v>0</v>
      </c>
      <c r="DP86">
        <v>1</v>
      </c>
      <c r="DQ86">
        <v>1</v>
      </c>
      <c r="DU86">
        <v>1010</v>
      </c>
      <c r="DV86" t="s">
        <v>20</v>
      </c>
      <c r="DW86" t="s">
        <v>20</v>
      </c>
      <c r="DX86">
        <v>1</v>
      </c>
      <c r="DZ86" t="s">
        <v>3</v>
      </c>
      <c r="EA86" t="s">
        <v>3</v>
      </c>
      <c r="EB86" t="s">
        <v>3</v>
      </c>
      <c r="EC86" t="s">
        <v>3</v>
      </c>
      <c r="EE86">
        <v>98284482</v>
      </c>
      <c r="EF86">
        <v>200</v>
      </c>
      <c r="EG86" t="s">
        <v>124</v>
      </c>
      <c r="EH86">
        <v>0</v>
      </c>
      <c r="EI86" t="s">
        <v>3</v>
      </c>
      <c r="EJ86">
        <v>1</v>
      </c>
      <c r="EK86">
        <v>1617</v>
      </c>
      <c r="EL86" t="s">
        <v>125</v>
      </c>
      <c r="EM86" t="s">
        <v>126</v>
      </c>
      <c r="EO86" t="s">
        <v>3</v>
      </c>
      <c r="EQ86">
        <v>131072</v>
      </c>
      <c r="ER86">
        <v>636.66</v>
      </c>
      <c r="ES86">
        <v>636.66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FQ86">
        <v>0</v>
      </c>
      <c r="FR86">
        <f t="shared" si="95"/>
        <v>0</v>
      </c>
      <c r="FS86">
        <v>0</v>
      </c>
      <c r="FX86">
        <v>0</v>
      </c>
      <c r="FY86">
        <v>0</v>
      </c>
      <c r="GA86" t="s">
        <v>3</v>
      </c>
      <c r="GD86">
        <v>0</v>
      </c>
      <c r="GF86">
        <v>-917589801</v>
      </c>
      <c r="GG86">
        <v>2</v>
      </c>
      <c r="GH86">
        <v>1</v>
      </c>
      <c r="GI86">
        <v>2</v>
      </c>
      <c r="GJ86">
        <v>0</v>
      </c>
      <c r="GK86">
        <f>ROUND(R86*(S12)/100,2)</f>
        <v>0</v>
      </c>
      <c r="GL86">
        <f t="shared" si="96"/>
        <v>0</v>
      </c>
      <c r="GM86">
        <f t="shared" si="97"/>
        <v>3259.7</v>
      </c>
      <c r="GN86">
        <f t="shared" si="98"/>
        <v>3259.7</v>
      </c>
      <c r="GO86">
        <f t="shared" si="99"/>
        <v>0</v>
      </c>
      <c r="GP86">
        <f t="shared" si="100"/>
        <v>0</v>
      </c>
      <c r="GR86">
        <v>0</v>
      </c>
      <c r="GS86">
        <v>3</v>
      </c>
      <c r="GT86">
        <v>0</v>
      </c>
      <c r="GU86" t="s">
        <v>3</v>
      </c>
      <c r="GV86">
        <f t="shared" si="101"/>
        <v>0</v>
      </c>
      <c r="GW86">
        <v>1</v>
      </c>
      <c r="GX86">
        <f t="shared" si="102"/>
        <v>0</v>
      </c>
      <c r="HA86">
        <v>0</v>
      </c>
      <c r="HB86">
        <v>0</v>
      </c>
      <c r="HC86">
        <f t="shared" si="103"/>
        <v>0</v>
      </c>
      <c r="HE86" t="s">
        <v>3</v>
      </c>
      <c r="HF86" t="s">
        <v>3</v>
      </c>
      <c r="IK86">
        <v>0</v>
      </c>
    </row>
    <row r="87" spans="1:255" x14ac:dyDescent="0.2">
      <c r="A87" s="2">
        <v>17</v>
      </c>
      <c r="B87" s="2">
        <v>1</v>
      </c>
      <c r="C87" s="2"/>
      <c r="D87" s="2"/>
      <c r="E87" s="2" t="s">
        <v>3</v>
      </c>
      <c r="F87" s="2" t="s">
        <v>131</v>
      </c>
      <c r="G87" s="2" t="s">
        <v>132</v>
      </c>
      <c r="H87" s="2" t="s">
        <v>20</v>
      </c>
      <c r="I87" s="2">
        <v>1</v>
      </c>
      <c r="J87" s="2">
        <v>0</v>
      </c>
      <c r="K87" s="2"/>
      <c r="L87" s="2"/>
      <c r="M87" s="2"/>
      <c r="N87" s="2"/>
      <c r="O87" s="2">
        <f t="shared" si="66"/>
        <v>849.72</v>
      </c>
      <c r="P87" s="2">
        <f t="shared" si="67"/>
        <v>849.72</v>
      </c>
      <c r="Q87" s="2">
        <f t="shared" si="68"/>
        <v>0</v>
      </c>
      <c r="R87" s="2">
        <f t="shared" si="69"/>
        <v>0</v>
      </c>
      <c r="S87" s="2">
        <f t="shared" si="70"/>
        <v>0</v>
      </c>
      <c r="T87" s="2">
        <f t="shared" si="71"/>
        <v>0</v>
      </c>
      <c r="U87" s="2">
        <f t="shared" si="72"/>
        <v>0</v>
      </c>
      <c r="V87" s="2">
        <f t="shared" si="73"/>
        <v>0</v>
      </c>
      <c r="W87" s="2">
        <f t="shared" si="74"/>
        <v>0</v>
      </c>
      <c r="X87" s="2">
        <f t="shared" si="75"/>
        <v>0</v>
      </c>
      <c r="Y87" s="2">
        <f t="shared" si="76"/>
        <v>0</v>
      </c>
      <c r="Z87" s="2"/>
      <c r="AA87" s="2">
        <v>-1</v>
      </c>
      <c r="AB87" s="2">
        <f t="shared" si="77"/>
        <v>849.72</v>
      </c>
      <c r="AC87" s="2">
        <f t="shared" si="78"/>
        <v>849.72</v>
      </c>
      <c r="AD87" s="2">
        <f t="shared" si="79"/>
        <v>0</v>
      </c>
      <c r="AE87" s="2">
        <f t="shared" si="80"/>
        <v>0</v>
      </c>
      <c r="AF87" s="2">
        <f t="shared" si="81"/>
        <v>0</v>
      </c>
      <c r="AG87" s="2">
        <f t="shared" si="82"/>
        <v>0</v>
      </c>
      <c r="AH87" s="2">
        <f t="shared" si="83"/>
        <v>0</v>
      </c>
      <c r="AI87" s="2">
        <f t="shared" si="84"/>
        <v>0</v>
      </c>
      <c r="AJ87" s="2">
        <f t="shared" si="85"/>
        <v>0</v>
      </c>
      <c r="AK87" s="2">
        <v>849.72</v>
      </c>
      <c r="AL87" s="2">
        <v>849.72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1</v>
      </c>
      <c r="AW87" s="2">
        <v>1</v>
      </c>
      <c r="AX87" s="2"/>
      <c r="AY87" s="2"/>
      <c r="AZ87" s="2">
        <v>1</v>
      </c>
      <c r="BA87" s="2">
        <v>1</v>
      </c>
      <c r="BB87" s="2">
        <v>1</v>
      </c>
      <c r="BC87" s="2">
        <v>1</v>
      </c>
      <c r="BD87" s="2" t="s">
        <v>3</v>
      </c>
      <c r="BE87" s="2" t="s">
        <v>3</v>
      </c>
      <c r="BF87" s="2" t="s">
        <v>3</v>
      </c>
      <c r="BG87" s="2" t="s">
        <v>3</v>
      </c>
      <c r="BH87" s="2">
        <v>3</v>
      </c>
      <c r="BI87" s="2">
        <v>1</v>
      </c>
      <c r="BJ87" s="2" t="s">
        <v>133</v>
      </c>
      <c r="BK87" s="2"/>
      <c r="BL87" s="2"/>
      <c r="BM87" s="2">
        <v>1617</v>
      </c>
      <c r="BN87" s="2">
        <v>0</v>
      </c>
      <c r="BO87" s="2" t="s">
        <v>3</v>
      </c>
      <c r="BP87" s="2">
        <v>0</v>
      </c>
      <c r="BQ87" s="2">
        <v>200</v>
      </c>
      <c r="BR87" s="2">
        <v>0</v>
      </c>
      <c r="BS87" s="2">
        <v>1</v>
      </c>
      <c r="BT87" s="2">
        <v>1</v>
      </c>
      <c r="BU87" s="2">
        <v>1</v>
      </c>
      <c r="BV87" s="2">
        <v>1</v>
      </c>
      <c r="BW87" s="2">
        <v>1</v>
      </c>
      <c r="BX87" s="2">
        <v>1</v>
      </c>
      <c r="BY87" s="2" t="s">
        <v>3</v>
      </c>
      <c r="BZ87" s="2">
        <v>0</v>
      </c>
      <c r="CA87" s="2">
        <v>0</v>
      </c>
      <c r="CB87" s="2"/>
      <c r="CC87" s="2"/>
      <c r="CD87" s="2"/>
      <c r="CE87" s="2">
        <v>30</v>
      </c>
      <c r="CF87" s="2">
        <v>0</v>
      </c>
      <c r="CG87" s="2">
        <v>0</v>
      </c>
      <c r="CH87" s="2"/>
      <c r="CI87" s="2"/>
      <c r="CJ87" s="2"/>
      <c r="CK87" s="2"/>
      <c r="CL87" s="2"/>
      <c r="CM87" s="2">
        <v>0</v>
      </c>
      <c r="CN87" s="2" t="s">
        <v>3</v>
      </c>
      <c r="CO87" s="2">
        <v>0</v>
      </c>
      <c r="CP87" s="2">
        <f t="shared" si="86"/>
        <v>849.72</v>
      </c>
      <c r="CQ87" s="2">
        <f t="shared" si="87"/>
        <v>849.72</v>
      </c>
      <c r="CR87" s="2">
        <f t="shared" si="88"/>
        <v>0</v>
      </c>
      <c r="CS87" s="2">
        <f t="shared" si="89"/>
        <v>0</v>
      </c>
      <c r="CT87" s="2">
        <f t="shared" si="90"/>
        <v>0</v>
      </c>
      <c r="CU87" s="2">
        <f t="shared" si="91"/>
        <v>0</v>
      </c>
      <c r="CV87" s="2">
        <f t="shared" si="92"/>
        <v>0</v>
      </c>
      <c r="CW87" s="2">
        <f t="shared" si="93"/>
        <v>0</v>
      </c>
      <c r="CX87" s="2">
        <f t="shared" si="94"/>
        <v>0</v>
      </c>
      <c r="CY87" s="2">
        <f>((S87*BZ87)/100)</f>
        <v>0</v>
      </c>
      <c r="CZ87" s="2">
        <f>((S87*CA87)/100)</f>
        <v>0</v>
      </c>
      <c r="DA87" s="2"/>
      <c r="DB87" s="2"/>
      <c r="DC87" s="2" t="s">
        <v>3</v>
      </c>
      <c r="DD87" s="2" t="s">
        <v>3</v>
      </c>
      <c r="DE87" s="2" t="s">
        <v>3</v>
      </c>
      <c r="DF87" s="2" t="s">
        <v>3</v>
      </c>
      <c r="DG87" s="2" t="s">
        <v>3</v>
      </c>
      <c r="DH87" s="2" t="s">
        <v>3</v>
      </c>
      <c r="DI87" s="2" t="s">
        <v>3</v>
      </c>
      <c r="DJ87" s="2" t="s">
        <v>3</v>
      </c>
      <c r="DK87" s="2" t="s">
        <v>3</v>
      </c>
      <c r="DL87" s="2" t="s">
        <v>3</v>
      </c>
      <c r="DM87" s="2" t="s">
        <v>3</v>
      </c>
      <c r="DN87" s="2">
        <v>0</v>
      </c>
      <c r="DO87" s="2">
        <v>0</v>
      </c>
      <c r="DP87" s="2">
        <v>1</v>
      </c>
      <c r="DQ87" s="2">
        <v>1</v>
      </c>
      <c r="DR87" s="2"/>
      <c r="DS87" s="2"/>
      <c r="DT87" s="2"/>
      <c r="DU87" s="2">
        <v>1010</v>
      </c>
      <c r="DV87" s="2" t="s">
        <v>20</v>
      </c>
      <c r="DW87" s="2" t="s">
        <v>20</v>
      </c>
      <c r="DX87" s="2">
        <v>1</v>
      </c>
      <c r="DY87" s="2"/>
      <c r="DZ87" s="2" t="s">
        <v>3</v>
      </c>
      <c r="EA87" s="2" t="s">
        <v>3</v>
      </c>
      <c r="EB87" s="2" t="s">
        <v>3</v>
      </c>
      <c r="EC87" s="2" t="s">
        <v>3</v>
      </c>
      <c r="ED87" s="2"/>
      <c r="EE87" s="2">
        <v>98284482</v>
      </c>
      <c r="EF87" s="2">
        <v>200</v>
      </c>
      <c r="EG87" s="2" t="s">
        <v>124</v>
      </c>
      <c r="EH87" s="2">
        <v>0</v>
      </c>
      <c r="EI87" s="2" t="s">
        <v>3</v>
      </c>
      <c r="EJ87" s="2">
        <v>1</v>
      </c>
      <c r="EK87" s="2">
        <v>1617</v>
      </c>
      <c r="EL87" s="2" t="s">
        <v>125</v>
      </c>
      <c r="EM87" s="2" t="s">
        <v>126</v>
      </c>
      <c r="EN87" s="2"/>
      <c r="EO87" s="2" t="s">
        <v>3</v>
      </c>
      <c r="EP87" s="2"/>
      <c r="EQ87" s="2">
        <v>132096</v>
      </c>
      <c r="ER87" s="2">
        <v>849.72</v>
      </c>
      <c r="ES87" s="2">
        <v>849.72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>
        <v>0</v>
      </c>
      <c r="FR87" s="2">
        <f t="shared" si="95"/>
        <v>0</v>
      </c>
      <c r="FS87" s="2">
        <v>0</v>
      </c>
      <c r="FT87" s="2"/>
      <c r="FU87" s="2"/>
      <c r="FV87" s="2"/>
      <c r="FW87" s="2"/>
      <c r="FX87" s="2">
        <v>0</v>
      </c>
      <c r="FY87" s="2">
        <v>0</v>
      </c>
      <c r="FZ87" s="2"/>
      <c r="GA87" s="2" t="s">
        <v>3</v>
      </c>
      <c r="GB87" s="2"/>
      <c r="GC87" s="2"/>
      <c r="GD87" s="2">
        <v>0</v>
      </c>
      <c r="GE87" s="2"/>
      <c r="GF87" s="2">
        <v>-1042549528</v>
      </c>
      <c r="GG87" s="2">
        <v>2</v>
      </c>
      <c r="GH87" s="2">
        <v>1</v>
      </c>
      <c r="GI87" s="2">
        <v>-2</v>
      </c>
      <c r="GJ87" s="2">
        <v>0</v>
      </c>
      <c r="GK87" s="2">
        <f>ROUND(R87*(R12)/100,2)</f>
        <v>0</v>
      </c>
      <c r="GL87" s="2">
        <f t="shared" si="96"/>
        <v>0</v>
      </c>
      <c r="GM87" s="2">
        <f t="shared" si="97"/>
        <v>849.72</v>
      </c>
      <c r="GN87" s="2">
        <f t="shared" si="98"/>
        <v>849.72</v>
      </c>
      <c r="GO87" s="2">
        <f t="shared" si="99"/>
        <v>0</v>
      </c>
      <c r="GP87" s="2">
        <f t="shared" si="100"/>
        <v>0</v>
      </c>
      <c r="GQ87" s="2"/>
      <c r="GR87" s="2">
        <v>0</v>
      </c>
      <c r="GS87" s="2">
        <v>0</v>
      </c>
      <c r="GT87" s="2">
        <v>0</v>
      </c>
      <c r="GU87" s="2" t="s">
        <v>3</v>
      </c>
      <c r="GV87" s="2">
        <f t="shared" si="101"/>
        <v>0</v>
      </c>
      <c r="GW87" s="2">
        <v>1</v>
      </c>
      <c r="GX87" s="2">
        <f t="shared" si="102"/>
        <v>0</v>
      </c>
      <c r="GY87" s="2"/>
      <c r="GZ87" s="2"/>
      <c r="HA87" s="2">
        <v>0</v>
      </c>
      <c r="HB87" s="2">
        <v>0</v>
      </c>
      <c r="HC87" s="2">
        <f t="shared" si="103"/>
        <v>0</v>
      </c>
      <c r="HD87" s="2"/>
      <c r="HE87" s="2" t="s">
        <v>3</v>
      </c>
      <c r="HF87" s="2" t="s">
        <v>3</v>
      </c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>
        <v>0</v>
      </c>
      <c r="IL87" s="2"/>
      <c r="IM87" s="2"/>
      <c r="IN87" s="2"/>
      <c r="IO87" s="2"/>
      <c r="IP87" s="2"/>
      <c r="IQ87" s="2"/>
      <c r="IR87" s="2"/>
      <c r="IS87" s="2"/>
      <c r="IT87" s="2"/>
      <c r="IU87" s="2"/>
    </row>
    <row r="88" spans="1:255" x14ac:dyDescent="0.2">
      <c r="A88">
        <v>17</v>
      </c>
      <c r="B88">
        <v>1</v>
      </c>
      <c r="E88" t="s">
        <v>3</v>
      </c>
      <c r="F88" t="s">
        <v>131</v>
      </c>
      <c r="G88" t="s">
        <v>132</v>
      </c>
      <c r="H88" t="s">
        <v>20</v>
      </c>
      <c r="I88">
        <v>1</v>
      </c>
      <c r="J88">
        <v>0</v>
      </c>
      <c r="O88">
        <f t="shared" si="66"/>
        <v>1266.08</v>
      </c>
      <c r="P88">
        <f t="shared" si="67"/>
        <v>1266.08</v>
      </c>
      <c r="Q88">
        <f t="shared" si="68"/>
        <v>0</v>
      </c>
      <c r="R88">
        <f t="shared" si="69"/>
        <v>0</v>
      </c>
      <c r="S88">
        <f t="shared" si="70"/>
        <v>0</v>
      </c>
      <c r="T88">
        <f t="shared" si="71"/>
        <v>0</v>
      </c>
      <c r="U88">
        <f t="shared" si="72"/>
        <v>0</v>
      </c>
      <c r="V88">
        <f t="shared" si="73"/>
        <v>0</v>
      </c>
      <c r="W88">
        <f t="shared" si="74"/>
        <v>0</v>
      </c>
      <c r="X88">
        <f t="shared" si="75"/>
        <v>0</v>
      </c>
      <c r="Y88">
        <f t="shared" si="76"/>
        <v>0</v>
      </c>
      <c r="AA88">
        <v>-1</v>
      </c>
      <c r="AB88">
        <f t="shared" si="77"/>
        <v>849.72</v>
      </c>
      <c r="AC88">
        <f t="shared" si="78"/>
        <v>849.72</v>
      </c>
      <c r="AD88">
        <f t="shared" si="79"/>
        <v>0</v>
      </c>
      <c r="AE88">
        <f t="shared" si="80"/>
        <v>0</v>
      </c>
      <c r="AF88">
        <f t="shared" si="81"/>
        <v>0</v>
      </c>
      <c r="AG88">
        <f t="shared" si="82"/>
        <v>0</v>
      </c>
      <c r="AH88">
        <f t="shared" si="83"/>
        <v>0</v>
      </c>
      <c r="AI88">
        <f t="shared" si="84"/>
        <v>0</v>
      </c>
      <c r="AJ88">
        <f t="shared" si="85"/>
        <v>0</v>
      </c>
      <c r="AK88">
        <v>849.72</v>
      </c>
      <c r="AL88">
        <v>849.72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</v>
      </c>
      <c r="AZ88">
        <v>1</v>
      </c>
      <c r="BA88">
        <v>1</v>
      </c>
      <c r="BB88">
        <v>1</v>
      </c>
      <c r="BC88">
        <v>1.49</v>
      </c>
      <c r="BD88" t="s">
        <v>3</v>
      </c>
      <c r="BE88" t="s">
        <v>3</v>
      </c>
      <c r="BF88" t="s">
        <v>3</v>
      </c>
      <c r="BG88" t="s">
        <v>3</v>
      </c>
      <c r="BH88">
        <v>3</v>
      </c>
      <c r="BI88">
        <v>1</v>
      </c>
      <c r="BJ88" t="s">
        <v>133</v>
      </c>
      <c r="BM88">
        <v>1617</v>
      </c>
      <c r="BN88">
        <v>0</v>
      </c>
      <c r="BO88" t="s">
        <v>131</v>
      </c>
      <c r="BP88">
        <v>1</v>
      </c>
      <c r="BQ88">
        <v>200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 t="s">
        <v>3</v>
      </c>
      <c r="BZ88">
        <v>0</v>
      </c>
      <c r="CA88">
        <v>0</v>
      </c>
      <c r="CE88">
        <v>30</v>
      </c>
      <c r="CF88">
        <v>0</v>
      </c>
      <c r="CG88">
        <v>0</v>
      </c>
      <c r="CM88">
        <v>0</v>
      </c>
      <c r="CN88" t="s">
        <v>3</v>
      </c>
      <c r="CO88">
        <v>0</v>
      </c>
      <c r="CP88">
        <f t="shared" si="86"/>
        <v>1266.08</v>
      </c>
      <c r="CQ88">
        <f t="shared" si="87"/>
        <v>1266.08</v>
      </c>
      <c r="CR88">
        <f t="shared" si="88"/>
        <v>0</v>
      </c>
      <c r="CS88">
        <f t="shared" si="89"/>
        <v>0</v>
      </c>
      <c r="CT88">
        <f t="shared" si="90"/>
        <v>0</v>
      </c>
      <c r="CU88">
        <f t="shared" si="91"/>
        <v>0</v>
      </c>
      <c r="CV88">
        <f t="shared" si="92"/>
        <v>0</v>
      </c>
      <c r="CW88">
        <f t="shared" si="93"/>
        <v>0</v>
      </c>
      <c r="CX88">
        <f t="shared" si="94"/>
        <v>0</v>
      </c>
      <c r="CY88">
        <f>S88*(BZ88/100)</f>
        <v>0</v>
      </c>
      <c r="CZ88">
        <f>S88*(CA88/100)</f>
        <v>0</v>
      </c>
      <c r="DC88" t="s">
        <v>3</v>
      </c>
      <c r="DD88" t="s">
        <v>3</v>
      </c>
      <c r="DE88" t="s">
        <v>3</v>
      </c>
      <c r="DF88" t="s">
        <v>3</v>
      </c>
      <c r="DG88" t="s">
        <v>3</v>
      </c>
      <c r="DH88" t="s">
        <v>3</v>
      </c>
      <c r="DI88" t="s">
        <v>3</v>
      </c>
      <c r="DJ88" t="s">
        <v>3</v>
      </c>
      <c r="DK88" t="s">
        <v>3</v>
      </c>
      <c r="DL88" t="s">
        <v>3</v>
      </c>
      <c r="DM88" t="s">
        <v>3</v>
      </c>
      <c r="DN88">
        <v>0</v>
      </c>
      <c r="DO88">
        <v>0</v>
      </c>
      <c r="DP88">
        <v>1</v>
      </c>
      <c r="DQ88">
        <v>1</v>
      </c>
      <c r="DU88">
        <v>1010</v>
      </c>
      <c r="DV88" t="s">
        <v>20</v>
      </c>
      <c r="DW88" t="s">
        <v>20</v>
      </c>
      <c r="DX88">
        <v>1</v>
      </c>
      <c r="DZ88" t="s">
        <v>3</v>
      </c>
      <c r="EA88" t="s">
        <v>3</v>
      </c>
      <c r="EB88" t="s">
        <v>3</v>
      </c>
      <c r="EC88" t="s">
        <v>3</v>
      </c>
      <c r="EE88">
        <v>98284482</v>
      </c>
      <c r="EF88">
        <v>200</v>
      </c>
      <c r="EG88" t="s">
        <v>124</v>
      </c>
      <c r="EH88">
        <v>0</v>
      </c>
      <c r="EI88" t="s">
        <v>3</v>
      </c>
      <c r="EJ88">
        <v>1</v>
      </c>
      <c r="EK88">
        <v>1617</v>
      </c>
      <c r="EL88" t="s">
        <v>125</v>
      </c>
      <c r="EM88" t="s">
        <v>126</v>
      </c>
      <c r="EO88" t="s">
        <v>3</v>
      </c>
      <c r="EQ88">
        <v>132096</v>
      </c>
      <c r="ER88">
        <v>849.72</v>
      </c>
      <c r="ES88">
        <v>849.72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FQ88">
        <v>0</v>
      </c>
      <c r="FR88">
        <f t="shared" si="95"/>
        <v>0</v>
      </c>
      <c r="FS88">
        <v>0</v>
      </c>
      <c r="FX88">
        <v>0</v>
      </c>
      <c r="FY88">
        <v>0</v>
      </c>
      <c r="GA88" t="s">
        <v>3</v>
      </c>
      <c r="GD88">
        <v>0</v>
      </c>
      <c r="GF88">
        <v>-1042549528</v>
      </c>
      <c r="GG88">
        <v>2</v>
      </c>
      <c r="GH88">
        <v>1</v>
      </c>
      <c r="GI88">
        <v>2</v>
      </c>
      <c r="GJ88">
        <v>0</v>
      </c>
      <c r="GK88">
        <f>ROUND(R88*(S12)/100,2)</f>
        <v>0</v>
      </c>
      <c r="GL88">
        <f t="shared" si="96"/>
        <v>0</v>
      </c>
      <c r="GM88">
        <f t="shared" si="97"/>
        <v>1266.08</v>
      </c>
      <c r="GN88">
        <f t="shared" si="98"/>
        <v>1266.08</v>
      </c>
      <c r="GO88">
        <f t="shared" si="99"/>
        <v>0</v>
      </c>
      <c r="GP88">
        <f t="shared" si="100"/>
        <v>0</v>
      </c>
      <c r="GR88">
        <v>0</v>
      </c>
      <c r="GS88">
        <v>3</v>
      </c>
      <c r="GT88">
        <v>0</v>
      </c>
      <c r="GU88" t="s">
        <v>3</v>
      </c>
      <c r="GV88">
        <f t="shared" si="101"/>
        <v>0</v>
      </c>
      <c r="GW88">
        <v>1</v>
      </c>
      <c r="GX88">
        <f t="shared" si="102"/>
        <v>0</v>
      </c>
      <c r="HA88">
        <v>0</v>
      </c>
      <c r="HB88">
        <v>0</v>
      </c>
      <c r="HC88">
        <f t="shared" si="103"/>
        <v>0</v>
      </c>
      <c r="HE88" t="s">
        <v>3</v>
      </c>
      <c r="HF88" t="s">
        <v>3</v>
      </c>
      <c r="IK88">
        <v>0</v>
      </c>
    </row>
    <row r="89" spans="1:255" x14ac:dyDescent="0.2">
      <c r="A89" s="2">
        <v>17</v>
      </c>
      <c r="B89" s="2">
        <v>1</v>
      </c>
      <c r="C89" s="2"/>
      <c r="D89" s="2"/>
      <c r="E89" s="2" t="s">
        <v>134</v>
      </c>
      <c r="F89" s="2" t="s">
        <v>135</v>
      </c>
      <c r="G89" s="2" t="s">
        <v>136</v>
      </c>
      <c r="H89" s="2" t="s">
        <v>20</v>
      </c>
      <c r="I89" s="2">
        <f>ROUND(2+4,9)</f>
        <v>6</v>
      </c>
      <c r="J89" s="2">
        <v>0</v>
      </c>
      <c r="K89" s="2"/>
      <c r="L89" s="2"/>
      <c r="M89" s="2"/>
      <c r="N89" s="2"/>
      <c r="O89" s="2">
        <f t="shared" si="66"/>
        <v>3801.06</v>
      </c>
      <c r="P89" s="2">
        <f t="shared" si="67"/>
        <v>3801.06</v>
      </c>
      <c r="Q89" s="2">
        <f t="shared" si="68"/>
        <v>0</v>
      </c>
      <c r="R89" s="2">
        <f t="shared" si="69"/>
        <v>0</v>
      </c>
      <c r="S89" s="2">
        <f t="shared" si="70"/>
        <v>0</v>
      </c>
      <c r="T89" s="2">
        <f t="shared" si="71"/>
        <v>0</v>
      </c>
      <c r="U89" s="2">
        <f t="shared" si="72"/>
        <v>0</v>
      </c>
      <c r="V89" s="2">
        <f t="shared" si="73"/>
        <v>0</v>
      </c>
      <c r="W89" s="2">
        <f t="shared" si="74"/>
        <v>0</v>
      </c>
      <c r="X89" s="2">
        <f t="shared" si="75"/>
        <v>0</v>
      </c>
      <c r="Y89" s="2">
        <f t="shared" si="76"/>
        <v>0</v>
      </c>
      <c r="Z89" s="2"/>
      <c r="AA89" s="2">
        <v>99036983</v>
      </c>
      <c r="AB89" s="2">
        <f t="shared" si="77"/>
        <v>633.51</v>
      </c>
      <c r="AC89" s="2">
        <f t="shared" si="78"/>
        <v>633.51</v>
      </c>
      <c r="AD89" s="2">
        <f t="shared" si="79"/>
        <v>0</v>
      </c>
      <c r="AE89" s="2">
        <f t="shared" si="80"/>
        <v>0</v>
      </c>
      <c r="AF89" s="2">
        <f t="shared" si="81"/>
        <v>0</v>
      </c>
      <c r="AG89" s="2">
        <f t="shared" si="82"/>
        <v>0</v>
      </c>
      <c r="AH89" s="2">
        <f t="shared" si="83"/>
        <v>0</v>
      </c>
      <c r="AI89" s="2">
        <f t="shared" si="84"/>
        <v>0</v>
      </c>
      <c r="AJ89" s="2">
        <f t="shared" si="85"/>
        <v>0</v>
      </c>
      <c r="AK89" s="2">
        <v>633.51</v>
      </c>
      <c r="AL89" s="2">
        <v>633.51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1</v>
      </c>
      <c r="AW89" s="2">
        <v>1</v>
      </c>
      <c r="AX89" s="2"/>
      <c r="AY89" s="2"/>
      <c r="AZ89" s="2">
        <v>1</v>
      </c>
      <c r="BA89" s="2">
        <v>1</v>
      </c>
      <c r="BB89" s="2">
        <v>1</v>
      </c>
      <c r="BC89" s="2">
        <v>1</v>
      </c>
      <c r="BD89" s="2" t="s">
        <v>3</v>
      </c>
      <c r="BE89" s="2" t="s">
        <v>3</v>
      </c>
      <c r="BF89" s="2" t="s">
        <v>3</v>
      </c>
      <c r="BG89" s="2" t="s">
        <v>3</v>
      </c>
      <c r="BH89" s="2">
        <v>3</v>
      </c>
      <c r="BI89" s="2">
        <v>1</v>
      </c>
      <c r="BJ89" s="2" t="s">
        <v>137</v>
      </c>
      <c r="BK89" s="2"/>
      <c r="BL89" s="2"/>
      <c r="BM89" s="2">
        <v>1617</v>
      </c>
      <c r="BN89" s="2">
        <v>0</v>
      </c>
      <c r="BO89" s="2" t="s">
        <v>3</v>
      </c>
      <c r="BP89" s="2">
        <v>0</v>
      </c>
      <c r="BQ89" s="2">
        <v>200</v>
      </c>
      <c r="BR89" s="2">
        <v>0</v>
      </c>
      <c r="BS89" s="2">
        <v>1</v>
      </c>
      <c r="BT89" s="2">
        <v>1</v>
      </c>
      <c r="BU89" s="2">
        <v>1</v>
      </c>
      <c r="BV89" s="2">
        <v>1</v>
      </c>
      <c r="BW89" s="2">
        <v>1</v>
      </c>
      <c r="BX89" s="2">
        <v>1</v>
      </c>
      <c r="BY89" s="2" t="s">
        <v>3</v>
      </c>
      <c r="BZ89" s="2">
        <v>0</v>
      </c>
      <c r="CA89" s="2">
        <v>0</v>
      </c>
      <c r="CB89" s="2"/>
      <c r="CC89" s="2"/>
      <c r="CD89" s="2"/>
      <c r="CE89" s="2">
        <v>30</v>
      </c>
      <c r="CF89" s="2">
        <v>0</v>
      </c>
      <c r="CG89" s="2">
        <v>0</v>
      </c>
      <c r="CH89" s="2"/>
      <c r="CI89" s="2"/>
      <c r="CJ89" s="2"/>
      <c r="CK89" s="2"/>
      <c r="CL89" s="2"/>
      <c r="CM89" s="2">
        <v>0</v>
      </c>
      <c r="CN89" s="2" t="s">
        <v>3</v>
      </c>
      <c r="CO89" s="2">
        <v>0</v>
      </c>
      <c r="CP89" s="2">
        <f t="shared" si="86"/>
        <v>3801.06</v>
      </c>
      <c r="CQ89" s="2">
        <f t="shared" si="87"/>
        <v>633.51</v>
      </c>
      <c r="CR89" s="2">
        <f t="shared" si="88"/>
        <v>0</v>
      </c>
      <c r="CS89" s="2">
        <f t="shared" si="89"/>
        <v>0</v>
      </c>
      <c r="CT89" s="2">
        <f t="shared" si="90"/>
        <v>0</v>
      </c>
      <c r="CU89" s="2">
        <f t="shared" si="91"/>
        <v>0</v>
      </c>
      <c r="CV89" s="2">
        <f t="shared" si="92"/>
        <v>0</v>
      </c>
      <c r="CW89" s="2">
        <f t="shared" si="93"/>
        <v>0</v>
      </c>
      <c r="CX89" s="2">
        <f t="shared" si="94"/>
        <v>0</v>
      </c>
      <c r="CY89" s="2">
        <f>((S89*BZ89)/100)</f>
        <v>0</v>
      </c>
      <c r="CZ89" s="2">
        <f>((S89*CA89)/100)</f>
        <v>0</v>
      </c>
      <c r="DA89" s="2"/>
      <c r="DB89" s="2"/>
      <c r="DC89" s="2" t="s">
        <v>3</v>
      </c>
      <c r="DD89" s="2" t="s">
        <v>3</v>
      </c>
      <c r="DE89" s="2" t="s">
        <v>3</v>
      </c>
      <c r="DF89" s="2" t="s">
        <v>3</v>
      </c>
      <c r="DG89" s="2" t="s">
        <v>3</v>
      </c>
      <c r="DH89" s="2" t="s">
        <v>3</v>
      </c>
      <c r="DI89" s="2" t="s">
        <v>3</v>
      </c>
      <c r="DJ89" s="2" t="s">
        <v>3</v>
      </c>
      <c r="DK89" s="2" t="s">
        <v>3</v>
      </c>
      <c r="DL89" s="2" t="s">
        <v>3</v>
      </c>
      <c r="DM89" s="2" t="s">
        <v>3</v>
      </c>
      <c r="DN89" s="2">
        <v>0</v>
      </c>
      <c r="DO89" s="2">
        <v>0</v>
      </c>
      <c r="DP89" s="2">
        <v>1</v>
      </c>
      <c r="DQ89" s="2">
        <v>1</v>
      </c>
      <c r="DR89" s="2"/>
      <c r="DS89" s="2"/>
      <c r="DT89" s="2"/>
      <c r="DU89" s="2">
        <v>1010</v>
      </c>
      <c r="DV89" s="2" t="s">
        <v>20</v>
      </c>
      <c r="DW89" s="2" t="s">
        <v>20</v>
      </c>
      <c r="DX89" s="2">
        <v>1</v>
      </c>
      <c r="DY89" s="2"/>
      <c r="DZ89" s="2" t="s">
        <v>3</v>
      </c>
      <c r="EA89" s="2" t="s">
        <v>3</v>
      </c>
      <c r="EB89" s="2" t="s">
        <v>3</v>
      </c>
      <c r="EC89" s="2" t="s">
        <v>3</v>
      </c>
      <c r="ED89" s="2"/>
      <c r="EE89" s="2">
        <v>98284482</v>
      </c>
      <c r="EF89" s="2">
        <v>200</v>
      </c>
      <c r="EG89" s="2" t="s">
        <v>124</v>
      </c>
      <c r="EH89" s="2">
        <v>0</v>
      </c>
      <c r="EI89" s="2" t="s">
        <v>3</v>
      </c>
      <c r="EJ89" s="2">
        <v>1</v>
      </c>
      <c r="EK89" s="2">
        <v>1617</v>
      </c>
      <c r="EL89" s="2" t="s">
        <v>125</v>
      </c>
      <c r="EM89" s="2" t="s">
        <v>126</v>
      </c>
      <c r="EN89" s="2"/>
      <c r="EO89" s="2" t="s">
        <v>3</v>
      </c>
      <c r="EP89" s="2"/>
      <c r="EQ89" s="2">
        <v>131072</v>
      </c>
      <c r="ER89" s="2">
        <v>633.51</v>
      </c>
      <c r="ES89" s="2">
        <v>633.51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>
        <v>0</v>
      </c>
      <c r="FR89" s="2">
        <f t="shared" si="95"/>
        <v>0</v>
      </c>
      <c r="FS89" s="2">
        <v>0</v>
      </c>
      <c r="FT89" s="2"/>
      <c r="FU89" s="2"/>
      <c r="FV89" s="2"/>
      <c r="FW89" s="2"/>
      <c r="FX89" s="2">
        <v>0</v>
      </c>
      <c r="FY89" s="2">
        <v>0</v>
      </c>
      <c r="FZ89" s="2"/>
      <c r="GA89" s="2" t="s">
        <v>3</v>
      </c>
      <c r="GB89" s="2"/>
      <c r="GC89" s="2"/>
      <c r="GD89" s="2">
        <v>0</v>
      </c>
      <c r="GE89" s="2"/>
      <c r="GF89" s="2">
        <v>-622088599</v>
      </c>
      <c r="GG89" s="2">
        <v>2</v>
      </c>
      <c r="GH89" s="2">
        <v>1</v>
      </c>
      <c r="GI89" s="2">
        <v>-2</v>
      </c>
      <c r="GJ89" s="2">
        <v>0</v>
      </c>
      <c r="GK89" s="2">
        <f>ROUND(R89*(R12)/100,2)</f>
        <v>0</v>
      </c>
      <c r="GL89" s="2">
        <f t="shared" si="96"/>
        <v>0</v>
      </c>
      <c r="GM89" s="2">
        <f t="shared" si="97"/>
        <v>3801.06</v>
      </c>
      <c r="GN89" s="2">
        <f t="shared" si="98"/>
        <v>3801.06</v>
      </c>
      <c r="GO89" s="2">
        <f t="shared" si="99"/>
        <v>0</v>
      </c>
      <c r="GP89" s="2">
        <f t="shared" si="100"/>
        <v>0</v>
      </c>
      <c r="GQ89" s="2"/>
      <c r="GR89" s="2">
        <v>0</v>
      </c>
      <c r="GS89" s="2">
        <v>0</v>
      </c>
      <c r="GT89" s="2">
        <v>0</v>
      </c>
      <c r="GU89" s="2" t="s">
        <v>3</v>
      </c>
      <c r="GV89" s="2">
        <f t="shared" si="101"/>
        <v>0</v>
      </c>
      <c r="GW89" s="2">
        <v>1</v>
      </c>
      <c r="GX89" s="2">
        <f t="shared" si="102"/>
        <v>0</v>
      </c>
      <c r="GY89" s="2"/>
      <c r="GZ89" s="2"/>
      <c r="HA89" s="2">
        <v>0</v>
      </c>
      <c r="HB89" s="2">
        <v>0</v>
      </c>
      <c r="HC89" s="2">
        <f t="shared" si="103"/>
        <v>0</v>
      </c>
      <c r="HD89" s="2"/>
      <c r="HE89" s="2" t="s">
        <v>3</v>
      </c>
      <c r="HF89" s="2" t="s">
        <v>3</v>
      </c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>
        <v>0</v>
      </c>
      <c r="IL89" s="2"/>
      <c r="IM89" s="2"/>
      <c r="IN89" s="2"/>
      <c r="IO89" s="2"/>
      <c r="IP89" s="2"/>
      <c r="IQ89" s="2"/>
      <c r="IR89" s="2"/>
      <c r="IS89" s="2"/>
      <c r="IT89" s="2"/>
      <c r="IU89" s="2"/>
    </row>
    <row r="90" spans="1:255" x14ac:dyDescent="0.2">
      <c r="A90">
        <v>17</v>
      </c>
      <c r="B90">
        <v>1</v>
      </c>
      <c r="E90" t="s">
        <v>134</v>
      </c>
      <c r="F90" t="s">
        <v>135</v>
      </c>
      <c r="G90" t="s">
        <v>136</v>
      </c>
      <c r="H90" t="s">
        <v>20</v>
      </c>
      <c r="I90">
        <f>ROUND(2+4,9)</f>
        <v>6</v>
      </c>
      <c r="J90">
        <v>0</v>
      </c>
      <c r="O90">
        <f t="shared" si="66"/>
        <v>4903.37</v>
      </c>
      <c r="P90">
        <f t="shared" si="67"/>
        <v>4903.37</v>
      </c>
      <c r="Q90">
        <f t="shared" si="68"/>
        <v>0</v>
      </c>
      <c r="R90">
        <f t="shared" si="69"/>
        <v>0</v>
      </c>
      <c r="S90">
        <f t="shared" si="70"/>
        <v>0</v>
      </c>
      <c r="T90">
        <f t="shared" si="71"/>
        <v>0</v>
      </c>
      <c r="U90">
        <f t="shared" si="72"/>
        <v>0</v>
      </c>
      <c r="V90">
        <f t="shared" si="73"/>
        <v>0</v>
      </c>
      <c r="W90">
        <f t="shared" si="74"/>
        <v>0</v>
      </c>
      <c r="X90">
        <f t="shared" si="75"/>
        <v>0</v>
      </c>
      <c r="Y90">
        <f t="shared" si="76"/>
        <v>0</v>
      </c>
      <c r="AA90">
        <v>99036980</v>
      </c>
      <c r="AB90">
        <f t="shared" si="77"/>
        <v>633.51</v>
      </c>
      <c r="AC90">
        <f t="shared" si="78"/>
        <v>633.51</v>
      </c>
      <c r="AD90">
        <f t="shared" si="79"/>
        <v>0</v>
      </c>
      <c r="AE90">
        <f t="shared" si="80"/>
        <v>0</v>
      </c>
      <c r="AF90">
        <f t="shared" si="81"/>
        <v>0</v>
      </c>
      <c r="AG90">
        <f t="shared" si="82"/>
        <v>0</v>
      </c>
      <c r="AH90">
        <f t="shared" si="83"/>
        <v>0</v>
      </c>
      <c r="AI90">
        <f t="shared" si="84"/>
        <v>0</v>
      </c>
      <c r="AJ90">
        <f t="shared" si="85"/>
        <v>0</v>
      </c>
      <c r="AK90">
        <v>633.51</v>
      </c>
      <c r="AL90">
        <v>633.51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Z90">
        <v>1</v>
      </c>
      <c r="BA90">
        <v>1</v>
      </c>
      <c r="BB90">
        <v>1</v>
      </c>
      <c r="BC90">
        <v>1.29</v>
      </c>
      <c r="BD90" t="s">
        <v>3</v>
      </c>
      <c r="BE90" t="s">
        <v>3</v>
      </c>
      <c r="BF90" t="s">
        <v>3</v>
      </c>
      <c r="BG90" t="s">
        <v>3</v>
      </c>
      <c r="BH90">
        <v>3</v>
      </c>
      <c r="BI90">
        <v>1</v>
      </c>
      <c r="BJ90" t="s">
        <v>137</v>
      </c>
      <c r="BM90">
        <v>1617</v>
      </c>
      <c r="BN90">
        <v>0</v>
      </c>
      <c r="BO90" t="s">
        <v>135</v>
      </c>
      <c r="BP90">
        <v>1</v>
      </c>
      <c r="BQ90">
        <v>200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 t="s">
        <v>3</v>
      </c>
      <c r="BZ90">
        <v>0</v>
      </c>
      <c r="CA90">
        <v>0</v>
      </c>
      <c r="CE90">
        <v>30</v>
      </c>
      <c r="CF90">
        <v>0</v>
      </c>
      <c r="CG90">
        <v>0</v>
      </c>
      <c r="CM90">
        <v>0</v>
      </c>
      <c r="CN90" t="s">
        <v>3</v>
      </c>
      <c r="CO90">
        <v>0</v>
      </c>
      <c r="CP90">
        <f t="shared" si="86"/>
        <v>4903.37</v>
      </c>
      <c r="CQ90">
        <f t="shared" si="87"/>
        <v>817.23</v>
      </c>
      <c r="CR90">
        <f t="shared" si="88"/>
        <v>0</v>
      </c>
      <c r="CS90">
        <f t="shared" si="89"/>
        <v>0</v>
      </c>
      <c r="CT90">
        <f t="shared" si="90"/>
        <v>0</v>
      </c>
      <c r="CU90">
        <f t="shared" si="91"/>
        <v>0</v>
      </c>
      <c r="CV90">
        <f t="shared" si="92"/>
        <v>0</v>
      </c>
      <c r="CW90">
        <f t="shared" si="93"/>
        <v>0</v>
      </c>
      <c r="CX90">
        <f t="shared" si="94"/>
        <v>0</v>
      </c>
      <c r="CY90">
        <f>S90*(BZ90/100)</f>
        <v>0</v>
      </c>
      <c r="CZ90">
        <f>S90*(CA90/100)</f>
        <v>0</v>
      </c>
      <c r="DC90" t="s">
        <v>3</v>
      </c>
      <c r="DD90" t="s">
        <v>3</v>
      </c>
      <c r="DE90" t="s">
        <v>3</v>
      </c>
      <c r="DF90" t="s">
        <v>3</v>
      </c>
      <c r="DG90" t="s">
        <v>3</v>
      </c>
      <c r="DH90" t="s">
        <v>3</v>
      </c>
      <c r="DI90" t="s">
        <v>3</v>
      </c>
      <c r="DJ90" t="s">
        <v>3</v>
      </c>
      <c r="DK90" t="s">
        <v>3</v>
      </c>
      <c r="DL90" t="s">
        <v>3</v>
      </c>
      <c r="DM90" t="s">
        <v>3</v>
      </c>
      <c r="DN90">
        <v>0</v>
      </c>
      <c r="DO90">
        <v>0</v>
      </c>
      <c r="DP90">
        <v>1</v>
      </c>
      <c r="DQ90">
        <v>1</v>
      </c>
      <c r="DU90">
        <v>1010</v>
      </c>
      <c r="DV90" t="s">
        <v>20</v>
      </c>
      <c r="DW90" t="s">
        <v>20</v>
      </c>
      <c r="DX90">
        <v>1</v>
      </c>
      <c r="DZ90" t="s">
        <v>3</v>
      </c>
      <c r="EA90" t="s">
        <v>3</v>
      </c>
      <c r="EB90" t="s">
        <v>3</v>
      </c>
      <c r="EC90" t="s">
        <v>3</v>
      </c>
      <c r="EE90">
        <v>98284482</v>
      </c>
      <c r="EF90">
        <v>200</v>
      </c>
      <c r="EG90" t="s">
        <v>124</v>
      </c>
      <c r="EH90">
        <v>0</v>
      </c>
      <c r="EI90" t="s">
        <v>3</v>
      </c>
      <c r="EJ90">
        <v>1</v>
      </c>
      <c r="EK90">
        <v>1617</v>
      </c>
      <c r="EL90" t="s">
        <v>125</v>
      </c>
      <c r="EM90" t="s">
        <v>126</v>
      </c>
      <c r="EO90" t="s">
        <v>3</v>
      </c>
      <c r="EQ90">
        <v>131072</v>
      </c>
      <c r="ER90">
        <v>633.51</v>
      </c>
      <c r="ES90">
        <v>633.51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FQ90">
        <v>0</v>
      </c>
      <c r="FR90">
        <f t="shared" si="95"/>
        <v>0</v>
      </c>
      <c r="FS90">
        <v>0</v>
      </c>
      <c r="FX90">
        <v>0</v>
      </c>
      <c r="FY90">
        <v>0</v>
      </c>
      <c r="GA90" t="s">
        <v>3</v>
      </c>
      <c r="GD90">
        <v>0</v>
      </c>
      <c r="GF90">
        <v>-622088599</v>
      </c>
      <c r="GG90">
        <v>2</v>
      </c>
      <c r="GH90">
        <v>1</v>
      </c>
      <c r="GI90">
        <v>2</v>
      </c>
      <c r="GJ90">
        <v>0</v>
      </c>
      <c r="GK90">
        <f>ROUND(R90*(S12)/100,2)</f>
        <v>0</v>
      </c>
      <c r="GL90">
        <f t="shared" si="96"/>
        <v>0</v>
      </c>
      <c r="GM90">
        <f t="shared" si="97"/>
        <v>4903.37</v>
      </c>
      <c r="GN90">
        <f t="shared" si="98"/>
        <v>4903.37</v>
      </c>
      <c r="GO90">
        <f t="shared" si="99"/>
        <v>0</v>
      </c>
      <c r="GP90">
        <f t="shared" si="100"/>
        <v>0</v>
      </c>
      <c r="GR90">
        <v>0</v>
      </c>
      <c r="GS90">
        <v>3</v>
      </c>
      <c r="GT90">
        <v>0</v>
      </c>
      <c r="GU90" t="s">
        <v>3</v>
      </c>
      <c r="GV90">
        <f t="shared" si="101"/>
        <v>0</v>
      </c>
      <c r="GW90">
        <v>1</v>
      </c>
      <c r="GX90">
        <f t="shared" si="102"/>
        <v>0</v>
      </c>
      <c r="HA90">
        <v>0</v>
      </c>
      <c r="HB90">
        <v>0</v>
      </c>
      <c r="HC90">
        <f t="shared" si="103"/>
        <v>0</v>
      </c>
      <c r="HE90" t="s">
        <v>3</v>
      </c>
      <c r="HF90" t="s">
        <v>3</v>
      </c>
      <c r="IK90">
        <v>0</v>
      </c>
    </row>
    <row r="91" spans="1:255" x14ac:dyDescent="0.2">
      <c r="A91" s="2">
        <v>17</v>
      </c>
      <c r="B91" s="2">
        <v>1</v>
      </c>
      <c r="C91" s="2"/>
      <c r="D91" s="2"/>
      <c r="E91" s="2" t="s">
        <v>138</v>
      </c>
      <c r="F91" s="2" t="s">
        <v>139</v>
      </c>
      <c r="G91" s="2" t="s">
        <v>140</v>
      </c>
      <c r="H91" s="2" t="s">
        <v>20</v>
      </c>
      <c r="I91" s="2">
        <f>ROUND(1+1,9)</f>
        <v>2</v>
      </c>
      <c r="J91" s="2">
        <v>0</v>
      </c>
      <c r="K91" s="2"/>
      <c r="L91" s="2"/>
      <c r="M91" s="2"/>
      <c r="N91" s="2"/>
      <c r="O91" s="2">
        <f t="shared" si="66"/>
        <v>1306.08</v>
      </c>
      <c r="P91" s="2">
        <f t="shared" si="67"/>
        <v>1306.08</v>
      </c>
      <c r="Q91" s="2">
        <f t="shared" si="68"/>
        <v>0</v>
      </c>
      <c r="R91" s="2">
        <f t="shared" si="69"/>
        <v>0</v>
      </c>
      <c r="S91" s="2">
        <f t="shared" si="70"/>
        <v>0</v>
      </c>
      <c r="T91" s="2">
        <f t="shared" si="71"/>
        <v>0</v>
      </c>
      <c r="U91" s="2">
        <f t="shared" si="72"/>
        <v>0</v>
      </c>
      <c r="V91" s="2">
        <f t="shared" si="73"/>
        <v>0</v>
      </c>
      <c r="W91" s="2">
        <f t="shared" si="74"/>
        <v>0</v>
      </c>
      <c r="X91" s="2">
        <f t="shared" si="75"/>
        <v>0</v>
      </c>
      <c r="Y91" s="2">
        <f t="shared" si="76"/>
        <v>0</v>
      </c>
      <c r="Z91" s="2"/>
      <c r="AA91" s="2">
        <v>99036983</v>
      </c>
      <c r="AB91" s="2">
        <f t="shared" si="77"/>
        <v>653.04</v>
      </c>
      <c r="AC91" s="2">
        <f t="shared" si="78"/>
        <v>653.04</v>
      </c>
      <c r="AD91" s="2">
        <f t="shared" si="79"/>
        <v>0</v>
      </c>
      <c r="AE91" s="2">
        <f t="shared" si="80"/>
        <v>0</v>
      </c>
      <c r="AF91" s="2">
        <f t="shared" si="81"/>
        <v>0</v>
      </c>
      <c r="AG91" s="2">
        <f t="shared" si="82"/>
        <v>0</v>
      </c>
      <c r="AH91" s="2">
        <f t="shared" si="83"/>
        <v>0</v>
      </c>
      <c r="AI91" s="2">
        <f t="shared" si="84"/>
        <v>0</v>
      </c>
      <c r="AJ91" s="2">
        <f t="shared" si="85"/>
        <v>0</v>
      </c>
      <c r="AK91" s="2">
        <v>653.04</v>
      </c>
      <c r="AL91" s="2">
        <v>653.04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1</v>
      </c>
      <c r="AW91" s="2">
        <v>1</v>
      </c>
      <c r="AX91" s="2"/>
      <c r="AY91" s="2"/>
      <c r="AZ91" s="2">
        <v>1</v>
      </c>
      <c r="BA91" s="2">
        <v>1</v>
      </c>
      <c r="BB91" s="2">
        <v>1</v>
      </c>
      <c r="BC91" s="2">
        <v>1</v>
      </c>
      <c r="BD91" s="2" t="s">
        <v>3</v>
      </c>
      <c r="BE91" s="2" t="s">
        <v>3</v>
      </c>
      <c r="BF91" s="2" t="s">
        <v>3</v>
      </c>
      <c r="BG91" s="2" t="s">
        <v>3</v>
      </c>
      <c r="BH91" s="2">
        <v>3</v>
      </c>
      <c r="BI91" s="2">
        <v>1</v>
      </c>
      <c r="BJ91" s="2" t="s">
        <v>141</v>
      </c>
      <c r="BK91" s="2"/>
      <c r="BL91" s="2"/>
      <c r="BM91" s="2">
        <v>1617</v>
      </c>
      <c r="BN91" s="2">
        <v>0</v>
      </c>
      <c r="BO91" s="2" t="s">
        <v>3</v>
      </c>
      <c r="BP91" s="2">
        <v>0</v>
      </c>
      <c r="BQ91" s="2">
        <v>200</v>
      </c>
      <c r="BR91" s="2">
        <v>0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1</v>
      </c>
      <c r="BY91" s="2" t="s">
        <v>3</v>
      </c>
      <c r="BZ91" s="2">
        <v>0</v>
      </c>
      <c r="CA91" s="2">
        <v>0</v>
      </c>
      <c r="CB91" s="2"/>
      <c r="CC91" s="2"/>
      <c r="CD91" s="2"/>
      <c r="CE91" s="2">
        <v>30</v>
      </c>
      <c r="CF91" s="2">
        <v>0</v>
      </c>
      <c r="CG91" s="2">
        <v>0</v>
      </c>
      <c r="CH91" s="2"/>
      <c r="CI91" s="2"/>
      <c r="CJ91" s="2"/>
      <c r="CK91" s="2"/>
      <c r="CL91" s="2"/>
      <c r="CM91" s="2">
        <v>0</v>
      </c>
      <c r="CN91" s="2" t="s">
        <v>3</v>
      </c>
      <c r="CO91" s="2">
        <v>0</v>
      </c>
      <c r="CP91" s="2">
        <f t="shared" si="86"/>
        <v>1306.08</v>
      </c>
      <c r="CQ91" s="2">
        <f t="shared" si="87"/>
        <v>653.04</v>
      </c>
      <c r="CR91" s="2">
        <f t="shared" si="88"/>
        <v>0</v>
      </c>
      <c r="CS91" s="2">
        <f t="shared" si="89"/>
        <v>0</v>
      </c>
      <c r="CT91" s="2">
        <f t="shared" si="90"/>
        <v>0</v>
      </c>
      <c r="CU91" s="2">
        <f t="shared" si="91"/>
        <v>0</v>
      </c>
      <c r="CV91" s="2">
        <f t="shared" si="92"/>
        <v>0</v>
      </c>
      <c r="CW91" s="2">
        <f t="shared" si="93"/>
        <v>0</v>
      </c>
      <c r="CX91" s="2">
        <f t="shared" si="94"/>
        <v>0</v>
      </c>
      <c r="CY91" s="2">
        <f>((S91*BZ91)/100)</f>
        <v>0</v>
      </c>
      <c r="CZ91" s="2">
        <f>((S91*CA91)/100)</f>
        <v>0</v>
      </c>
      <c r="DA91" s="2"/>
      <c r="DB91" s="2"/>
      <c r="DC91" s="2" t="s">
        <v>3</v>
      </c>
      <c r="DD91" s="2" t="s">
        <v>3</v>
      </c>
      <c r="DE91" s="2" t="s">
        <v>3</v>
      </c>
      <c r="DF91" s="2" t="s">
        <v>3</v>
      </c>
      <c r="DG91" s="2" t="s">
        <v>3</v>
      </c>
      <c r="DH91" s="2" t="s">
        <v>3</v>
      </c>
      <c r="DI91" s="2" t="s">
        <v>3</v>
      </c>
      <c r="DJ91" s="2" t="s">
        <v>3</v>
      </c>
      <c r="DK91" s="2" t="s">
        <v>3</v>
      </c>
      <c r="DL91" s="2" t="s">
        <v>3</v>
      </c>
      <c r="DM91" s="2" t="s">
        <v>3</v>
      </c>
      <c r="DN91" s="2">
        <v>0</v>
      </c>
      <c r="DO91" s="2">
        <v>0</v>
      </c>
      <c r="DP91" s="2">
        <v>1</v>
      </c>
      <c r="DQ91" s="2">
        <v>1</v>
      </c>
      <c r="DR91" s="2"/>
      <c r="DS91" s="2"/>
      <c r="DT91" s="2"/>
      <c r="DU91" s="2">
        <v>1010</v>
      </c>
      <c r="DV91" s="2" t="s">
        <v>20</v>
      </c>
      <c r="DW91" s="2" t="s">
        <v>20</v>
      </c>
      <c r="DX91" s="2">
        <v>1</v>
      </c>
      <c r="DY91" s="2"/>
      <c r="DZ91" s="2" t="s">
        <v>3</v>
      </c>
      <c r="EA91" s="2" t="s">
        <v>3</v>
      </c>
      <c r="EB91" s="2" t="s">
        <v>3</v>
      </c>
      <c r="EC91" s="2" t="s">
        <v>3</v>
      </c>
      <c r="ED91" s="2"/>
      <c r="EE91" s="2">
        <v>98284482</v>
      </c>
      <c r="EF91" s="2">
        <v>200</v>
      </c>
      <c r="EG91" s="2" t="s">
        <v>124</v>
      </c>
      <c r="EH91" s="2">
        <v>0</v>
      </c>
      <c r="EI91" s="2" t="s">
        <v>3</v>
      </c>
      <c r="EJ91" s="2">
        <v>1</v>
      </c>
      <c r="EK91" s="2">
        <v>1617</v>
      </c>
      <c r="EL91" s="2" t="s">
        <v>125</v>
      </c>
      <c r="EM91" s="2" t="s">
        <v>126</v>
      </c>
      <c r="EN91" s="2"/>
      <c r="EO91" s="2" t="s">
        <v>3</v>
      </c>
      <c r="EP91" s="2"/>
      <c r="EQ91" s="2">
        <v>131072</v>
      </c>
      <c r="ER91" s="2">
        <v>653.04</v>
      </c>
      <c r="ES91" s="2">
        <v>653.04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>
        <v>0</v>
      </c>
      <c r="FR91" s="2">
        <f t="shared" si="95"/>
        <v>0</v>
      </c>
      <c r="FS91" s="2">
        <v>0</v>
      </c>
      <c r="FT91" s="2"/>
      <c r="FU91" s="2"/>
      <c r="FV91" s="2"/>
      <c r="FW91" s="2"/>
      <c r="FX91" s="2">
        <v>0</v>
      </c>
      <c r="FY91" s="2">
        <v>0</v>
      </c>
      <c r="FZ91" s="2"/>
      <c r="GA91" s="2" t="s">
        <v>3</v>
      </c>
      <c r="GB91" s="2"/>
      <c r="GC91" s="2"/>
      <c r="GD91" s="2">
        <v>0</v>
      </c>
      <c r="GE91" s="2"/>
      <c r="GF91" s="2">
        <v>-573850001</v>
      </c>
      <c r="GG91" s="2">
        <v>2</v>
      </c>
      <c r="GH91" s="2">
        <v>1</v>
      </c>
      <c r="GI91" s="2">
        <v>-2</v>
      </c>
      <c r="GJ91" s="2">
        <v>0</v>
      </c>
      <c r="GK91" s="2">
        <f>ROUND(R91*(R12)/100,2)</f>
        <v>0</v>
      </c>
      <c r="GL91" s="2">
        <f t="shared" si="96"/>
        <v>0</v>
      </c>
      <c r="GM91" s="2">
        <f t="shared" si="97"/>
        <v>1306.08</v>
      </c>
      <c r="GN91" s="2">
        <f t="shared" si="98"/>
        <v>1306.08</v>
      </c>
      <c r="GO91" s="2">
        <f t="shared" si="99"/>
        <v>0</v>
      </c>
      <c r="GP91" s="2">
        <f t="shared" si="100"/>
        <v>0</v>
      </c>
      <c r="GQ91" s="2"/>
      <c r="GR91" s="2">
        <v>0</v>
      </c>
      <c r="GS91" s="2">
        <v>0</v>
      </c>
      <c r="GT91" s="2">
        <v>0</v>
      </c>
      <c r="GU91" s="2" t="s">
        <v>3</v>
      </c>
      <c r="GV91" s="2">
        <f t="shared" si="101"/>
        <v>0</v>
      </c>
      <c r="GW91" s="2">
        <v>1</v>
      </c>
      <c r="GX91" s="2">
        <f t="shared" si="102"/>
        <v>0</v>
      </c>
      <c r="GY91" s="2"/>
      <c r="GZ91" s="2"/>
      <c r="HA91" s="2">
        <v>0</v>
      </c>
      <c r="HB91" s="2">
        <v>0</v>
      </c>
      <c r="HC91" s="2">
        <f t="shared" si="103"/>
        <v>0</v>
      </c>
      <c r="HD91" s="2"/>
      <c r="HE91" s="2" t="s">
        <v>3</v>
      </c>
      <c r="HF91" s="2" t="s">
        <v>3</v>
      </c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>
        <v>0</v>
      </c>
      <c r="IL91" s="2"/>
      <c r="IM91" s="2"/>
      <c r="IN91" s="2"/>
      <c r="IO91" s="2"/>
      <c r="IP91" s="2"/>
      <c r="IQ91" s="2"/>
      <c r="IR91" s="2"/>
      <c r="IS91" s="2"/>
      <c r="IT91" s="2"/>
      <c r="IU91" s="2"/>
    </row>
    <row r="92" spans="1:255" x14ac:dyDescent="0.2">
      <c r="A92">
        <v>17</v>
      </c>
      <c r="B92">
        <v>1</v>
      </c>
      <c r="E92" t="s">
        <v>138</v>
      </c>
      <c r="F92" t="s">
        <v>139</v>
      </c>
      <c r="G92" t="s">
        <v>140</v>
      </c>
      <c r="H92" t="s">
        <v>20</v>
      </c>
      <c r="I92">
        <f>ROUND(1+1,9)</f>
        <v>2</v>
      </c>
      <c r="J92">
        <v>0</v>
      </c>
      <c r="O92">
        <f t="shared" si="66"/>
        <v>1880.76</v>
      </c>
      <c r="P92">
        <f t="shared" si="67"/>
        <v>1880.76</v>
      </c>
      <c r="Q92">
        <f t="shared" si="68"/>
        <v>0</v>
      </c>
      <c r="R92">
        <f t="shared" si="69"/>
        <v>0</v>
      </c>
      <c r="S92">
        <f t="shared" si="70"/>
        <v>0</v>
      </c>
      <c r="T92">
        <f t="shared" si="71"/>
        <v>0</v>
      </c>
      <c r="U92">
        <f t="shared" si="72"/>
        <v>0</v>
      </c>
      <c r="V92">
        <f t="shared" si="73"/>
        <v>0</v>
      </c>
      <c r="W92">
        <f t="shared" si="74"/>
        <v>0</v>
      </c>
      <c r="X92">
        <f t="shared" si="75"/>
        <v>0</v>
      </c>
      <c r="Y92">
        <f t="shared" si="76"/>
        <v>0</v>
      </c>
      <c r="AA92">
        <v>99036980</v>
      </c>
      <c r="AB92">
        <f t="shared" si="77"/>
        <v>653.04</v>
      </c>
      <c r="AC92">
        <f t="shared" si="78"/>
        <v>653.04</v>
      </c>
      <c r="AD92">
        <f t="shared" si="79"/>
        <v>0</v>
      </c>
      <c r="AE92">
        <f t="shared" si="80"/>
        <v>0</v>
      </c>
      <c r="AF92">
        <f t="shared" si="81"/>
        <v>0</v>
      </c>
      <c r="AG92">
        <f t="shared" si="82"/>
        <v>0</v>
      </c>
      <c r="AH92">
        <f t="shared" si="83"/>
        <v>0</v>
      </c>
      <c r="AI92">
        <f t="shared" si="84"/>
        <v>0</v>
      </c>
      <c r="AJ92">
        <f t="shared" si="85"/>
        <v>0</v>
      </c>
      <c r="AK92">
        <v>653.04</v>
      </c>
      <c r="AL92">
        <v>653.04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Z92">
        <v>1</v>
      </c>
      <c r="BA92">
        <v>1</v>
      </c>
      <c r="BB92">
        <v>1</v>
      </c>
      <c r="BC92">
        <v>1.44</v>
      </c>
      <c r="BD92" t="s">
        <v>3</v>
      </c>
      <c r="BE92" t="s">
        <v>3</v>
      </c>
      <c r="BF92" t="s">
        <v>3</v>
      </c>
      <c r="BG92" t="s">
        <v>3</v>
      </c>
      <c r="BH92">
        <v>3</v>
      </c>
      <c r="BI92">
        <v>1</v>
      </c>
      <c r="BJ92" t="s">
        <v>141</v>
      </c>
      <c r="BM92">
        <v>1617</v>
      </c>
      <c r="BN92">
        <v>0</v>
      </c>
      <c r="BO92" t="s">
        <v>139</v>
      </c>
      <c r="BP92">
        <v>1</v>
      </c>
      <c r="BQ92">
        <v>200</v>
      </c>
      <c r="BR92">
        <v>0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 t="s">
        <v>3</v>
      </c>
      <c r="BZ92">
        <v>0</v>
      </c>
      <c r="CA92">
        <v>0</v>
      </c>
      <c r="CE92">
        <v>30</v>
      </c>
      <c r="CF92">
        <v>0</v>
      </c>
      <c r="CG92">
        <v>0</v>
      </c>
      <c r="CM92">
        <v>0</v>
      </c>
      <c r="CN92" t="s">
        <v>3</v>
      </c>
      <c r="CO92">
        <v>0</v>
      </c>
      <c r="CP92">
        <f t="shared" si="86"/>
        <v>1880.76</v>
      </c>
      <c r="CQ92">
        <f t="shared" si="87"/>
        <v>940.38</v>
      </c>
      <c r="CR92">
        <f t="shared" si="88"/>
        <v>0</v>
      </c>
      <c r="CS92">
        <f t="shared" si="89"/>
        <v>0</v>
      </c>
      <c r="CT92">
        <f t="shared" si="90"/>
        <v>0</v>
      </c>
      <c r="CU92">
        <f t="shared" si="91"/>
        <v>0</v>
      </c>
      <c r="CV92">
        <f t="shared" si="92"/>
        <v>0</v>
      </c>
      <c r="CW92">
        <f t="shared" si="93"/>
        <v>0</v>
      </c>
      <c r="CX92">
        <f t="shared" si="94"/>
        <v>0</v>
      </c>
      <c r="CY92">
        <f>S92*(BZ92/100)</f>
        <v>0</v>
      </c>
      <c r="CZ92">
        <f>S92*(CA92/100)</f>
        <v>0</v>
      </c>
      <c r="DC92" t="s">
        <v>3</v>
      </c>
      <c r="DD92" t="s">
        <v>3</v>
      </c>
      <c r="DE92" t="s">
        <v>3</v>
      </c>
      <c r="DF92" t="s">
        <v>3</v>
      </c>
      <c r="DG92" t="s">
        <v>3</v>
      </c>
      <c r="DH92" t="s">
        <v>3</v>
      </c>
      <c r="DI92" t="s">
        <v>3</v>
      </c>
      <c r="DJ92" t="s">
        <v>3</v>
      </c>
      <c r="DK92" t="s">
        <v>3</v>
      </c>
      <c r="DL92" t="s">
        <v>3</v>
      </c>
      <c r="DM92" t="s">
        <v>3</v>
      </c>
      <c r="DN92">
        <v>0</v>
      </c>
      <c r="DO92">
        <v>0</v>
      </c>
      <c r="DP92">
        <v>1</v>
      </c>
      <c r="DQ92">
        <v>1</v>
      </c>
      <c r="DU92">
        <v>1010</v>
      </c>
      <c r="DV92" t="s">
        <v>20</v>
      </c>
      <c r="DW92" t="s">
        <v>20</v>
      </c>
      <c r="DX92">
        <v>1</v>
      </c>
      <c r="DZ92" t="s">
        <v>3</v>
      </c>
      <c r="EA92" t="s">
        <v>3</v>
      </c>
      <c r="EB92" t="s">
        <v>3</v>
      </c>
      <c r="EC92" t="s">
        <v>3</v>
      </c>
      <c r="EE92">
        <v>98284482</v>
      </c>
      <c r="EF92">
        <v>200</v>
      </c>
      <c r="EG92" t="s">
        <v>124</v>
      </c>
      <c r="EH92">
        <v>0</v>
      </c>
      <c r="EI92" t="s">
        <v>3</v>
      </c>
      <c r="EJ92">
        <v>1</v>
      </c>
      <c r="EK92">
        <v>1617</v>
      </c>
      <c r="EL92" t="s">
        <v>125</v>
      </c>
      <c r="EM92" t="s">
        <v>126</v>
      </c>
      <c r="EO92" t="s">
        <v>3</v>
      </c>
      <c r="EQ92">
        <v>131072</v>
      </c>
      <c r="ER92">
        <v>653.04</v>
      </c>
      <c r="ES92">
        <v>653.04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FQ92">
        <v>0</v>
      </c>
      <c r="FR92">
        <f t="shared" si="95"/>
        <v>0</v>
      </c>
      <c r="FS92">
        <v>0</v>
      </c>
      <c r="FX92">
        <v>0</v>
      </c>
      <c r="FY92">
        <v>0</v>
      </c>
      <c r="GA92" t="s">
        <v>3</v>
      </c>
      <c r="GD92">
        <v>0</v>
      </c>
      <c r="GF92">
        <v>-573850001</v>
      </c>
      <c r="GG92">
        <v>2</v>
      </c>
      <c r="GH92">
        <v>1</v>
      </c>
      <c r="GI92">
        <v>2</v>
      </c>
      <c r="GJ92">
        <v>0</v>
      </c>
      <c r="GK92">
        <f>ROUND(R92*(S12)/100,2)</f>
        <v>0</v>
      </c>
      <c r="GL92">
        <f t="shared" si="96"/>
        <v>0</v>
      </c>
      <c r="GM92">
        <f t="shared" si="97"/>
        <v>1880.76</v>
      </c>
      <c r="GN92">
        <f t="shared" si="98"/>
        <v>1880.76</v>
      </c>
      <c r="GO92">
        <f t="shared" si="99"/>
        <v>0</v>
      </c>
      <c r="GP92">
        <f t="shared" si="100"/>
        <v>0</v>
      </c>
      <c r="GR92">
        <v>0</v>
      </c>
      <c r="GS92">
        <v>3</v>
      </c>
      <c r="GT92">
        <v>0</v>
      </c>
      <c r="GU92" t="s">
        <v>3</v>
      </c>
      <c r="GV92">
        <f t="shared" si="101"/>
        <v>0</v>
      </c>
      <c r="GW92">
        <v>1</v>
      </c>
      <c r="GX92">
        <f t="shared" si="102"/>
        <v>0</v>
      </c>
      <c r="HA92">
        <v>0</v>
      </c>
      <c r="HB92">
        <v>0</v>
      </c>
      <c r="HC92">
        <f t="shared" si="103"/>
        <v>0</v>
      </c>
      <c r="HE92" t="s">
        <v>3</v>
      </c>
      <c r="HF92" t="s">
        <v>3</v>
      </c>
      <c r="IK92">
        <v>0</v>
      </c>
    </row>
    <row r="93" spans="1:255" x14ac:dyDescent="0.2">
      <c r="A93" s="2">
        <v>17</v>
      </c>
      <c r="B93" s="2">
        <v>1</v>
      </c>
      <c r="C93" s="2"/>
      <c r="D93" s="2"/>
      <c r="E93" s="2" t="s">
        <v>3</v>
      </c>
      <c r="F93" s="2" t="s">
        <v>139</v>
      </c>
      <c r="G93" s="2" t="s">
        <v>142</v>
      </c>
      <c r="H93" s="2" t="s">
        <v>20</v>
      </c>
      <c r="I93" s="2">
        <f>ROUND(3+3,9)</f>
        <v>6</v>
      </c>
      <c r="J93" s="2">
        <v>0</v>
      </c>
      <c r="K93" s="2"/>
      <c r="L93" s="2"/>
      <c r="M93" s="2"/>
      <c r="N93" s="2"/>
      <c r="O93" s="2">
        <f t="shared" si="66"/>
        <v>3918.24</v>
      </c>
      <c r="P93" s="2">
        <f t="shared" si="67"/>
        <v>3918.24</v>
      </c>
      <c r="Q93" s="2">
        <f t="shared" si="68"/>
        <v>0</v>
      </c>
      <c r="R93" s="2">
        <f t="shared" si="69"/>
        <v>0</v>
      </c>
      <c r="S93" s="2">
        <f t="shared" si="70"/>
        <v>0</v>
      </c>
      <c r="T93" s="2">
        <f t="shared" si="71"/>
        <v>0</v>
      </c>
      <c r="U93" s="2">
        <f t="shared" si="72"/>
        <v>0</v>
      </c>
      <c r="V93" s="2">
        <f t="shared" si="73"/>
        <v>0</v>
      </c>
      <c r="W93" s="2">
        <f t="shared" si="74"/>
        <v>0</v>
      </c>
      <c r="X93" s="2">
        <f t="shared" si="75"/>
        <v>0</v>
      </c>
      <c r="Y93" s="2">
        <f t="shared" si="76"/>
        <v>0</v>
      </c>
      <c r="Z93" s="2"/>
      <c r="AA93" s="2">
        <v>-1</v>
      </c>
      <c r="AB93" s="2">
        <f t="shared" si="77"/>
        <v>653.04</v>
      </c>
      <c r="AC93" s="2">
        <f t="shared" si="78"/>
        <v>653.04</v>
      </c>
      <c r="AD93" s="2">
        <f t="shared" si="79"/>
        <v>0</v>
      </c>
      <c r="AE93" s="2">
        <f t="shared" si="80"/>
        <v>0</v>
      </c>
      <c r="AF93" s="2">
        <f t="shared" si="81"/>
        <v>0</v>
      </c>
      <c r="AG93" s="2">
        <f t="shared" si="82"/>
        <v>0</v>
      </c>
      <c r="AH93" s="2">
        <f t="shared" si="83"/>
        <v>0</v>
      </c>
      <c r="AI93" s="2">
        <f t="shared" si="84"/>
        <v>0</v>
      </c>
      <c r="AJ93" s="2">
        <f t="shared" si="85"/>
        <v>0</v>
      </c>
      <c r="AK93" s="2">
        <v>653.04</v>
      </c>
      <c r="AL93" s="2">
        <v>653.04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1</v>
      </c>
      <c r="AW93" s="2">
        <v>1</v>
      </c>
      <c r="AX93" s="2"/>
      <c r="AY93" s="2"/>
      <c r="AZ93" s="2">
        <v>1</v>
      </c>
      <c r="BA93" s="2">
        <v>1</v>
      </c>
      <c r="BB93" s="2">
        <v>1</v>
      </c>
      <c r="BC93" s="2">
        <v>1</v>
      </c>
      <c r="BD93" s="2" t="s">
        <v>3</v>
      </c>
      <c r="BE93" s="2" t="s">
        <v>3</v>
      </c>
      <c r="BF93" s="2" t="s">
        <v>3</v>
      </c>
      <c r="BG93" s="2" t="s">
        <v>3</v>
      </c>
      <c r="BH93" s="2">
        <v>3</v>
      </c>
      <c r="BI93" s="2">
        <v>1</v>
      </c>
      <c r="BJ93" s="2" t="s">
        <v>141</v>
      </c>
      <c r="BK93" s="2"/>
      <c r="BL93" s="2"/>
      <c r="BM93" s="2">
        <v>1617</v>
      </c>
      <c r="BN93" s="2">
        <v>0</v>
      </c>
      <c r="BO93" s="2" t="s">
        <v>3</v>
      </c>
      <c r="BP93" s="2">
        <v>0</v>
      </c>
      <c r="BQ93" s="2">
        <v>200</v>
      </c>
      <c r="BR93" s="2">
        <v>0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 t="s">
        <v>3</v>
      </c>
      <c r="BZ93" s="2">
        <v>0</v>
      </c>
      <c r="CA93" s="2">
        <v>0</v>
      </c>
      <c r="CB93" s="2"/>
      <c r="CC93" s="2"/>
      <c r="CD93" s="2"/>
      <c r="CE93" s="2">
        <v>30</v>
      </c>
      <c r="CF93" s="2">
        <v>0</v>
      </c>
      <c r="CG93" s="2">
        <v>0</v>
      </c>
      <c r="CH93" s="2"/>
      <c r="CI93" s="2"/>
      <c r="CJ93" s="2"/>
      <c r="CK93" s="2"/>
      <c r="CL93" s="2"/>
      <c r="CM93" s="2">
        <v>0</v>
      </c>
      <c r="CN93" s="2" t="s">
        <v>3</v>
      </c>
      <c r="CO93" s="2">
        <v>0</v>
      </c>
      <c r="CP93" s="2">
        <f t="shared" si="86"/>
        <v>3918.24</v>
      </c>
      <c r="CQ93" s="2">
        <f t="shared" si="87"/>
        <v>653.04</v>
      </c>
      <c r="CR93" s="2">
        <f t="shared" si="88"/>
        <v>0</v>
      </c>
      <c r="CS93" s="2">
        <f t="shared" si="89"/>
        <v>0</v>
      </c>
      <c r="CT93" s="2">
        <f t="shared" si="90"/>
        <v>0</v>
      </c>
      <c r="CU93" s="2">
        <f t="shared" si="91"/>
        <v>0</v>
      </c>
      <c r="CV93" s="2">
        <f t="shared" si="92"/>
        <v>0</v>
      </c>
      <c r="CW93" s="2">
        <f t="shared" si="93"/>
        <v>0</v>
      </c>
      <c r="CX93" s="2">
        <f t="shared" si="94"/>
        <v>0</v>
      </c>
      <c r="CY93" s="2">
        <f>((S93*BZ93)/100)</f>
        <v>0</v>
      </c>
      <c r="CZ93" s="2">
        <f>((S93*CA93)/100)</f>
        <v>0</v>
      </c>
      <c r="DA93" s="2"/>
      <c r="DB93" s="2"/>
      <c r="DC93" s="2" t="s">
        <v>3</v>
      </c>
      <c r="DD93" s="2" t="s">
        <v>3</v>
      </c>
      <c r="DE93" s="2" t="s">
        <v>3</v>
      </c>
      <c r="DF93" s="2" t="s">
        <v>3</v>
      </c>
      <c r="DG93" s="2" t="s">
        <v>3</v>
      </c>
      <c r="DH93" s="2" t="s">
        <v>3</v>
      </c>
      <c r="DI93" s="2" t="s">
        <v>3</v>
      </c>
      <c r="DJ93" s="2" t="s">
        <v>3</v>
      </c>
      <c r="DK93" s="2" t="s">
        <v>3</v>
      </c>
      <c r="DL93" s="2" t="s">
        <v>3</v>
      </c>
      <c r="DM93" s="2" t="s">
        <v>3</v>
      </c>
      <c r="DN93" s="2">
        <v>0</v>
      </c>
      <c r="DO93" s="2">
        <v>0</v>
      </c>
      <c r="DP93" s="2">
        <v>1</v>
      </c>
      <c r="DQ93" s="2">
        <v>1</v>
      </c>
      <c r="DR93" s="2"/>
      <c r="DS93" s="2"/>
      <c r="DT93" s="2"/>
      <c r="DU93" s="2">
        <v>1010</v>
      </c>
      <c r="DV93" s="2" t="s">
        <v>20</v>
      </c>
      <c r="DW93" s="2" t="s">
        <v>20</v>
      </c>
      <c r="DX93" s="2">
        <v>1</v>
      </c>
      <c r="DY93" s="2"/>
      <c r="DZ93" s="2" t="s">
        <v>3</v>
      </c>
      <c r="EA93" s="2" t="s">
        <v>3</v>
      </c>
      <c r="EB93" s="2" t="s">
        <v>3</v>
      </c>
      <c r="EC93" s="2" t="s">
        <v>3</v>
      </c>
      <c r="ED93" s="2"/>
      <c r="EE93" s="2">
        <v>98284482</v>
      </c>
      <c r="EF93" s="2">
        <v>200</v>
      </c>
      <c r="EG93" s="2" t="s">
        <v>124</v>
      </c>
      <c r="EH93" s="2">
        <v>0</v>
      </c>
      <c r="EI93" s="2" t="s">
        <v>3</v>
      </c>
      <c r="EJ93" s="2">
        <v>1</v>
      </c>
      <c r="EK93" s="2">
        <v>1617</v>
      </c>
      <c r="EL93" s="2" t="s">
        <v>125</v>
      </c>
      <c r="EM93" s="2" t="s">
        <v>126</v>
      </c>
      <c r="EN93" s="2"/>
      <c r="EO93" s="2" t="s">
        <v>3</v>
      </c>
      <c r="EP93" s="2"/>
      <c r="EQ93" s="2">
        <v>132096</v>
      </c>
      <c r="ER93" s="2">
        <v>653.04</v>
      </c>
      <c r="ES93" s="2">
        <v>653.04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>
        <v>0</v>
      </c>
      <c r="FR93" s="2">
        <f t="shared" si="95"/>
        <v>0</v>
      </c>
      <c r="FS93" s="2">
        <v>0</v>
      </c>
      <c r="FT93" s="2"/>
      <c r="FU93" s="2"/>
      <c r="FV93" s="2"/>
      <c r="FW93" s="2"/>
      <c r="FX93" s="2">
        <v>0</v>
      </c>
      <c r="FY93" s="2">
        <v>0</v>
      </c>
      <c r="FZ93" s="2"/>
      <c r="GA93" s="2" t="s">
        <v>3</v>
      </c>
      <c r="GB93" s="2"/>
      <c r="GC93" s="2"/>
      <c r="GD93" s="2">
        <v>0</v>
      </c>
      <c r="GE93" s="2"/>
      <c r="GF93" s="2">
        <v>225376263</v>
      </c>
      <c r="GG93" s="2">
        <v>2</v>
      </c>
      <c r="GH93" s="2">
        <v>1</v>
      </c>
      <c r="GI93" s="2">
        <v>-2</v>
      </c>
      <c r="GJ93" s="2">
        <v>0</v>
      </c>
      <c r="GK93" s="2">
        <f>ROUND(R93*(R12)/100,2)</f>
        <v>0</v>
      </c>
      <c r="GL93" s="2">
        <f t="shared" si="96"/>
        <v>0</v>
      </c>
      <c r="GM93" s="2">
        <f t="shared" si="97"/>
        <v>3918.24</v>
      </c>
      <c r="GN93" s="2">
        <f t="shared" si="98"/>
        <v>3918.24</v>
      </c>
      <c r="GO93" s="2">
        <f t="shared" si="99"/>
        <v>0</v>
      </c>
      <c r="GP93" s="2">
        <f t="shared" si="100"/>
        <v>0</v>
      </c>
      <c r="GQ93" s="2"/>
      <c r="GR93" s="2">
        <v>0</v>
      </c>
      <c r="GS93" s="2">
        <v>0</v>
      </c>
      <c r="GT93" s="2">
        <v>0</v>
      </c>
      <c r="GU93" s="2" t="s">
        <v>3</v>
      </c>
      <c r="GV93" s="2">
        <f t="shared" si="101"/>
        <v>0</v>
      </c>
      <c r="GW93" s="2">
        <v>1</v>
      </c>
      <c r="GX93" s="2">
        <f t="shared" si="102"/>
        <v>0</v>
      </c>
      <c r="GY93" s="2"/>
      <c r="GZ93" s="2"/>
      <c r="HA93" s="2">
        <v>0</v>
      </c>
      <c r="HB93" s="2">
        <v>0</v>
      </c>
      <c r="HC93" s="2">
        <f t="shared" si="103"/>
        <v>0</v>
      </c>
      <c r="HD93" s="2"/>
      <c r="HE93" s="2" t="s">
        <v>3</v>
      </c>
      <c r="HF93" s="2" t="s">
        <v>3</v>
      </c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>
        <v>0</v>
      </c>
      <c r="IL93" s="2"/>
      <c r="IM93" s="2"/>
      <c r="IN93" s="2"/>
      <c r="IO93" s="2"/>
      <c r="IP93" s="2"/>
      <c r="IQ93" s="2"/>
      <c r="IR93" s="2"/>
      <c r="IS93" s="2"/>
      <c r="IT93" s="2"/>
      <c r="IU93" s="2"/>
    </row>
    <row r="94" spans="1:255" x14ac:dyDescent="0.2">
      <c r="A94">
        <v>17</v>
      </c>
      <c r="B94">
        <v>1</v>
      </c>
      <c r="E94" t="s">
        <v>3</v>
      </c>
      <c r="F94" t="s">
        <v>139</v>
      </c>
      <c r="G94" t="s">
        <v>142</v>
      </c>
      <c r="H94" t="s">
        <v>20</v>
      </c>
      <c r="I94">
        <f>ROUND(3+3,9)</f>
        <v>6</v>
      </c>
      <c r="J94">
        <v>0</v>
      </c>
      <c r="O94">
        <f t="shared" si="66"/>
        <v>5642.27</v>
      </c>
      <c r="P94">
        <f t="shared" si="67"/>
        <v>5642.27</v>
      </c>
      <c r="Q94">
        <f t="shared" si="68"/>
        <v>0</v>
      </c>
      <c r="R94">
        <f t="shared" si="69"/>
        <v>0</v>
      </c>
      <c r="S94">
        <f t="shared" si="70"/>
        <v>0</v>
      </c>
      <c r="T94">
        <f t="shared" si="71"/>
        <v>0</v>
      </c>
      <c r="U94">
        <f t="shared" si="72"/>
        <v>0</v>
      </c>
      <c r="V94">
        <f t="shared" si="73"/>
        <v>0</v>
      </c>
      <c r="W94">
        <f t="shared" si="74"/>
        <v>0</v>
      </c>
      <c r="X94">
        <f t="shared" si="75"/>
        <v>0</v>
      </c>
      <c r="Y94">
        <f t="shared" si="76"/>
        <v>0</v>
      </c>
      <c r="AA94">
        <v>-1</v>
      </c>
      <c r="AB94">
        <f t="shared" si="77"/>
        <v>653.04</v>
      </c>
      <c r="AC94">
        <f t="shared" si="78"/>
        <v>653.04</v>
      </c>
      <c r="AD94">
        <f t="shared" si="79"/>
        <v>0</v>
      </c>
      <c r="AE94">
        <f t="shared" si="80"/>
        <v>0</v>
      </c>
      <c r="AF94">
        <f t="shared" si="81"/>
        <v>0</v>
      </c>
      <c r="AG94">
        <f t="shared" si="82"/>
        <v>0</v>
      </c>
      <c r="AH94">
        <f t="shared" si="83"/>
        <v>0</v>
      </c>
      <c r="AI94">
        <f t="shared" si="84"/>
        <v>0</v>
      </c>
      <c r="AJ94">
        <f t="shared" si="85"/>
        <v>0</v>
      </c>
      <c r="AK94">
        <v>653.04</v>
      </c>
      <c r="AL94">
        <v>653.04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Z94">
        <v>1</v>
      </c>
      <c r="BA94">
        <v>1</v>
      </c>
      <c r="BB94">
        <v>1</v>
      </c>
      <c r="BC94">
        <v>1.44</v>
      </c>
      <c r="BD94" t="s">
        <v>3</v>
      </c>
      <c r="BE94" t="s">
        <v>3</v>
      </c>
      <c r="BF94" t="s">
        <v>3</v>
      </c>
      <c r="BG94" t="s">
        <v>3</v>
      </c>
      <c r="BH94">
        <v>3</v>
      </c>
      <c r="BI94">
        <v>1</v>
      </c>
      <c r="BJ94" t="s">
        <v>141</v>
      </c>
      <c r="BM94">
        <v>1617</v>
      </c>
      <c r="BN94">
        <v>0</v>
      </c>
      <c r="BO94" t="s">
        <v>139</v>
      </c>
      <c r="BP94">
        <v>1</v>
      </c>
      <c r="BQ94">
        <v>200</v>
      </c>
      <c r="BR94">
        <v>0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 t="s">
        <v>3</v>
      </c>
      <c r="BZ94">
        <v>0</v>
      </c>
      <c r="CA94">
        <v>0</v>
      </c>
      <c r="CE94">
        <v>30</v>
      </c>
      <c r="CF94">
        <v>0</v>
      </c>
      <c r="CG94">
        <v>0</v>
      </c>
      <c r="CM94">
        <v>0</v>
      </c>
      <c r="CN94" t="s">
        <v>3</v>
      </c>
      <c r="CO94">
        <v>0</v>
      </c>
      <c r="CP94">
        <f t="shared" si="86"/>
        <v>5642.27</v>
      </c>
      <c r="CQ94">
        <f t="shared" si="87"/>
        <v>940.38</v>
      </c>
      <c r="CR94">
        <f t="shared" si="88"/>
        <v>0</v>
      </c>
      <c r="CS94">
        <f t="shared" si="89"/>
        <v>0</v>
      </c>
      <c r="CT94">
        <f t="shared" si="90"/>
        <v>0</v>
      </c>
      <c r="CU94">
        <f t="shared" si="91"/>
        <v>0</v>
      </c>
      <c r="CV94">
        <f t="shared" si="92"/>
        <v>0</v>
      </c>
      <c r="CW94">
        <f t="shared" si="93"/>
        <v>0</v>
      </c>
      <c r="CX94">
        <f t="shared" si="94"/>
        <v>0</v>
      </c>
      <c r="CY94">
        <f>S94*(BZ94/100)</f>
        <v>0</v>
      </c>
      <c r="CZ94">
        <f>S94*(CA94/100)</f>
        <v>0</v>
      </c>
      <c r="DC94" t="s">
        <v>3</v>
      </c>
      <c r="DD94" t="s">
        <v>3</v>
      </c>
      <c r="DE94" t="s">
        <v>3</v>
      </c>
      <c r="DF94" t="s">
        <v>3</v>
      </c>
      <c r="DG94" t="s">
        <v>3</v>
      </c>
      <c r="DH94" t="s">
        <v>3</v>
      </c>
      <c r="DI94" t="s">
        <v>3</v>
      </c>
      <c r="DJ94" t="s">
        <v>3</v>
      </c>
      <c r="DK94" t="s">
        <v>3</v>
      </c>
      <c r="DL94" t="s">
        <v>3</v>
      </c>
      <c r="DM94" t="s">
        <v>3</v>
      </c>
      <c r="DN94">
        <v>0</v>
      </c>
      <c r="DO94">
        <v>0</v>
      </c>
      <c r="DP94">
        <v>1</v>
      </c>
      <c r="DQ94">
        <v>1</v>
      </c>
      <c r="DU94">
        <v>1010</v>
      </c>
      <c r="DV94" t="s">
        <v>20</v>
      </c>
      <c r="DW94" t="s">
        <v>20</v>
      </c>
      <c r="DX94">
        <v>1</v>
      </c>
      <c r="DZ94" t="s">
        <v>3</v>
      </c>
      <c r="EA94" t="s">
        <v>3</v>
      </c>
      <c r="EB94" t="s">
        <v>3</v>
      </c>
      <c r="EC94" t="s">
        <v>3</v>
      </c>
      <c r="EE94">
        <v>98284482</v>
      </c>
      <c r="EF94">
        <v>200</v>
      </c>
      <c r="EG94" t="s">
        <v>124</v>
      </c>
      <c r="EH94">
        <v>0</v>
      </c>
      <c r="EI94" t="s">
        <v>3</v>
      </c>
      <c r="EJ94">
        <v>1</v>
      </c>
      <c r="EK94">
        <v>1617</v>
      </c>
      <c r="EL94" t="s">
        <v>125</v>
      </c>
      <c r="EM94" t="s">
        <v>126</v>
      </c>
      <c r="EO94" t="s">
        <v>3</v>
      </c>
      <c r="EQ94">
        <v>132096</v>
      </c>
      <c r="ER94">
        <v>653.04</v>
      </c>
      <c r="ES94">
        <v>653.04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FQ94">
        <v>0</v>
      </c>
      <c r="FR94">
        <f t="shared" si="95"/>
        <v>0</v>
      </c>
      <c r="FS94">
        <v>0</v>
      </c>
      <c r="FX94">
        <v>0</v>
      </c>
      <c r="FY94">
        <v>0</v>
      </c>
      <c r="GA94" t="s">
        <v>3</v>
      </c>
      <c r="GD94">
        <v>0</v>
      </c>
      <c r="GF94">
        <v>225376263</v>
      </c>
      <c r="GG94">
        <v>2</v>
      </c>
      <c r="GH94">
        <v>1</v>
      </c>
      <c r="GI94">
        <v>2</v>
      </c>
      <c r="GJ94">
        <v>0</v>
      </c>
      <c r="GK94">
        <f>ROUND(R94*(S12)/100,2)</f>
        <v>0</v>
      </c>
      <c r="GL94">
        <f t="shared" si="96"/>
        <v>0</v>
      </c>
      <c r="GM94">
        <f t="shared" si="97"/>
        <v>5642.27</v>
      </c>
      <c r="GN94">
        <f t="shared" si="98"/>
        <v>5642.27</v>
      </c>
      <c r="GO94">
        <f t="shared" si="99"/>
        <v>0</v>
      </c>
      <c r="GP94">
        <f t="shared" si="100"/>
        <v>0</v>
      </c>
      <c r="GR94">
        <v>0</v>
      </c>
      <c r="GS94">
        <v>3</v>
      </c>
      <c r="GT94">
        <v>0</v>
      </c>
      <c r="GU94" t="s">
        <v>3</v>
      </c>
      <c r="GV94">
        <f t="shared" si="101"/>
        <v>0</v>
      </c>
      <c r="GW94">
        <v>1</v>
      </c>
      <c r="GX94">
        <f t="shared" si="102"/>
        <v>0</v>
      </c>
      <c r="HA94">
        <v>0</v>
      </c>
      <c r="HB94">
        <v>0</v>
      </c>
      <c r="HC94">
        <f t="shared" si="103"/>
        <v>0</v>
      </c>
      <c r="HE94" t="s">
        <v>3</v>
      </c>
      <c r="HF94" t="s">
        <v>3</v>
      </c>
      <c r="IK94">
        <v>0</v>
      </c>
    </row>
    <row r="95" spans="1:255" x14ac:dyDescent="0.2">
      <c r="A95" s="2">
        <v>17</v>
      </c>
      <c r="B95" s="2">
        <v>1</v>
      </c>
      <c r="C95" s="2"/>
      <c r="D95" s="2"/>
      <c r="E95" s="2" t="s">
        <v>143</v>
      </c>
      <c r="F95" s="2" t="s">
        <v>144</v>
      </c>
      <c r="G95" s="2" t="s">
        <v>145</v>
      </c>
      <c r="H95" s="2" t="s">
        <v>20</v>
      </c>
      <c r="I95" s="2">
        <f>ROUND(1+2,9)</f>
        <v>3</v>
      </c>
      <c r="J95" s="2">
        <v>0</v>
      </c>
      <c r="K95" s="2"/>
      <c r="L95" s="2"/>
      <c r="M95" s="2"/>
      <c r="N95" s="2"/>
      <c r="O95" s="2">
        <f t="shared" si="66"/>
        <v>1108.44</v>
      </c>
      <c r="P95" s="2">
        <f t="shared" si="67"/>
        <v>1108.44</v>
      </c>
      <c r="Q95" s="2">
        <f t="shared" si="68"/>
        <v>0</v>
      </c>
      <c r="R95" s="2">
        <f t="shared" si="69"/>
        <v>0</v>
      </c>
      <c r="S95" s="2">
        <f t="shared" si="70"/>
        <v>0</v>
      </c>
      <c r="T95" s="2">
        <f t="shared" si="71"/>
        <v>0</v>
      </c>
      <c r="U95" s="2">
        <f t="shared" si="72"/>
        <v>0</v>
      </c>
      <c r="V95" s="2">
        <f t="shared" si="73"/>
        <v>0</v>
      </c>
      <c r="W95" s="2">
        <f t="shared" si="74"/>
        <v>0</v>
      </c>
      <c r="X95" s="2">
        <f t="shared" si="75"/>
        <v>0</v>
      </c>
      <c r="Y95" s="2">
        <f t="shared" si="76"/>
        <v>0</v>
      </c>
      <c r="Z95" s="2"/>
      <c r="AA95" s="2">
        <v>99036983</v>
      </c>
      <c r="AB95" s="2">
        <f t="shared" si="77"/>
        <v>369.48</v>
      </c>
      <c r="AC95" s="2">
        <f t="shared" si="78"/>
        <v>369.48</v>
      </c>
      <c r="AD95" s="2">
        <f t="shared" si="79"/>
        <v>0</v>
      </c>
      <c r="AE95" s="2">
        <f t="shared" si="80"/>
        <v>0</v>
      </c>
      <c r="AF95" s="2">
        <f t="shared" si="81"/>
        <v>0</v>
      </c>
      <c r="AG95" s="2">
        <f t="shared" si="82"/>
        <v>0</v>
      </c>
      <c r="AH95" s="2">
        <f t="shared" si="83"/>
        <v>0</v>
      </c>
      <c r="AI95" s="2">
        <f t="shared" si="84"/>
        <v>0</v>
      </c>
      <c r="AJ95" s="2">
        <f t="shared" si="85"/>
        <v>0</v>
      </c>
      <c r="AK95" s="2">
        <v>369.48</v>
      </c>
      <c r="AL95" s="2">
        <v>369.48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1</v>
      </c>
      <c r="AW95" s="2">
        <v>1</v>
      </c>
      <c r="AX95" s="2"/>
      <c r="AY95" s="2"/>
      <c r="AZ95" s="2">
        <v>1</v>
      </c>
      <c r="BA95" s="2">
        <v>1</v>
      </c>
      <c r="BB95" s="2">
        <v>1</v>
      </c>
      <c r="BC95" s="2">
        <v>1</v>
      </c>
      <c r="BD95" s="2" t="s">
        <v>3</v>
      </c>
      <c r="BE95" s="2" t="s">
        <v>3</v>
      </c>
      <c r="BF95" s="2" t="s">
        <v>3</v>
      </c>
      <c r="BG95" s="2" t="s">
        <v>3</v>
      </c>
      <c r="BH95" s="2">
        <v>3</v>
      </c>
      <c r="BI95" s="2">
        <v>1</v>
      </c>
      <c r="BJ95" s="2" t="s">
        <v>146</v>
      </c>
      <c r="BK95" s="2"/>
      <c r="BL95" s="2"/>
      <c r="BM95" s="2">
        <v>1617</v>
      </c>
      <c r="BN95" s="2">
        <v>0</v>
      </c>
      <c r="BO95" s="2" t="s">
        <v>3</v>
      </c>
      <c r="BP95" s="2">
        <v>0</v>
      </c>
      <c r="BQ95" s="2">
        <v>200</v>
      </c>
      <c r="BR95" s="2">
        <v>0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 t="s">
        <v>3</v>
      </c>
      <c r="BZ95" s="2">
        <v>0</v>
      </c>
      <c r="CA95" s="2">
        <v>0</v>
      </c>
      <c r="CB95" s="2"/>
      <c r="CC95" s="2"/>
      <c r="CD95" s="2"/>
      <c r="CE95" s="2">
        <v>30</v>
      </c>
      <c r="CF95" s="2">
        <v>0</v>
      </c>
      <c r="CG95" s="2">
        <v>0</v>
      </c>
      <c r="CH95" s="2"/>
      <c r="CI95" s="2"/>
      <c r="CJ95" s="2"/>
      <c r="CK95" s="2"/>
      <c r="CL95" s="2"/>
      <c r="CM95" s="2">
        <v>0</v>
      </c>
      <c r="CN95" s="2" t="s">
        <v>3</v>
      </c>
      <c r="CO95" s="2">
        <v>0</v>
      </c>
      <c r="CP95" s="2">
        <f t="shared" si="86"/>
        <v>1108.44</v>
      </c>
      <c r="CQ95" s="2">
        <f t="shared" si="87"/>
        <v>369.48</v>
      </c>
      <c r="CR95" s="2">
        <f t="shared" si="88"/>
        <v>0</v>
      </c>
      <c r="CS95" s="2">
        <f t="shared" si="89"/>
        <v>0</v>
      </c>
      <c r="CT95" s="2">
        <f t="shared" si="90"/>
        <v>0</v>
      </c>
      <c r="CU95" s="2">
        <f t="shared" si="91"/>
        <v>0</v>
      </c>
      <c r="CV95" s="2">
        <f t="shared" si="92"/>
        <v>0</v>
      </c>
      <c r="CW95" s="2">
        <f t="shared" si="93"/>
        <v>0</v>
      </c>
      <c r="CX95" s="2">
        <f t="shared" si="94"/>
        <v>0</v>
      </c>
      <c r="CY95" s="2">
        <f>((S95*BZ95)/100)</f>
        <v>0</v>
      </c>
      <c r="CZ95" s="2">
        <f>((S95*CA95)/100)</f>
        <v>0</v>
      </c>
      <c r="DA95" s="2"/>
      <c r="DB95" s="2"/>
      <c r="DC95" s="2" t="s">
        <v>3</v>
      </c>
      <c r="DD95" s="2" t="s">
        <v>3</v>
      </c>
      <c r="DE95" s="2" t="s">
        <v>3</v>
      </c>
      <c r="DF95" s="2" t="s">
        <v>3</v>
      </c>
      <c r="DG95" s="2" t="s">
        <v>3</v>
      </c>
      <c r="DH95" s="2" t="s">
        <v>3</v>
      </c>
      <c r="DI95" s="2" t="s">
        <v>3</v>
      </c>
      <c r="DJ95" s="2" t="s">
        <v>3</v>
      </c>
      <c r="DK95" s="2" t="s">
        <v>3</v>
      </c>
      <c r="DL95" s="2" t="s">
        <v>3</v>
      </c>
      <c r="DM95" s="2" t="s">
        <v>3</v>
      </c>
      <c r="DN95" s="2">
        <v>0</v>
      </c>
      <c r="DO95" s="2">
        <v>0</v>
      </c>
      <c r="DP95" s="2">
        <v>1</v>
      </c>
      <c r="DQ95" s="2">
        <v>1</v>
      </c>
      <c r="DR95" s="2"/>
      <c r="DS95" s="2"/>
      <c r="DT95" s="2"/>
      <c r="DU95" s="2">
        <v>1010</v>
      </c>
      <c r="DV95" s="2" t="s">
        <v>20</v>
      </c>
      <c r="DW95" s="2" t="s">
        <v>20</v>
      </c>
      <c r="DX95" s="2">
        <v>1</v>
      </c>
      <c r="DY95" s="2"/>
      <c r="DZ95" s="2" t="s">
        <v>3</v>
      </c>
      <c r="EA95" s="2" t="s">
        <v>3</v>
      </c>
      <c r="EB95" s="2" t="s">
        <v>3</v>
      </c>
      <c r="EC95" s="2" t="s">
        <v>3</v>
      </c>
      <c r="ED95" s="2"/>
      <c r="EE95" s="2">
        <v>98284482</v>
      </c>
      <c r="EF95" s="2">
        <v>200</v>
      </c>
      <c r="EG95" s="2" t="s">
        <v>124</v>
      </c>
      <c r="EH95" s="2">
        <v>0</v>
      </c>
      <c r="EI95" s="2" t="s">
        <v>3</v>
      </c>
      <c r="EJ95" s="2">
        <v>1</v>
      </c>
      <c r="EK95" s="2">
        <v>1617</v>
      </c>
      <c r="EL95" s="2" t="s">
        <v>125</v>
      </c>
      <c r="EM95" s="2" t="s">
        <v>126</v>
      </c>
      <c r="EN95" s="2"/>
      <c r="EO95" s="2" t="s">
        <v>3</v>
      </c>
      <c r="EP95" s="2"/>
      <c r="EQ95" s="2">
        <v>131072</v>
      </c>
      <c r="ER95" s="2">
        <v>369.48</v>
      </c>
      <c r="ES95" s="2">
        <v>369.48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>
        <v>0</v>
      </c>
      <c r="FR95" s="2">
        <f t="shared" si="95"/>
        <v>0</v>
      </c>
      <c r="FS95" s="2">
        <v>0</v>
      </c>
      <c r="FT95" s="2"/>
      <c r="FU95" s="2"/>
      <c r="FV95" s="2"/>
      <c r="FW95" s="2"/>
      <c r="FX95" s="2">
        <v>0</v>
      </c>
      <c r="FY95" s="2">
        <v>0</v>
      </c>
      <c r="FZ95" s="2"/>
      <c r="GA95" s="2" t="s">
        <v>3</v>
      </c>
      <c r="GB95" s="2"/>
      <c r="GC95" s="2"/>
      <c r="GD95" s="2">
        <v>0</v>
      </c>
      <c r="GE95" s="2"/>
      <c r="GF95" s="2">
        <v>-940221001</v>
      </c>
      <c r="GG95" s="2">
        <v>2</v>
      </c>
      <c r="GH95" s="2">
        <v>1</v>
      </c>
      <c r="GI95" s="2">
        <v>-2</v>
      </c>
      <c r="GJ95" s="2">
        <v>0</v>
      </c>
      <c r="GK95" s="2">
        <f>ROUND(R95*(R12)/100,2)</f>
        <v>0</v>
      </c>
      <c r="GL95" s="2">
        <f t="shared" si="96"/>
        <v>0</v>
      </c>
      <c r="GM95" s="2">
        <f t="shared" si="97"/>
        <v>1108.44</v>
      </c>
      <c r="GN95" s="2">
        <f t="shared" si="98"/>
        <v>1108.44</v>
      </c>
      <c r="GO95" s="2">
        <f t="shared" si="99"/>
        <v>0</v>
      </c>
      <c r="GP95" s="2">
        <f t="shared" si="100"/>
        <v>0</v>
      </c>
      <c r="GQ95" s="2"/>
      <c r="GR95" s="2">
        <v>0</v>
      </c>
      <c r="GS95" s="2">
        <v>0</v>
      </c>
      <c r="GT95" s="2">
        <v>0</v>
      </c>
      <c r="GU95" s="2" t="s">
        <v>3</v>
      </c>
      <c r="GV95" s="2">
        <f t="shared" si="101"/>
        <v>0</v>
      </c>
      <c r="GW95" s="2">
        <v>1</v>
      </c>
      <c r="GX95" s="2">
        <f t="shared" si="102"/>
        <v>0</v>
      </c>
      <c r="GY95" s="2"/>
      <c r="GZ95" s="2"/>
      <c r="HA95" s="2">
        <v>0</v>
      </c>
      <c r="HB95" s="2">
        <v>0</v>
      </c>
      <c r="HC95" s="2">
        <f t="shared" si="103"/>
        <v>0</v>
      </c>
      <c r="HD95" s="2"/>
      <c r="HE95" s="2" t="s">
        <v>3</v>
      </c>
      <c r="HF95" s="2" t="s">
        <v>3</v>
      </c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>
        <v>0</v>
      </c>
      <c r="IL95" s="2"/>
      <c r="IM95" s="2"/>
      <c r="IN95" s="2"/>
      <c r="IO95" s="2"/>
      <c r="IP95" s="2"/>
      <c r="IQ95" s="2"/>
      <c r="IR95" s="2"/>
      <c r="IS95" s="2"/>
      <c r="IT95" s="2"/>
      <c r="IU95" s="2"/>
    </row>
    <row r="96" spans="1:255" x14ac:dyDescent="0.2">
      <c r="A96">
        <v>17</v>
      </c>
      <c r="B96">
        <v>1</v>
      </c>
      <c r="E96" t="s">
        <v>143</v>
      </c>
      <c r="F96" t="s">
        <v>144</v>
      </c>
      <c r="G96" t="s">
        <v>145</v>
      </c>
      <c r="H96" t="s">
        <v>20</v>
      </c>
      <c r="I96">
        <f>ROUND(1+2,9)</f>
        <v>3</v>
      </c>
      <c r="J96">
        <v>0</v>
      </c>
      <c r="O96">
        <f t="shared" si="66"/>
        <v>1352.3</v>
      </c>
      <c r="P96">
        <f t="shared" si="67"/>
        <v>1352.3</v>
      </c>
      <c r="Q96">
        <f t="shared" si="68"/>
        <v>0</v>
      </c>
      <c r="R96">
        <f t="shared" si="69"/>
        <v>0</v>
      </c>
      <c r="S96">
        <f t="shared" si="70"/>
        <v>0</v>
      </c>
      <c r="T96">
        <f t="shared" si="71"/>
        <v>0</v>
      </c>
      <c r="U96">
        <f t="shared" si="72"/>
        <v>0</v>
      </c>
      <c r="V96">
        <f t="shared" si="73"/>
        <v>0</v>
      </c>
      <c r="W96">
        <f t="shared" si="74"/>
        <v>0</v>
      </c>
      <c r="X96">
        <f t="shared" si="75"/>
        <v>0</v>
      </c>
      <c r="Y96">
        <f t="shared" si="76"/>
        <v>0</v>
      </c>
      <c r="AA96">
        <v>99036980</v>
      </c>
      <c r="AB96">
        <f t="shared" si="77"/>
        <v>369.48</v>
      </c>
      <c r="AC96">
        <f t="shared" si="78"/>
        <v>369.48</v>
      </c>
      <c r="AD96">
        <f t="shared" si="79"/>
        <v>0</v>
      </c>
      <c r="AE96">
        <f t="shared" si="80"/>
        <v>0</v>
      </c>
      <c r="AF96">
        <f t="shared" si="81"/>
        <v>0</v>
      </c>
      <c r="AG96">
        <f t="shared" si="82"/>
        <v>0</v>
      </c>
      <c r="AH96">
        <f t="shared" si="83"/>
        <v>0</v>
      </c>
      <c r="AI96">
        <f t="shared" si="84"/>
        <v>0</v>
      </c>
      <c r="AJ96">
        <f t="shared" si="85"/>
        <v>0</v>
      </c>
      <c r="AK96">
        <v>369.48</v>
      </c>
      <c r="AL96">
        <v>369.48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Z96">
        <v>1</v>
      </c>
      <c r="BA96">
        <v>1</v>
      </c>
      <c r="BB96">
        <v>1</v>
      </c>
      <c r="BC96">
        <v>1.22</v>
      </c>
      <c r="BD96" t="s">
        <v>3</v>
      </c>
      <c r="BE96" t="s">
        <v>3</v>
      </c>
      <c r="BF96" t="s">
        <v>3</v>
      </c>
      <c r="BG96" t="s">
        <v>3</v>
      </c>
      <c r="BH96">
        <v>3</v>
      </c>
      <c r="BI96">
        <v>1</v>
      </c>
      <c r="BJ96" t="s">
        <v>146</v>
      </c>
      <c r="BM96">
        <v>1617</v>
      </c>
      <c r="BN96">
        <v>0</v>
      </c>
      <c r="BO96" t="s">
        <v>144</v>
      </c>
      <c r="BP96">
        <v>1</v>
      </c>
      <c r="BQ96">
        <v>200</v>
      </c>
      <c r="BR96">
        <v>0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 t="s">
        <v>3</v>
      </c>
      <c r="BZ96">
        <v>0</v>
      </c>
      <c r="CA96">
        <v>0</v>
      </c>
      <c r="CE96">
        <v>30</v>
      </c>
      <c r="CF96">
        <v>0</v>
      </c>
      <c r="CG96">
        <v>0</v>
      </c>
      <c r="CM96">
        <v>0</v>
      </c>
      <c r="CN96" t="s">
        <v>3</v>
      </c>
      <c r="CO96">
        <v>0</v>
      </c>
      <c r="CP96">
        <f t="shared" si="86"/>
        <v>1352.3</v>
      </c>
      <c r="CQ96">
        <f t="shared" si="87"/>
        <v>450.77</v>
      </c>
      <c r="CR96">
        <f t="shared" si="88"/>
        <v>0</v>
      </c>
      <c r="CS96">
        <f t="shared" si="89"/>
        <v>0</v>
      </c>
      <c r="CT96">
        <f t="shared" si="90"/>
        <v>0</v>
      </c>
      <c r="CU96">
        <f t="shared" si="91"/>
        <v>0</v>
      </c>
      <c r="CV96">
        <f t="shared" si="92"/>
        <v>0</v>
      </c>
      <c r="CW96">
        <f t="shared" si="93"/>
        <v>0</v>
      </c>
      <c r="CX96">
        <f t="shared" si="94"/>
        <v>0</v>
      </c>
      <c r="CY96">
        <f>S96*(BZ96/100)</f>
        <v>0</v>
      </c>
      <c r="CZ96">
        <f>S96*(CA96/100)</f>
        <v>0</v>
      </c>
      <c r="DC96" t="s">
        <v>3</v>
      </c>
      <c r="DD96" t="s">
        <v>3</v>
      </c>
      <c r="DE96" t="s">
        <v>3</v>
      </c>
      <c r="DF96" t="s">
        <v>3</v>
      </c>
      <c r="DG96" t="s">
        <v>3</v>
      </c>
      <c r="DH96" t="s">
        <v>3</v>
      </c>
      <c r="DI96" t="s">
        <v>3</v>
      </c>
      <c r="DJ96" t="s">
        <v>3</v>
      </c>
      <c r="DK96" t="s">
        <v>3</v>
      </c>
      <c r="DL96" t="s">
        <v>3</v>
      </c>
      <c r="DM96" t="s">
        <v>3</v>
      </c>
      <c r="DN96">
        <v>0</v>
      </c>
      <c r="DO96">
        <v>0</v>
      </c>
      <c r="DP96">
        <v>1</v>
      </c>
      <c r="DQ96">
        <v>1</v>
      </c>
      <c r="DU96">
        <v>1010</v>
      </c>
      <c r="DV96" t="s">
        <v>20</v>
      </c>
      <c r="DW96" t="s">
        <v>20</v>
      </c>
      <c r="DX96">
        <v>1</v>
      </c>
      <c r="DZ96" t="s">
        <v>3</v>
      </c>
      <c r="EA96" t="s">
        <v>3</v>
      </c>
      <c r="EB96" t="s">
        <v>3</v>
      </c>
      <c r="EC96" t="s">
        <v>3</v>
      </c>
      <c r="EE96">
        <v>98284482</v>
      </c>
      <c r="EF96">
        <v>200</v>
      </c>
      <c r="EG96" t="s">
        <v>124</v>
      </c>
      <c r="EH96">
        <v>0</v>
      </c>
      <c r="EI96" t="s">
        <v>3</v>
      </c>
      <c r="EJ96">
        <v>1</v>
      </c>
      <c r="EK96">
        <v>1617</v>
      </c>
      <c r="EL96" t="s">
        <v>125</v>
      </c>
      <c r="EM96" t="s">
        <v>126</v>
      </c>
      <c r="EO96" t="s">
        <v>3</v>
      </c>
      <c r="EQ96">
        <v>131072</v>
      </c>
      <c r="ER96">
        <v>369.48</v>
      </c>
      <c r="ES96">
        <v>369.48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FQ96">
        <v>0</v>
      </c>
      <c r="FR96">
        <f t="shared" si="95"/>
        <v>0</v>
      </c>
      <c r="FS96">
        <v>0</v>
      </c>
      <c r="FX96">
        <v>0</v>
      </c>
      <c r="FY96">
        <v>0</v>
      </c>
      <c r="GA96" t="s">
        <v>3</v>
      </c>
      <c r="GD96">
        <v>0</v>
      </c>
      <c r="GF96">
        <v>-940221001</v>
      </c>
      <c r="GG96">
        <v>2</v>
      </c>
      <c r="GH96">
        <v>1</v>
      </c>
      <c r="GI96">
        <v>2</v>
      </c>
      <c r="GJ96">
        <v>0</v>
      </c>
      <c r="GK96">
        <f>ROUND(R96*(S12)/100,2)</f>
        <v>0</v>
      </c>
      <c r="GL96">
        <f t="shared" si="96"/>
        <v>0</v>
      </c>
      <c r="GM96">
        <f t="shared" si="97"/>
        <v>1352.3</v>
      </c>
      <c r="GN96">
        <f t="shared" si="98"/>
        <v>1352.3</v>
      </c>
      <c r="GO96">
        <f t="shared" si="99"/>
        <v>0</v>
      </c>
      <c r="GP96">
        <f t="shared" si="100"/>
        <v>0</v>
      </c>
      <c r="GR96">
        <v>0</v>
      </c>
      <c r="GS96">
        <v>3</v>
      </c>
      <c r="GT96">
        <v>0</v>
      </c>
      <c r="GU96" t="s">
        <v>3</v>
      </c>
      <c r="GV96">
        <f t="shared" si="101"/>
        <v>0</v>
      </c>
      <c r="GW96">
        <v>1</v>
      </c>
      <c r="GX96">
        <f t="shared" si="102"/>
        <v>0</v>
      </c>
      <c r="HA96">
        <v>0</v>
      </c>
      <c r="HB96">
        <v>0</v>
      </c>
      <c r="HC96">
        <f t="shared" si="103"/>
        <v>0</v>
      </c>
      <c r="HE96" t="s">
        <v>3</v>
      </c>
      <c r="HF96" t="s">
        <v>3</v>
      </c>
      <c r="IK96">
        <v>0</v>
      </c>
    </row>
    <row r="97" spans="1:255" x14ac:dyDescent="0.2">
      <c r="A97" s="2">
        <v>17</v>
      </c>
      <c r="B97" s="2">
        <v>1</v>
      </c>
      <c r="C97" s="2"/>
      <c r="D97" s="2"/>
      <c r="E97" s="2" t="s">
        <v>147</v>
      </c>
      <c r="F97" s="2" t="s">
        <v>148</v>
      </c>
      <c r="G97" s="2" t="s">
        <v>149</v>
      </c>
      <c r="H97" s="2" t="s">
        <v>20</v>
      </c>
      <c r="I97" s="2">
        <f>ROUND(2,9)</f>
        <v>2</v>
      </c>
      <c r="J97" s="2">
        <v>0</v>
      </c>
      <c r="K97" s="2"/>
      <c r="L97" s="2"/>
      <c r="M97" s="2"/>
      <c r="N97" s="2"/>
      <c r="O97" s="2">
        <f t="shared" si="66"/>
        <v>3223.86</v>
      </c>
      <c r="P97" s="2">
        <f t="shared" si="67"/>
        <v>3223.86</v>
      </c>
      <c r="Q97" s="2">
        <f t="shared" si="68"/>
        <v>0</v>
      </c>
      <c r="R97" s="2">
        <f t="shared" si="69"/>
        <v>0</v>
      </c>
      <c r="S97" s="2">
        <f t="shared" si="70"/>
        <v>0</v>
      </c>
      <c r="T97" s="2">
        <f t="shared" si="71"/>
        <v>0</v>
      </c>
      <c r="U97" s="2">
        <f t="shared" si="72"/>
        <v>0</v>
      </c>
      <c r="V97" s="2">
        <f t="shared" si="73"/>
        <v>0</v>
      </c>
      <c r="W97" s="2">
        <f t="shared" si="74"/>
        <v>0</v>
      </c>
      <c r="X97" s="2">
        <f t="shared" si="75"/>
        <v>0</v>
      </c>
      <c r="Y97" s="2">
        <f t="shared" si="76"/>
        <v>0</v>
      </c>
      <c r="Z97" s="2"/>
      <c r="AA97" s="2">
        <v>99036983</v>
      </c>
      <c r="AB97" s="2">
        <f t="shared" si="77"/>
        <v>1611.93</v>
      </c>
      <c r="AC97" s="2">
        <f t="shared" si="78"/>
        <v>1611.93</v>
      </c>
      <c r="AD97" s="2">
        <f t="shared" si="79"/>
        <v>0</v>
      </c>
      <c r="AE97" s="2">
        <f t="shared" si="80"/>
        <v>0</v>
      </c>
      <c r="AF97" s="2">
        <f t="shared" si="81"/>
        <v>0</v>
      </c>
      <c r="AG97" s="2">
        <f t="shared" si="82"/>
        <v>0</v>
      </c>
      <c r="AH97" s="2">
        <f t="shared" si="83"/>
        <v>0</v>
      </c>
      <c r="AI97" s="2">
        <f t="shared" si="84"/>
        <v>0</v>
      </c>
      <c r="AJ97" s="2">
        <f t="shared" si="85"/>
        <v>0</v>
      </c>
      <c r="AK97" s="2">
        <v>1611.93</v>
      </c>
      <c r="AL97" s="2">
        <v>1611.93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1</v>
      </c>
      <c r="AW97" s="2">
        <v>1</v>
      </c>
      <c r="AX97" s="2"/>
      <c r="AY97" s="2"/>
      <c r="AZ97" s="2">
        <v>1</v>
      </c>
      <c r="BA97" s="2">
        <v>1</v>
      </c>
      <c r="BB97" s="2">
        <v>1</v>
      </c>
      <c r="BC97" s="2">
        <v>1</v>
      </c>
      <c r="BD97" s="2" t="s">
        <v>3</v>
      </c>
      <c r="BE97" s="2" t="s">
        <v>3</v>
      </c>
      <c r="BF97" s="2" t="s">
        <v>3</v>
      </c>
      <c r="BG97" s="2" t="s">
        <v>3</v>
      </c>
      <c r="BH97" s="2">
        <v>3</v>
      </c>
      <c r="BI97" s="2">
        <v>1</v>
      </c>
      <c r="BJ97" s="2" t="s">
        <v>150</v>
      </c>
      <c r="BK97" s="2"/>
      <c r="BL97" s="2"/>
      <c r="BM97" s="2">
        <v>1617</v>
      </c>
      <c r="BN97" s="2">
        <v>0</v>
      </c>
      <c r="BO97" s="2" t="s">
        <v>3</v>
      </c>
      <c r="BP97" s="2">
        <v>0</v>
      </c>
      <c r="BQ97" s="2">
        <v>200</v>
      </c>
      <c r="BR97" s="2">
        <v>0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1</v>
      </c>
      <c r="BY97" s="2" t="s">
        <v>3</v>
      </c>
      <c r="BZ97" s="2">
        <v>0</v>
      </c>
      <c r="CA97" s="2">
        <v>0</v>
      </c>
      <c r="CB97" s="2"/>
      <c r="CC97" s="2"/>
      <c r="CD97" s="2"/>
      <c r="CE97" s="2">
        <v>30</v>
      </c>
      <c r="CF97" s="2">
        <v>0</v>
      </c>
      <c r="CG97" s="2">
        <v>0</v>
      </c>
      <c r="CH97" s="2"/>
      <c r="CI97" s="2"/>
      <c r="CJ97" s="2"/>
      <c r="CK97" s="2"/>
      <c r="CL97" s="2"/>
      <c r="CM97" s="2">
        <v>0</v>
      </c>
      <c r="CN97" s="2" t="s">
        <v>3</v>
      </c>
      <c r="CO97" s="2">
        <v>0</v>
      </c>
      <c r="CP97" s="2">
        <f t="shared" si="86"/>
        <v>3223.86</v>
      </c>
      <c r="CQ97" s="2">
        <f t="shared" si="87"/>
        <v>1611.93</v>
      </c>
      <c r="CR97" s="2">
        <f t="shared" si="88"/>
        <v>0</v>
      </c>
      <c r="CS97" s="2">
        <f t="shared" si="89"/>
        <v>0</v>
      </c>
      <c r="CT97" s="2">
        <f t="shared" si="90"/>
        <v>0</v>
      </c>
      <c r="CU97" s="2">
        <f t="shared" si="91"/>
        <v>0</v>
      </c>
      <c r="CV97" s="2">
        <f t="shared" si="92"/>
        <v>0</v>
      </c>
      <c r="CW97" s="2">
        <f t="shared" si="93"/>
        <v>0</v>
      </c>
      <c r="CX97" s="2">
        <f t="shared" si="94"/>
        <v>0</v>
      </c>
      <c r="CY97" s="2">
        <f>((S97*BZ97)/100)</f>
        <v>0</v>
      </c>
      <c r="CZ97" s="2">
        <f>((S97*CA97)/100)</f>
        <v>0</v>
      </c>
      <c r="DA97" s="2"/>
      <c r="DB97" s="2"/>
      <c r="DC97" s="2" t="s">
        <v>3</v>
      </c>
      <c r="DD97" s="2" t="s">
        <v>3</v>
      </c>
      <c r="DE97" s="2" t="s">
        <v>3</v>
      </c>
      <c r="DF97" s="2" t="s">
        <v>3</v>
      </c>
      <c r="DG97" s="2" t="s">
        <v>3</v>
      </c>
      <c r="DH97" s="2" t="s">
        <v>3</v>
      </c>
      <c r="DI97" s="2" t="s">
        <v>3</v>
      </c>
      <c r="DJ97" s="2" t="s">
        <v>3</v>
      </c>
      <c r="DK97" s="2" t="s">
        <v>3</v>
      </c>
      <c r="DL97" s="2" t="s">
        <v>3</v>
      </c>
      <c r="DM97" s="2" t="s">
        <v>3</v>
      </c>
      <c r="DN97" s="2">
        <v>0</v>
      </c>
      <c r="DO97" s="2">
        <v>0</v>
      </c>
      <c r="DP97" s="2">
        <v>1</v>
      </c>
      <c r="DQ97" s="2">
        <v>1</v>
      </c>
      <c r="DR97" s="2"/>
      <c r="DS97" s="2"/>
      <c r="DT97" s="2"/>
      <c r="DU97" s="2">
        <v>1010</v>
      </c>
      <c r="DV97" s="2" t="s">
        <v>20</v>
      </c>
      <c r="DW97" s="2" t="s">
        <v>20</v>
      </c>
      <c r="DX97" s="2">
        <v>1</v>
      </c>
      <c r="DY97" s="2"/>
      <c r="DZ97" s="2" t="s">
        <v>3</v>
      </c>
      <c r="EA97" s="2" t="s">
        <v>3</v>
      </c>
      <c r="EB97" s="2" t="s">
        <v>3</v>
      </c>
      <c r="EC97" s="2" t="s">
        <v>3</v>
      </c>
      <c r="ED97" s="2"/>
      <c r="EE97" s="2">
        <v>98284482</v>
      </c>
      <c r="EF97" s="2">
        <v>200</v>
      </c>
      <c r="EG97" s="2" t="s">
        <v>124</v>
      </c>
      <c r="EH97" s="2">
        <v>0</v>
      </c>
      <c r="EI97" s="2" t="s">
        <v>3</v>
      </c>
      <c r="EJ97" s="2">
        <v>1</v>
      </c>
      <c r="EK97" s="2">
        <v>1617</v>
      </c>
      <c r="EL97" s="2" t="s">
        <v>125</v>
      </c>
      <c r="EM97" s="2" t="s">
        <v>126</v>
      </c>
      <c r="EN97" s="2"/>
      <c r="EO97" s="2" t="s">
        <v>3</v>
      </c>
      <c r="EP97" s="2"/>
      <c r="EQ97" s="2">
        <v>131072</v>
      </c>
      <c r="ER97" s="2">
        <v>1611.93</v>
      </c>
      <c r="ES97" s="2">
        <v>1611.93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>
        <v>0</v>
      </c>
      <c r="FR97" s="2">
        <f t="shared" si="95"/>
        <v>0</v>
      </c>
      <c r="FS97" s="2">
        <v>0</v>
      </c>
      <c r="FT97" s="2"/>
      <c r="FU97" s="2"/>
      <c r="FV97" s="2"/>
      <c r="FW97" s="2"/>
      <c r="FX97" s="2">
        <v>0</v>
      </c>
      <c r="FY97" s="2">
        <v>0</v>
      </c>
      <c r="FZ97" s="2"/>
      <c r="GA97" s="2" t="s">
        <v>3</v>
      </c>
      <c r="GB97" s="2"/>
      <c r="GC97" s="2"/>
      <c r="GD97" s="2">
        <v>0</v>
      </c>
      <c r="GE97" s="2"/>
      <c r="GF97" s="2">
        <v>-110636565</v>
      </c>
      <c r="GG97" s="2">
        <v>2</v>
      </c>
      <c r="GH97" s="2">
        <v>1</v>
      </c>
      <c r="GI97" s="2">
        <v>-2</v>
      </c>
      <c r="GJ97" s="2">
        <v>0</v>
      </c>
      <c r="GK97" s="2">
        <f>ROUND(R97*(R12)/100,2)</f>
        <v>0</v>
      </c>
      <c r="GL97" s="2">
        <f t="shared" si="96"/>
        <v>0</v>
      </c>
      <c r="GM97" s="2">
        <f t="shared" si="97"/>
        <v>3223.86</v>
      </c>
      <c r="GN97" s="2">
        <f t="shared" si="98"/>
        <v>3223.86</v>
      </c>
      <c r="GO97" s="2">
        <f t="shared" si="99"/>
        <v>0</v>
      </c>
      <c r="GP97" s="2">
        <f t="shared" si="100"/>
        <v>0</v>
      </c>
      <c r="GQ97" s="2"/>
      <c r="GR97" s="2">
        <v>0</v>
      </c>
      <c r="GS97" s="2">
        <v>0</v>
      </c>
      <c r="GT97" s="2">
        <v>0</v>
      </c>
      <c r="GU97" s="2" t="s">
        <v>3</v>
      </c>
      <c r="GV97" s="2">
        <f t="shared" si="101"/>
        <v>0</v>
      </c>
      <c r="GW97" s="2">
        <v>1</v>
      </c>
      <c r="GX97" s="2">
        <f t="shared" si="102"/>
        <v>0</v>
      </c>
      <c r="GY97" s="2"/>
      <c r="GZ97" s="2"/>
      <c r="HA97" s="2">
        <v>0</v>
      </c>
      <c r="HB97" s="2">
        <v>0</v>
      </c>
      <c r="HC97" s="2">
        <f t="shared" si="103"/>
        <v>0</v>
      </c>
      <c r="HD97" s="2"/>
      <c r="HE97" s="2" t="s">
        <v>3</v>
      </c>
      <c r="HF97" s="2" t="s">
        <v>3</v>
      </c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>
        <v>0</v>
      </c>
      <c r="IL97" s="2"/>
      <c r="IM97" s="2"/>
      <c r="IN97" s="2"/>
      <c r="IO97" s="2"/>
      <c r="IP97" s="2"/>
      <c r="IQ97" s="2"/>
      <c r="IR97" s="2"/>
      <c r="IS97" s="2"/>
      <c r="IT97" s="2"/>
      <c r="IU97" s="2"/>
    </row>
    <row r="98" spans="1:255" x14ac:dyDescent="0.2">
      <c r="A98">
        <v>17</v>
      </c>
      <c r="B98">
        <v>1</v>
      </c>
      <c r="E98" t="s">
        <v>147</v>
      </c>
      <c r="F98" t="s">
        <v>148</v>
      </c>
      <c r="G98" t="s">
        <v>149</v>
      </c>
      <c r="H98" t="s">
        <v>20</v>
      </c>
      <c r="I98">
        <f>ROUND(2,9)</f>
        <v>2</v>
      </c>
      <c r="J98">
        <v>0</v>
      </c>
      <c r="O98">
        <f t="shared" si="66"/>
        <v>4674.6000000000004</v>
      </c>
      <c r="P98">
        <f t="shared" si="67"/>
        <v>4674.6000000000004</v>
      </c>
      <c r="Q98">
        <f t="shared" si="68"/>
        <v>0</v>
      </c>
      <c r="R98">
        <f t="shared" si="69"/>
        <v>0</v>
      </c>
      <c r="S98">
        <f t="shared" si="70"/>
        <v>0</v>
      </c>
      <c r="T98">
        <f t="shared" si="71"/>
        <v>0</v>
      </c>
      <c r="U98">
        <f t="shared" si="72"/>
        <v>0</v>
      </c>
      <c r="V98">
        <f t="shared" si="73"/>
        <v>0</v>
      </c>
      <c r="W98">
        <f t="shared" si="74"/>
        <v>0</v>
      </c>
      <c r="X98">
        <f t="shared" si="75"/>
        <v>0</v>
      </c>
      <c r="Y98">
        <f t="shared" si="76"/>
        <v>0</v>
      </c>
      <c r="AA98">
        <v>99036980</v>
      </c>
      <c r="AB98">
        <f t="shared" si="77"/>
        <v>1611.93</v>
      </c>
      <c r="AC98">
        <f t="shared" si="78"/>
        <v>1611.93</v>
      </c>
      <c r="AD98">
        <f t="shared" si="79"/>
        <v>0</v>
      </c>
      <c r="AE98">
        <f t="shared" si="80"/>
        <v>0</v>
      </c>
      <c r="AF98">
        <f t="shared" si="81"/>
        <v>0</v>
      </c>
      <c r="AG98">
        <f t="shared" si="82"/>
        <v>0</v>
      </c>
      <c r="AH98">
        <f t="shared" si="83"/>
        <v>0</v>
      </c>
      <c r="AI98">
        <f t="shared" si="84"/>
        <v>0</v>
      </c>
      <c r="AJ98">
        <f t="shared" si="85"/>
        <v>0</v>
      </c>
      <c r="AK98">
        <v>1611.93</v>
      </c>
      <c r="AL98">
        <v>1611.93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Z98">
        <v>1</v>
      </c>
      <c r="BA98">
        <v>1</v>
      </c>
      <c r="BB98">
        <v>1</v>
      </c>
      <c r="BC98">
        <v>1.45</v>
      </c>
      <c r="BD98" t="s">
        <v>3</v>
      </c>
      <c r="BE98" t="s">
        <v>3</v>
      </c>
      <c r="BF98" t="s">
        <v>3</v>
      </c>
      <c r="BG98" t="s">
        <v>3</v>
      </c>
      <c r="BH98">
        <v>3</v>
      </c>
      <c r="BI98">
        <v>1</v>
      </c>
      <c r="BJ98" t="s">
        <v>150</v>
      </c>
      <c r="BM98">
        <v>1617</v>
      </c>
      <c r="BN98">
        <v>0</v>
      </c>
      <c r="BO98" t="s">
        <v>148</v>
      </c>
      <c r="BP98">
        <v>1</v>
      </c>
      <c r="BQ98">
        <v>200</v>
      </c>
      <c r="BR98">
        <v>0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 t="s">
        <v>3</v>
      </c>
      <c r="BZ98">
        <v>0</v>
      </c>
      <c r="CA98">
        <v>0</v>
      </c>
      <c r="CE98">
        <v>30</v>
      </c>
      <c r="CF98">
        <v>0</v>
      </c>
      <c r="CG98">
        <v>0</v>
      </c>
      <c r="CM98">
        <v>0</v>
      </c>
      <c r="CN98" t="s">
        <v>3</v>
      </c>
      <c r="CO98">
        <v>0</v>
      </c>
      <c r="CP98">
        <f t="shared" si="86"/>
        <v>4674.6000000000004</v>
      </c>
      <c r="CQ98">
        <f t="shared" si="87"/>
        <v>2337.3000000000002</v>
      </c>
      <c r="CR98">
        <f t="shared" si="88"/>
        <v>0</v>
      </c>
      <c r="CS98">
        <f t="shared" si="89"/>
        <v>0</v>
      </c>
      <c r="CT98">
        <f t="shared" si="90"/>
        <v>0</v>
      </c>
      <c r="CU98">
        <f t="shared" si="91"/>
        <v>0</v>
      </c>
      <c r="CV98">
        <f t="shared" si="92"/>
        <v>0</v>
      </c>
      <c r="CW98">
        <f t="shared" si="93"/>
        <v>0</v>
      </c>
      <c r="CX98">
        <f t="shared" si="94"/>
        <v>0</v>
      </c>
      <c r="CY98">
        <f>S98*(BZ98/100)</f>
        <v>0</v>
      </c>
      <c r="CZ98">
        <f>S98*(CA98/100)</f>
        <v>0</v>
      </c>
      <c r="DC98" t="s">
        <v>3</v>
      </c>
      <c r="DD98" t="s">
        <v>3</v>
      </c>
      <c r="DE98" t="s">
        <v>3</v>
      </c>
      <c r="DF98" t="s">
        <v>3</v>
      </c>
      <c r="DG98" t="s">
        <v>3</v>
      </c>
      <c r="DH98" t="s">
        <v>3</v>
      </c>
      <c r="DI98" t="s">
        <v>3</v>
      </c>
      <c r="DJ98" t="s">
        <v>3</v>
      </c>
      <c r="DK98" t="s">
        <v>3</v>
      </c>
      <c r="DL98" t="s">
        <v>3</v>
      </c>
      <c r="DM98" t="s">
        <v>3</v>
      </c>
      <c r="DN98">
        <v>0</v>
      </c>
      <c r="DO98">
        <v>0</v>
      </c>
      <c r="DP98">
        <v>1</v>
      </c>
      <c r="DQ98">
        <v>1</v>
      </c>
      <c r="DU98">
        <v>1010</v>
      </c>
      <c r="DV98" t="s">
        <v>20</v>
      </c>
      <c r="DW98" t="s">
        <v>20</v>
      </c>
      <c r="DX98">
        <v>1</v>
      </c>
      <c r="DZ98" t="s">
        <v>3</v>
      </c>
      <c r="EA98" t="s">
        <v>3</v>
      </c>
      <c r="EB98" t="s">
        <v>3</v>
      </c>
      <c r="EC98" t="s">
        <v>3</v>
      </c>
      <c r="EE98">
        <v>98284482</v>
      </c>
      <c r="EF98">
        <v>200</v>
      </c>
      <c r="EG98" t="s">
        <v>124</v>
      </c>
      <c r="EH98">
        <v>0</v>
      </c>
      <c r="EI98" t="s">
        <v>3</v>
      </c>
      <c r="EJ98">
        <v>1</v>
      </c>
      <c r="EK98">
        <v>1617</v>
      </c>
      <c r="EL98" t="s">
        <v>125</v>
      </c>
      <c r="EM98" t="s">
        <v>126</v>
      </c>
      <c r="EO98" t="s">
        <v>3</v>
      </c>
      <c r="EQ98">
        <v>131072</v>
      </c>
      <c r="ER98">
        <v>1611.93</v>
      </c>
      <c r="ES98">
        <v>1611.93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FQ98">
        <v>0</v>
      </c>
      <c r="FR98">
        <f t="shared" si="95"/>
        <v>0</v>
      </c>
      <c r="FS98">
        <v>0</v>
      </c>
      <c r="FX98">
        <v>0</v>
      </c>
      <c r="FY98">
        <v>0</v>
      </c>
      <c r="GA98" t="s">
        <v>3</v>
      </c>
      <c r="GD98">
        <v>0</v>
      </c>
      <c r="GF98">
        <v>-110636565</v>
      </c>
      <c r="GG98">
        <v>2</v>
      </c>
      <c r="GH98">
        <v>1</v>
      </c>
      <c r="GI98">
        <v>2</v>
      </c>
      <c r="GJ98">
        <v>0</v>
      </c>
      <c r="GK98">
        <f>ROUND(R98*(S12)/100,2)</f>
        <v>0</v>
      </c>
      <c r="GL98">
        <f t="shared" si="96"/>
        <v>0</v>
      </c>
      <c r="GM98">
        <f t="shared" si="97"/>
        <v>4674.6000000000004</v>
      </c>
      <c r="GN98">
        <f t="shared" si="98"/>
        <v>4674.6000000000004</v>
      </c>
      <c r="GO98">
        <f t="shared" si="99"/>
        <v>0</v>
      </c>
      <c r="GP98">
        <f t="shared" si="100"/>
        <v>0</v>
      </c>
      <c r="GR98">
        <v>0</v>
      </c>
      <c r="GS98">
        <v>3</v>
      </c>
      <c r="GT98">
        <v>0</v>
      </c>
      <c r="GU98" t="s">
        <v>3</v>
      </c>
      <c r="GV98">
        <f t="shared" si="101"/>
        <v>0</v>
      </c>
      <c r="GW98">
        <v>1</v>
      </c>
      <c r="GX98">
        <f t="shared" si="102"/>
        <v>0</v>
      </c>
      <c r="HA98">
        <v>0</v>
      </c>
      <c r="HB98">
        <v>0</v>
      </c>
      <c r="HC98">
        <f t="shared" si="103"/>
        <v>0</v>
      </c>
      <c r="HE98" t="s">
        <v>3</v>
      </c>
      <c r="HF98" t="s">
        <v>3</v>
      </c>
      <c r="IK98">
        <v>0</v>
      </c>
    </row>
    <row r="100" spans="1:255" x14ac:dyDescent="0.2">
      <c r="A100" s="3">
        <v>51</v>
      </c>
      <c r="B100" s="3">
        <f>B71</f>
        <v>1</v>
      </c>
      <c r="C100" s="3">
        <f>A71</f>
        <v>4</v>
      </c>
      <c r="D100" s="3">
        <f>ROW(A71)</f>
        <v>71</v>
      </c>
      <c r="E100" s="3"/>
      <c r="F100" s="3" t="str">
        <f>IF(F71&lt;&gt;"",F71,"")</f>
        <v>1</v>
      </c>
      <c r="G100" s="3" t="str">
        <f>IF(G71&lt;&gt;"",G71,"")</f>
        <v>Установка дорожных знаков</v>
      </c>
      <c r="H100" s="3">
        <v>0</v>
      </c>
      <c r="I100" s="3"/>
      <c r="J100" s="3"/>
      <c r="K100" s="3"/>
      <c r="L100" s="3"/>
      <c r="M100" s="3"/>
      <c r="N100" s="3"/>
      <c r="O100" s="3">
        <f t="shared" ref="O100:T100" si="104">ROUND(AB100,2)</f>
        <v>20300.599999999999</v>
      </c>
      <c r="P100" s="3">
        <f t="shared" si="104"/>
        <v>19905.32</v>
      </c>
      <c r="Q100" s="3">
        <f t="shared" si="104"/>
        <v>78.069999999999993</v>
      </c>
      <c r="R100" s="3">
        <f t="shared" si="104"/>
        <v>17.36</v>
      </c>
      <c r="S100" s="3">
        <f t="shared" si="104"/>
        <v>317.20999999999998</v>
      </c>
      <c r="T100" s="3">
        <f t="shared" si="104"/>
        <v>0</v>
      </c>
      <c r="U100" s="3">
        <f>AH100</f>
        <v>27.750200000000007</v>
      </c>
      <c r="V100" s="3">
        <f>AI100</f>
        <v>0</v>
      </c>
      <c r="W100" s="3">
        <f>ROUND(AJ100,2)</f>
        <v>0</v>
      </c>
      <c r="X100" s="3">
        <f>ROUND(AK100,2)</f>
        <v>333.08</v>
      </c>
      <c r="Y100" s="3">
        <f>ROUND(AL100,2)</f>
        <v>244.25</v>
      </c>
      <c r="Z100" s="3"/>
      <c r="AA100" s="3"/>
      <c r="AB100" s="3">
        <f>ROUND(SUMIF(AA75:AA98,"=99036983",O75:O98),2)</f>
        <v>20300.599999999999</v>
      </c>
      <c r="AC100" s="3">
        <f>ROUND(SUMIF(AA75:AA98,"=99036983",P75:P98),2)</f>
        <v>19905.32</v>
      </c>
      <c r="AD100" s="3">
        <f>ROUND(SUMIF(AA75:AA98,"=99036983",Q75:Q98),2)</f>
        <v>78.069999999999993</v>
      </c>
      <c r="AE100" s="3">
        <f>ROUND(SUMIF(AA75:AA98,"=99036983",R75:R98),2)</f>
        <v>17.36</v>
      </c>
      <c r="AF100" s="3">
        <f>ROUND(SUMIF(AA75:AA98,"=99036983",S75:S98),2)</f>
        <v>317.20999999999998</v>
      </c>
      <c r="AG100" s="3">
        <f>ROUND(SUMIF(AA75:AA98,"=99036983",T75:T98),2)</f>
        <v>0</v>
      </c>
      <c r="AH100" s="3">
        <f>SUMIF(AA75:AA98,"=99036983",U75:U98)</f>
        <v>27.750200000000007</v>
      </c>
      <c r="AI100" s="3">
        <f>SUMIF(AA75:AA98,"=99036983",V75:V98)</f>
        <v>0</v>
      </c>
      <c r="AJ100" s="3">
        <f>ROUND(SUMIF(AA75:AA98,"=99036983",W75:W98),2)</f>
        <v>0</v>
      </c>
      <c r="AK100" s="3">
        <f>ROUND(SUMIF(AA75:AA98,"=99036983",X75:X98),2)</f>
        <v>333.08</v>
      </c>
      <c r="AL100" s="3">
        <f>ROUND(SUMIF(AA75:AA98,"=99036983",Y75:Y98),2)</f>
        <v>244.25</v>
      </c>
      <c r="AM100" s="3"/>
      <c r="AN100" s="3"/>
      <c r="AO100" s="3">
        <f t="shared" ref="AO100:BD100" si="105">ROUND(BX100,2)</f>
        <v>0</v>
      </c>
      <c r="AP100" s="3">
        <f t="shared" si="105"/>
        <v>0</v>
      </c>
      <c r="AQ100" s="3">
        <f t="shared" si="105"/>
        <v>0</v>
      </c>
      <c r="AR100" s="3">
        <f t="shared" si="105"/>
        <v>20908.310000000001</v>
      </c>
      <c r="AS100" s="3">
        <f t="shared" si="105"/>
        <v>20908.310000000001</v>
      </c>
      <c r="AT100" s="3">
        <f t="shared" si="105"/>
        <v>0</v>
      </c>
      <c r="AU100" s="3">
        <f t="shared" si="105"/>
        <v>0</v>
      </c>
      <c r="AV100" s="3">
        <f t="shared" si="105"/>
        <v>19905.32</v>
      </c>
      <c r="AW100" s="3">
        <f t="shared" si="105"/>
        <v>19905.32</v>
      </c>
      <c r="AX100" s="3">
        <f t="shared" si="105"/>
        <v>0</v>
      </c>
      <c r="AY100" s="3">
        <f t="shared" si="105"/>
        <v>19905.32</v>
      </c>
      <c r="AZ100" s="3">
        <f t="shared" si="105"/>
        <v>0</v>
      </c>
      <c r="BA100" s="3">
        <f t="shared" si="105"/>
        <v>0</v>
      </c>
      <c r="BB100" s="3">
        <f t="shared" si="105"/>
        <v>0</v>
      </c>
      <c r="BC100" s="3">
        <f t="shared" si="105"/>
        <v>0</v>
      </c>
      <c r="BD100" s="3">
        <f t="shared" si="105"/>
        <v>0</v>
      </c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>
        <f>ROUND(SUMIF(AA75:AA98,"=99036983",FQ75:FQ98),2)</f>
        <v>0</v>
      </c>
      <c r="BY100" s="3">
        <f>ROUND(SUMIF(AA75:AA98,"=99036983",FR75:FR98),2)</f>
        <v>0</v>
      </c>
      <c r="BZ100" s="3">
        <f>ROUND(SUMIF(AA75:AA98,"=99036983",GL75:GL98),2)</f>
        <v>0</v>
      </c>
      <c r="CA100" s="3">
        <f>ROUND(SUMIF(AA75:AA98,"=99036983",GM75:GM98),2)</f>
        <v>20908.310000000001</v>
      </c>
      <c r="CB100" s="3">
        <f>ROUND(SUMIF(AA75:AA98,"=99036983",GN75:GN98),2)</f>
        <v>20908.310000000001</v>
      </c>
      <c r="CC100" s="3">
        <f>ROUND(SUMIF(AA75:AA98,"=99036983",GO75:GO98),2)</f>
        <v>0</v>
      </c>
      <c r="CD100" s="3">
        <f>ROUND(SUMIF(AA75:AA98,"=99036983",GP75:GP98),2)</f>
        <v>0</v>
      </c>
      <c r="CE100" s="3">
        <f>AC100-BX100</f>
        <v>19905.32</v>
      </c>
      <c r="CF100" s="3">
        <f>AC100-BY100</f>
        <v>19905.32</v>
      </c>
      <c r="CG100" s="3">
        <f>BX100-BZ100</f>
        <v>0</v>
      </c>
      <c r="CH100" s="3">
        <f>AC100-BX100-BY100+BZ100</f>
        <v>19905.32</v>
      </c>
      <c r="CI100" s="3">
        <f>BY100-BZ100</f>
        <v>0</v>
      </c>
      <c r="CJ100" s="3">
        <f>ROUND(SUMIF(AA75:AA98,"=99036983",GX75:GX98),2)</f>
        <v>0</v>
      </c>
      <c r="CK100" s="3">
        <f>ROUND(SUMIF(AA75:AA98,"=99036983",GY75:GY98),2)</f>
        <v>0</v>
      </c>
      <c r="CL100" s="3">
        <f>ROUND(SUMIF(AA75:AA98,"=99036983",GZ75:GZ98),2)</f>
        <v>0</v>
      </c>
      <c r="CM100" s="3">
        <f>ROUND(SUMIF(AA75:AA98,"=99036983",HD75:HD98),2)</f>
        <v>0</v>
      </c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4">
        <f t="shared" ref="DG100:DL100" si="106">ROUND(DT100,2)</f>
        <v>44598.879999999997</v>
      </c>
      <c r="DH100" s="4">
        <f t="shared" si="106"/>
        <v>35943.25</v>
      </c>
      <c r="DI100" s="4">
        <f t="shared" si="106"/>
        <v>969.63</v>
      </c>
      <c r="DJ100" s="4">
        <f t="shared" si="106"/>
        <v>420.63</v>
      </c>
      <c r="DK100" s="4">
        <f t="shared" si="106"/>
        <v>7686</v>
      </c>
      <c r="DL100" s="4">
        <f t="shared" si="106"/>
        <v>0</v>
      </c>
      <c r="DM100" s="4">
        <f>DZ100</f>
        <v>27.750200000000007</v>
      </c>
      <c r="DN100" s="4">
        <f>EA100</f>
        <v>0</v>
      </c>
      <c r="DO100" s="4">
        <f>ROUND(EB100,2)</f>
        <v>0</v>
      </c>
      <c r="DP100" s="4">
        <f>ROUND(EC100,2)</f>
        <v>6533.1</v>
      </c>
      <c r="DQ100" s="4">
        <f>ROUND(ED100,2)</f>
        <v>3151.26</v>
      </c>
      <c r="DR100" s="4"/>
      <c r="DS100" s="4"/>
      <c r="DT100" s="4">
        <f>ROUND(SUMIF(AA75:AA98,"=99036980",O75:O98),2)</f>
        <v>44598.879999999997</v>
      </c>
      <c r="DU100" s="4">
        <f>ROUND(SUMIF(AA75:AA98,"=99036980",P75:P98),2)</f>
        <v>35943.25</v>
      </c>
      <c r="DV100" s="4">
        <f>ROUND(SUMIF(AA75:AA98,"=99036980",Q75:Q98),2)</f>
        <v>969.63</v>
      </c>
      <c r="DW100" s="4">
        <f>ROUND(SUMIF(AA75:AA98,"=99036980",R75:R98),2)</f>
        <v>420.63</v>
      </c>
      <c r="DX100" s="4">
        <f>ROUND(SUMIF(AA75:AA98,"=99036980",S75:S98),2)</f>
        <v>7686</v>
      </c>
      <c r="DY100" s="4">
        <f>ROUND(SUMIF(AA75:AA98,"=99036980",T75:T98),2)</f>
        <v>0</v>
      </c>
      <c r="DZ100" s="4">
        <f>SUMIF(AA75:AA98,"=99036980",U75:U98)</f>
        <v>27.750200000000007</v>
      </c>
      <c r="EA100" s="4">
        <f>SUMIF(AA75:AA98,"=99036980",V75:V98)</f>
        <v>0</v>
      </c>
      <c r="EB100" s="4">
        <f>ROUND(SUMIF(AA75:AA98,"=99036980",W75:W98),2)</f>
        <v>0</v>
      </c>
      <c r="EC100" s="4">
        <f>ROUND(SUMIF(AA75:AA98,"=99036980",X75:X98),2)</f>
        <v>6533.1</v>
      </c>
      <c r="ED100" s="4">
        <f>ROUND(SUMIF(AA75:AA98,"=99036980",Y75:Y98),2)</f>
        <v>3151.26</v>
      </c>
      <c r="EE100" s="4"/>
      <c r="EF100" s="4"/>
      <c r="EG100" s="4">
        <f t="shared" ref="EG100:EV100" si="107">ROUND(FP100,2)</f>
        <v>0</v>
      </c>
      <c r="EH100" s="4">
        <f t="shared" si="107"/>
        <v>0</v>
      </c>
      <c r="EI100" s="4">
        <f t="shared" si="107"/>
        <v>0</v>
      </c>
      <c r="EJ100" s="4">
        <f t="shared" si="107"/>
        <v>54943.63</v>
      </c>
      <c r="EK100" s="4">
        <f t="shared" si="107"/>
        <v>54943.63</v>
      </c>
      <c r="EL100" s="4">
        <f t="shared" si="107"/>
        <v>0</v>
      </c>
      <c r="EM100" s="4">
        <f t="shared" si="107"/>
        <v>0</v>
      </c>
      <c r="EN100" s="4">
        <f t="shared" si="107"/>
        <v>35943.25</v>
      </c>
      <c r="EO100" s="4">
        <f t="shared" si="107"/>
        <v>35943.25</v>
      </c>
      <c r="EP100" s="4">
        <f t="shared" si="107"/>
        <v>0</v>
      </c>
      <c r="EQ100" s="4">
        <f t="shared" si="107"/>
        <v>35943.25</v>
      </c>
      <c r="ER100" s="4">
        <f t="shared" si="107"/>
        <v>0</v>
      </c>
      <c r="ES100" s="4">
        <f t="shared" si="107"/>
        <v>0</v>
      </c>
      <c r="ET100" s="4">
        <f t="shared" si="107"/>
        <v>0</v>
      </c>
      <c r="EU100" s="4">
        <f t="shared" si="107"/>
        <v>0</v>
      </c>
      <c r="EV100" s="4">
        <f t="shared" si="107"/>
        <v>0</v>
      </c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>
        <f>ROUND(SUMIF(AA75:AA98,"=99036980",FQ75:FQ98),2)</f>
        <v>0</v>
      </c>
      <c r="FQ100" s="4">
        <f>ROUND(SUMIF(AA75:AA98,"=99036980",FR75:FR98),2)</f>
        <v>0</v>
      </c>
      <c r="FR100" s="4">
        <f>ROUND(SUMIF(AA75:AA98,"=99036980",GL75:GL98),2)</f>
        <v>0</v>
      </c>
      <c r="FS100" s="4">
        <f>ROUND(SUMIF(AA75:AA98,"=99036980",GM75:GM98),2)</f>
        <v>54943.63</v>
      </c>
      <c r="FT100" s="4">
        <f>ROUND(SUMIF(AA75:AA98,"=99036980",GN75:GN98),2)</f>
        <v>54943.63</v>
      </c>
      <c r="FU100" s="4">
        <f>ROUND(SUMIF(AA75:AA98,"=99036980",GO75:GO98),2)</f>
        <v>0</v>
      </c>
      <c r="FV100" s="4">
        <f>ROUND(SUMIF(AA75:AA98,"=99036980",GP75:GP98),2)</f>
        <v>0</v>
      </c>
      <c r="FW100" s="4">
        <f>DU100-FP100</f>
        <v>35943.25</v>
      </c>
      <c r="FX100" s="4">
        <f>DU100-FQ100</f>
        <v>35943.25</v>
      </c>
      <c r="FY100" s="4">
        <f>FP100-FR100</f>
        <v>0</v>
      </c>
      <c r="FZ100" s="4">
        <f>DU100-FP100-FQ100+FR100</f>
        <v>35943.25</v>
      </c>
      <c r="GA100" s="4">
        <f>FQ100-FR100</f>
        <v>0</v>
      </c>
      <c r="GB100" s="4">
        <f>ROUND(SUMIF(AA75:AA98,"=99036980",GX75:GX98),2)</f>
        <v>0</v>
      </c>
      <c r="GC100" s="4">
        <f>ROUND(SUMIF(AA75:AA98,"=99036980",GY75:GY98),2)</f>
        <v>0</v>
      </c>
      <c r="GD100" s="4">
        <f>ROUND(SUMIF(AA75:AA98,"=99036980",GZ75:GZ98),2)</f>
        <v>0</v>
      </c>
      <c r="GE100" s="4">
        <f>ROUND(SUMIF(AA75:AA98,"=99036980",HD75:HD98),2)</f>
        <v>0</v>
      </c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>
        <v>0</v>
      </c>
    </row>
    <row r="102" spans="1:255" x14ac:dyDescent="0.2">
      <c r="A102" s="5">
        <v>50</v>
      </c>
      <c r="B102" s="5">
        <v>0</v>
      </c>
      <c r="C102" s="5">
        <v>0</v>
      </c>
      <c r="D102" s="5">
        <v>1</v>
      </c>
      <c r="E102" s="5">
        <v>201</v>
      </c>
      <c r="F102" s="5">
        <f>ROUND(Source!O100,O102)</f>
        <v>20300.599999999999</v>
      </c>
      <c r="G102" s="5" t="s">
        <v>46</v>
      </c>
      <c r="H102" s="5" t="s">
        <v>47</v>
      </c>
      <c r="I102" s="5"/>
      <c r="J102" s="5"/>
      <c r="K102" s="5">
        <v>201</v>
      </c>
      <c r="L102" s="5">
        <v>1</v>
      </c>
      <c r="M102" s="5">
        <v>3</v>
      </c>
      <c r="N102" s="5" t="s">
        <v>3</v>
      </c>
      <c r="O102" s="5">
        <v>2</v>
      </c>
      <c r="P102" s="5">
        <f>ROUND(Source!DG100,O102)</f>
        <v>44598.879999999997</v>
      </c>
      <c r="Q102" s="5"/>
      <c r="R102" s="5"/>
      <c r="S102" s="5"/>
      <c r="T102" s="5"/>
      <c r="U102" s="5"/>
      <c r="V102" s="5"/>
      <c r="W102" s="5"/>
    </row>
    <row r="103" spans="1:255" x14ac:dyDescent="0.2">
      <c r="A103" s="5">
        <v>50</v>
      </c>
      <c r="B103" s="5">
        <v>0</v>
      </c>
      <c r="C103" s="5">
        <v>0</v>
      </c>
      <c r="D103" s="5">
        <v>1</v>
      </c>
      <c r="E103" s="5">
        <v>202</v>
      </c>
      <c r="F103" s="5">
        <f>ROUND(Source!P100,O103)</f>
        <v>19905.32</v>
      </c>
      <c r="G103" s="5" t="s">
        <v>48</v>
      </c>
      <c r="H103" s="5" t="s">
        <v>49</v>
      </c>
      <c r="I103" s="5"/>
      <c r="J103" s="5"/>
      <c r="K103" s="5">
        <v>202</v>
      </c>
      <c r="L103" s="5">
        <v>2</v>
      </c>
      <c r="M103" s="5">
        <v>3</v>
      </c>
      <c r="N103" s="5" t="s">
        <v>3</v>
      </c>
      <c r="O103" s="5">
        <v>2</v>
      </c>
      <c r="P103" s="5">
        <f>ROUND(Source!DH100,O103)</f>
        <v>35943.25</v>
      </c>
      <c r="Q103" s="5"/>
      <c r="R103" s="5"/>
      <c r="S103" s="5"/>
      <c r="T103" s="5"/>
      <c r="U103" s="5"/>
      <c r="V103" s="5"/>
      <c r="W103" s="5"/>
    </row>
    <row r="104" spans="1:255" x14ac:dyDescent="0.2">
      <c r="A104" s="5">
        <v>50</v>
      </c>
      <c r="B104" s="5">
        <v>0</v>
      </c>
      <c r="C104" s="5">
        <v>0</v>
      </c>
      <c r="D104" s="5">
        <v>1</v>
      </c>
      <c r="E104" s="5">
        <v>222</v>
      </c>
      <c r="F104" s="5">
        <f>ROUND(Source!AO100,O104)</f>
        <v>0</v>
      </c>
      <c r="G104" s="5" t="s">
        <v>50</v>
      </c>
      <c r="H104" s="5" t="s">
        <v>51</v>
      </c>
      <c r="I104" s="5"/>
      <c r="J104" s="5"/>
      <c r="K104" s="5">
        <v>222</v>
      </c>
      <c r="L104" s="5">
        <v>3</v>
      </c>
      <c r="M104" s="5">
        <v>3</v>
      </c>
      <c r="N104" s="5" t="s">
        <v>3</v>
      </c>
      <c r="O104" s="5">
        <v>2</v>
      </c>
      <c r="P104" s="5">
        <f>ROUND(Source!EG100,O104)</f>
        <v>0</v>
      </c>
      <c r="Q104" s="5"/>
      <c r="R104" s="5"/>
      <c r="S104" s="5"/>
      <c r="T104" s="5"/>
      <c r="U104" s="5"/>
      <c r="V104" s="5"/>
      <c r="W104" s="5"/>
    </row>
    <row r="105" spans="1:255" x14ac:dyDescent="0.2">
      <c r="A105" s="5">
        <v>50</v>
      </c>
      <c r="B105" s="5">
        <v>0</v>
      </c>
      <c r="C105" s="5">
        <v>0</v>
      </c>
      <c r="D105" s="5">
        <v>1</v>
      </c>
      <c r="E105" s="5">
        <v>225</v>
      </c>
      <c r="F105" s="5">
        <f>ROUND(Source!AV100,O105)</f>
        <v>19905.32</v>
      </c>
      <c r="G105" s="5" t="s">
        <v>52</v>
      </c>
      <c r="H105" s="5" t="s">
        <v>53</v>
      </c>
      <c r="I105" s="5"/>
      <c r="J105" s="5"/>
      <c r="K105" s="5">
        <v>225</v>
      </c>
      <c r="L105" s="5">
        <v>4</v>
      </c>
      <c r="M105" s="5">
        <v>3</v>
      </c>
      <c r="N105" s="5" t="s">
        <v>3</v>
      </c>
      <c r="O105" s="5">
        <v>2</v>
      </c>
      <c r="P105" s="5">
        <f>ROUND(Source!EN100,O105)</f>
        <v>35943.25</v>
      </c>
      <c r="Q105" s="5"/>
      <c r="R105" s="5"/>
      <c r="S105" s="5"/>
      <c r="T105" s="5"/>
      <c r="U105" s="5"/>
      <c r="V105" s="5"/>
      <c r="W105" s="5"/>
    </row>
    <row r="106" spans="1:255" x14ac:dyDescent="0.2">
      <c r="A106" s="5">
        <v>50</v>
      </c>
      <c r="B106" s="5">
        <v>0</v>
      </c>
      <c r="C106" s="5">
        <v>0</v>
      </c>
      <c r="D106" s="5">
        <v>1</v>
      </c>
      <c r="E106" s="5">
        <v>226</v>
      </c>
      <c r="F106" s="5">
        <f>ROUND(Source!AW100,O106)</f>
        <v>19905.32</v>
      </c>
      <c r="G106" s="5" t="s">
        <v>54</v>
      </c>
      <c r="H106" s="5" t="s">
        <v>55</v>
      </c>
      <c r="I106" s="5"/>
      <c r="J106" s="5"/>
      <c r="K106" s="5">
        <v>226</v>
      </c>
      <c r="L106" s="5">
        <v>5</v>
      </c>
      <c r="M106" s="5">
        <v>3</v>
      </c>
      <c r="N106" s="5" t="s">
        <v>3</v>
      </c>
      <c r="O106" s="5">
        <v>2</v>
      </c>
      <c r="P106" s="5">
        <f>ROUND(Source!EO100,O106)</f>
        <v>35943.25</v>
      </c>
      <c r="Q106" s="5"/>
      <c r="R106" s="5"/>
      <c r="S106" s="5"/>
      <c r="T106" s="5"/>
      <c r="U106" s="5"/>
      <c r="V106" s="5"/>
      <c r="W106" s="5"/>
    </row>
    <row r="107" spans="1:255" x14ac:dyDescent="0.2">
      <c r="A107" s="5">
        <v>50</v>
      </c>
      <c r="B107" s="5">
        <v>0</v>
      </c>
      <c r="C107" s="5">
        <v>0</v>
      </c>
      <c r="D107" s="5">
        <v>1</v>
      </c>
      <c r="E107" s="5">
        <v>227</v>
      </c>
      <c r="F107" s="5">
        <f>ROUND(Source!AX100,O107)</f>
        <v>0</v>
      </c>
      <c r="G107" s="5" t="s">
        <v>56</v>
      </c>
      <c r="H107" s="5" t="s">
        <v>57</v>
      </c>
      <c r="I107" s="5"/>
      <c r="J107" s="5"/>
      <c r="K107" s="5">
        <v>227</v>
      </c>
      <c r="L107" s="5">
        <v>6</v>
      </c>
      <c r="M107" s="5">
        <v>3</v>
      </c>
      <c r="N107" s="5" t="s">
        <v>3</v>
      </c>
      <c r="O107" s="5">
        <v>2</v>
      </c>
      <c r="P107" s="5">
        <f>ROUND(Source!EP100,O107)</f>
        <v>0</v>
      </c>
      <c r="Q107" s="5"/>
      <c r="R107" s="5"/>
      <c r="S107" s="5"/>
      <c r="T107" s="5"/>
      <c r="U107" s="5"/>
      <c r="V107" s="5"/>
      <c r="W107" s="5"/>
    </row>
    <row r="108" spans="1:255" x14ac:dyDescent="0.2">
      <c r="A108" s="5">
        <v>50</v>
      </c>
      <c r="B108" s="5">
        <v>0</v>
      </c>
      <c r="C108" s="5">
        <v>0</v>
      </c>
      <c r="D108" s="5">
        <v>1</v>
      </c>
      <c r="E108" s="5">
        <v>228</v>
      </c>
      <c r="F108" s="5">
        <f>ROUND(Source!AY100,O108)</f>
        <v>19905.32</v>
      </c>
      <c r="G108" s="5" t="s">
        <v>58</v>
      </c>
      <c r="H108" s="5" t="s">
        <v>59</v>
      </c>
      <c r="I108" s="5"/>
      <c r="J108" s="5"/>
      <c r="K108" s="5">
        <v>228</v>
      </c>
      <c r="L108" s="5">
        <v>7</v>
      </c>
      <c r="M108" s="5">
        <v>3</v>
      </c>
      <c r="N108" s="5" t="s">
        <v>3</v>
      </c>
      <c r="O108" s="5">
        <v>2</v>
      </c>
      <c r="P108" s="5">
        <f>ROUND(Source!EQ100,O108)</f>
        <v>35943.25</v>
      </c>
      <c r="Q108" s="5"/>
      <c r="R108" s="5"/>
      <c r="S108" s="5"/>
      <c r="T108" s="5"/>
      <c r="U108" s="5"/>
      <c r="V108" s="5"/>
      <c r="W108" s="5"/>
    </row>
    <row r="109" spans="1:255" x14ac:dyDescent="0.2">
      <c r="A109" s="5">
        <v>50</v>
      </c>
      <c r="B109" s="5">
        <v>0</v>
      </c>
      <c r="C109" s="5">
        <v>0</v>
      </c>
      <c r="D109" s="5">
        <v>1</v>
      </c>
      <c r="E109" s="5">
        <v>216</v>
      </c>
      <c r="F109" s="5">
        <f>ROUND(Source!AP100,O109)</f>
        <v>0</v>
      </c>
      <c r="G109" s="5" t="s">
        <v>60</v>
      </c>
      <c r="H109" s="5" t="s">
        <v>61</v>
      </c>
      <c r="I109" s="5"/>
      <c r="J109" s="5"/>
      <c r="K109" s="5">
        <v>216</v>
      </c>
      <c r="L109" s="5">
        <v>8</v>
      </c>
      <c r="M109" s="5">
        <v>3</v>
      </c>
      <c r="N109" s="5" t="s">
        <v>3</v>
      </c>
      <c r="O109" s="5">
        <v>2</v>
      </c>
      <c r="P109" s="5">
        <f>ROUND(Source!EH100,O109)</f>
        <v>0</v>
      </c>
      <c r="Q109" s="5"/>
      <c r="R109" s="5"/>
      <c r="S109" s="5"/>
      <c r="T109" s="5"/>
      <c r="U109" s="5"/>
      <c r="V109" s="5"/>
      <c r="W109" s="5"/>
    </row>
    <row r="110" spans="1:255" x14ac:dyDescent="0.2">
      <c r="A110" s="5">
        <v>50</v>
      </c>
      <c r="B110" s="5">
        <v>0</v>
      </c>
      <c r="C110" s="5">
        <v>0</v>
      </c>
      <c r="D110" s="5">
        <v>1</v>
      </c>
      <c r="E110" s="5">
        <v>223</v>
      </c>
      <c r="F110" s="5">
        <f>ROUND(Source!AQ100,O110)</f>
        <v>0</v>
      </c>
      <c r="G110" s="5" t="s">
        <v>62</v>
      </c>
      <c r="H110" s="5" t="s">
        <v>63</v>
      </c>
      <c r="I110" s="5"/>
      <c r="J110" s="5"/>
      <c r="K110" s="5">
        <v>223</v>
      </c>
      <c r="L110" s="5">
        <v>9</v>
      </c>
      <c r="M110" s="5">
        <v>3</v>
      </c>
      <c r="N110" s="5" t="s">
        <v>3</v>
      </c>
      <c r="O110" s="5">
        <v>2</v>
      </c>
      <c r="P110" s="5">
        <f>ROUND(Source!EI100,O110)</f>
        <v>0</v>
      </c>
      <c r="Q110" s="5"/>
      <c r="R110" s="5"/>
      <c r="S110" s="5"/>
      <c r="T110" s="5"/>
      <c r="U110" s="5"/>
      <c r="V110" s="5"/>
      <c r="W110" s="5"/>
    </row>
    <row r="111" spans="1:255" x14ac:dyDescent="0.2">
      <c r="A111" s="5">
        <v>50</v>
      </c>
      <c r="B111" s="5">
        <v>0</v>
      </c>
      <c r="C111" s="5">
        <v>0</v>
      </c>
      <c r="D111" s="5">
        <v>1</v>
      </c>
      <c r="E111" s="5">
        <v>229</v>
      </c>
      <c r="F111" s="5">
        <f>ROUND(Source!AZ100,O111)</f>
        <v>0</v>
      </c>
      <c r="G111" s="5" t="s">
        <v>64</v>
      </c>
      <c r="H111" s="5" t="s">
        <v>65</v>
      </c>
      <c r="I111" s="5"/>
      <c r="J111" s="5"/>
      <c r="K111" s="5">
        <v>229</v>
      </c>
      <c r="L111" s="5">
        <v>10</v>
      </c>
      <c r="M111" s="5">
        <v>3</v>
      </c>
      <c r="N111" s="5" t="s">
        <v>3</v>
      </c>
      <c r="O111" s="5">
        <v>2</v>
      </c>
      <c r="P111" s="5">
        <f>ROUND(Source!ER100,O111)</f>
        <v>0</v>
      </c>
      <c r="Q111" s="5"/>
      <c r="R111" s="5"/>
      <c r="S111" s="5"/>
      <c r="T111" s="5"/>
      <c r="U111" s="5"/>
      <c r="V111" s="5"/>
      <c r="W111" s="5"/>
    </row>
    <row r="112" spans="1:255" x14ac:dyDescent="0.2">
      <c r="A112" s="5">
        <v>50</v>
      </c>
      <c r="B112" s="5">
        <v>0</v>
      </c>
      <c r="C112" s="5">
        <v>0</v>
      </c>
      <c r="D112" s="5">
        <v>1</v>
      </c>
      <c r="E112" s="5">
        <v>203</v>
      </c>
      <c r="F112" s="5">
        <f>ROUND(Source!Q100,O112)</f>
        <v>78.069999999999993</v>
      </c>
      <c r="G112" s="5" t="s">
        <v>66</v>
      </c>
      <c r="H112" s="5" t="s">
        <v>67</v>
      </c>
      <c r="I112" s="5"/>
      <c r="J112" s="5"/>
      <c r="K112" s="5">
        <v>203</v>
      </c>
      <c r="L112" s="5">
        <v>11</v>
      </c>
      <c r="M112" s="5">
        <v>3</v>
      </c>
      <c r="N112" s="5" t="s">
        <v>3</v>
      </c>
      <c r="O112" s="5">
        <v>2</v>
      </c>
      <c r="P112" s="5">
        <f>ROUND(Source!DI100,O112)</f>
        <v>969.63</v>
      </c>
      <c r="Q112" s="5"/>
      <c r="R112" s="5"/>
      <c r="S112" s="5"/>
      <c r="T112" s="5"/>
      <c r="U112" s="5"/>
      <c r="V112" s="5"/>
      <c r="W112" s="5"/>
    </row>
    <row r="113" spans="1:23" x14ac:dyDescent="0.2">
      <c r="A113" s="5">
        <v>50</v>
      </c>
      <c r="B113" s="5">
        <v>0</v>
      </c>
      <c r="C113" s="5">
        <v>0</v>
      </c>
      <c r="D113" s="5">
        <v>1</v>
      </c>
      <c r="E113" s="5">
        <v>231</v>
      </c>
      <c r="F113" s="5">
        <f>ROUND(Source!BB100,O113)</f>
        <v>0</v>
      </c>
      <c r="G113" s="5" t="s">
        <v>68</v>
      </c>
      <c r="H113" s="5" t="s">
        <v>69</v>
      </c>
      <c r="I113" s="5"/>
      <c r="J113" s="5"/>
      <c r="K113" s="5">
        <v>231</v>
      </c>
      <c r="L113" s="5">
        <v>12</v>
      </c>
      <c r="M113" s="5">
        <v>3</v>
      </c>
      <c r="N113" s="5" t="s">
        <v>3</v>
      </c>
      <c r="O113" s="5">
        <v>2</v>
      </c>
      <c r="P113" s="5">
        <f>ROUND(Source!ET100,O113)</f>
        <v>0</v>
      </c>
      <c r="Q113" s="5"/>
      <c r="R113" s="5"/>
      <c r="S113" s="5"/>
      <c r="T113" s="5"/>
      <c r="U113" s="5"/>
      <c r="V113" s="5"/>
      <c r="W113" s="5"/>
    </row>
    <row r="114" spans="1:23" x14ac:dyDescent="0.2">
      <c r="A114" s="5">
        <v>50</v>
      </c>
      <c r="B114" s="5">
        <v>0</v>
      </c>
      <c r="C114" s="5">
        <v>0</v>
      </c>
      <c r="D114" s="5">
        <v>1</v>
      </c>
      <c r="E114" s="5">
        <v>204</v>
      </c>
      <c r="F114" s="5">
        <f>ROUND(Source!R100,O114)</f>
        <v>17.36</v>
      </c>
      <c r="G114" s="5" t="s">
        <v>70</v>
      </c>
      <c r="H114" s="5" t="s">
        <v>71</v>
      </c>
      <c r="I114" s="5"/>
      <c r="J114" s="5"/>
      <c r="K114" s="5">
        <v>204</v>
      </c>
      <c r="L114" s="5">
        <v>13</v>
      </c>
      <c r="M114" s="5">
        <v>3</v>
      </c>
      <c r="N114" s="5" t="s">
        <v>3</v>
      </c>
      <c r="O114" s="5">
        <v>2</v>
      </c>
      <c r="P114" s="5">
        <f>ROUND(Source!DJ100,O114)</f>
        <v>420.63</v>
      </c>
      <c r="Q114" s="5"/>
      <c r="R114" s="5"/>
      <c r="S114" s="5"/>
      <c r="T114" s="5"/>
      <c r="U114" s="5"/>
      <c r="V114" s="5"/>
      <c r="W114" s="5"/>
    </row>
    <row r="115" spans="1:23" x14ac:dyDescent="0.2">
      <c r="A115" s="5">
        <v>50</v>
      </c>
      <c r="B115" s="5">
        <v>0</v>
      </c>
      <c r="C115" s="5">
        <v>0</v>
      </c>
      <c r="D115" s="5">
        <v>1</v>
      </c>
      <c r="E115" s="5">
        <v>205</v>
      </c>
      <c r="F115" s="5">
        <f>ROUND(Source!S100,O115)</f>
        <v>317.20999999999998</v>
      </c>
      <c r="G115" s="5" t="s">
        <v>72</v>
      </c>
      <c r="H115" s="5" t="s">
        <v>73</v>
      </c>
      <c r="I115" s="5"/>
      <c r="J115" s="5"/>
      <c r="K115" s="5">
        <v>205</v>
      </c>
      <c r="L115" s="5">
        <v>14</v>
      </c>
      <c r="M115" s="5">
        <v>3</v>
      </c>
      <c r="N115" s="5" t="s">
        <v>3</v>
      </c>
      <c r="O115" s="5">
        <v>2</v>
      </c>
      <c r="P115" s="5">
        <f>ROUND(Source!DK100,O115)</f>
        <v>7686</v>
      </c>
      <c r="Q115" s="5"/>
      <c r="R115" s="5"/>
      <c r="S115" s="5"/>
      <c r="T115" s="5"/>
      <c r="U115" s="5"/>
      <c r="V115" s="5"/>
      <c r="W115" s="5"/>
    </row>
    <row r="116" spans="1:23" x14ac:dyDescent="0.2">
      <c r="A116" s="5">
        <v>50</v>
      </c>
      <c r="B116" s="5">
        <v>0</v>
      </c>
      <c r="C116" s="5">
        <v>0</v>
      </c>
      <c r="D116" s="5">
        <v>1</v>
      </c>
      <c r="E116" s="5">
        <v>232</v>
      </c>
      <c r="F116" s="5">
        <f>ROUND(Source!BC100,O116)</f>
        <v>0</v>
      </c>
      <c r="G116" s="5" t="s">
        <v>74</v>
      </c>
      <c r="H116" s="5" t="s">
        <v>75</v>
      </c>
      <c r="I116" s="5"/>
      <c r="J116" s="5"/>
      <c r="K116" s="5">
        <v>232</v>
      </c>
      <c r="L116" s="5">
        <v>15</v>
      </c>
      <c r="M116" s="5">
        <v>3</v>
      </c>
      <c r="N116" s="5" t="s">
        <v>3</v>
      </c>
      <c r="O116" s="5">
        <v>2</v>
      </c>
      <c r="P116" s="5">
        <f>ROUND(Source!EU100,O116)</f>
        <v>0</v>
      </c>
      <c r="Q116" s="5"/>
      <c r="R116" s="5"/>
      <c r="S116" s="5"/>
      <c r="T116" s="5"/>
      <c r="U116" s="5"/>
      <c r="V116" s="5"/>
      <c r="W116" s="5"/>
    </row>
    <row r="117" spans="1:23" x14ac:dyDescent="0.2">
      <c r="A117" s="5">
        <v>50</v>
      </c>
      <c r="B117" s="5">
        <v>0</v>
      </c>
      <c r="C117" s="5">
        <v>0</v>
      </c>
      <c r="D117" s="5">
        <v>1</v>
      </c>
      <c r="E117" s="5">
        <v>214</v>
      </c>
      <c r="F117" s="5">
        <f>ROUND(Source!AS100,O117)</f>
        <v>20908.310000000001</v>
      </c>
      <c r="G117" s="5" t="s">
        <v>76</v>
      </c>
      <c r="H117" s="5" t="s">
        <v>77</v>
      </c>
      <c r="I117" s="5"/>
      <c r="J117" s="5"/>
      <c r="K117" s="5">
        <v>214</v>
      </c>
      <c r="L117" s="5">
        <v>16</v>
      </c>
      <c r="M117" s="5">
        <v>3</v>
      </c>
      <c r="N117" s="5" t="s">
        <v>3</v>
      </c>
      <c r="O117" s="5">
        <v>2</v>
      </c>
      <c r="P117" s="5">
        <f>ROUND(Source!EK100,O117)</f>
        <v>54943.63</v>
      </c>
      <c r="Q117" s="5"/>
      <c r="R117" s="5"/>
      <c r="S117" s="5"/>
      <c r="T117" s="5"/>
      <c r="U117" s="5"/>
      <c r="V117" s="5"/>
      <c r="W117" s="5"/>
    </row>
    <row r="118" spans="1:23" x14ac:dyDescent="0.2">
      <c r="A118" s="5">
        <v>50</v>
      </c>
      <c r="B118" s="5">
        <v>0</v>
      </c>
      <c r="C118" s="5">
        <v>0</v>
      </c>
      <c r="D118" s="5">
        <v>1</v>
      </c>
      <c r="E118" s="5">
        <v>215</v>
      </c>
      <c r="F118" s="5">
        <f>ROUND(Source!AT100,O118)</f>
        <v>0</v>
      </c>
      <c r="G118" s="5" t="s">
        <v>78</v>
      </c>
      <c r="H118" s="5" t="s">
        <v>79</v>
      </c>
      <c r="I118" s="5"/>
      <c r="J118" s="5"/>
      <c r="K118" s="5">
        <v>215</v>
      </c>
      <c r="L118" s="5">
        <v>17</v>
      </c>
      <c r="M118" s="5">
        <v>3</v>
      </c>
      <c r="N118" s="5" t="s">
        <v>3</v>
      </c>
      <c r="O118" s="5">
        <v>2</v>
      </c>
      <c r="P118" s="5">
        <f>ROUND(Source!EL100,O118)</f>
        <v>0</v>
      </c>
      <c r="Q118" s="5"/>
      <c r="R118" s="5"/>
      <c r="S118" s="5"/>
      <c r="T118" s="5"/>
      <c r="U118" s="5"/>
      <c r="V118" s="5"/>
      <c r="W118" s="5"/>
    </row>
    <row r="119" spans="1:23" x14ac:dyDescent="0.2">
      <c r="A119" s="5">
        <v>50</v>
      </c>
      <c r="B119" s="5">
        <v>0</v>
      </c>
      <c r="C119" s="5">
        <v>0</v>
      </c>
      <c r="D119" s="5">
        <v>1</v>
      </c>
      <c r="E119" s="5">
        <v>217</v>
      </c>
      <c r="F119" s="5">
        <f>ROUND(Source!AU100,O119)</f>
        <v>0</v>
      </c>
      <c r="G119" s="5" t="s">
        <v>80</v>
      </c>
      <c r="H119" s="5" t="s">
        <v>81</v>
      </c>
      <c r="I119" s="5"/>
      <c r="J119" s="5"/>
      <c r="K119" s="5">
        <v>217</v>
      </c>
      <c r="L119" s="5">
        <v>18</v>
      </c>
      <c r="M119" s="5">
        <v>3</v>
      </c>
      <c r="N119" s="5" t="s">
        <v>3</v>
      </c>
      <c r="O119" s="5">
        <v>2</v>
      </c>
      <c r="P119" s="5">
        <f>ROUND(Source!EM100,O119)</f>
        <v>0</v>
      </c>
      <c r="Q119" s="5"/>
      <c r="R119" s="5"/>
      <c r="S119" s="5"/>
      <c r="T119" s="5"/>
      <c r="U119" s="5"/>
      <c r="V119" s="5"/>
      <c r="W119" s="5"/>
    </row>
    <row r="120" spans="1:23" x14ac:dyDescent="0.2">
      <c r="A120" s="5">
        <v>50</v>
      </c>
      <c r="B120" s="5">
        <v>0</v>
      </c>
      <c r="C120" s="5">
        <v>0</v>
      </c>
      <c r="D120" s="5">
        <v>1</v>
      </c>
      <c r="E120" s="5">
        <v>230</v>
      </c>
      <c r="F120" s="5">
        <f>ROUND(Source!BA100,O120)</f>
        <v>0</v>
      </c>
      <c r="G120" s="5" t="s">
        <v>82</v>
      </c>
      <c r="H120" s="5" t="s">
        <v>83</v>
      </c>
      <c r="I120" s="5"/>
      <c r="J120" s="5"/>
      <c r="K120" s="5">
        <v>230</v>
      </c>
      <c r="L120" s="5">
        <v>19</v>
      </c>
      <c r="M120" s="5">
        <v>3</v>
      </c>
      <c r="N120" s="5" t="s">
        <v>3</v>
      </c>
      <c r="O120" s="5">
        <v>2</v>
      </c>
      <c r="P120" s="5">
        <f>ROUND(Source!ES100,O120)</f>
        <v>0</v>
      </c>
      <c r="Q120" s="5"/>
      <c r="R120" s="5"/>
      <c r="S120" s="5"/>
      <c r="T120" s="5"/>
      <c r="U120" s="5"/>
      <c r="V120" s="5"/>
      <c r="W120" s="5"/>
    </row>
    <row r="121" spans="1:23" x14ac:dyDescent="0.2">
      <c r="A121" s="5">
        <v>50</v>
      </c>
      <c r="B121" s="5">
        <v>0</v>
      </c>
      <c r="C121" s="5">
        <v>0</v>
      </c>
      <c r="D121" s="5">
        <v>1</v>
      </c>
      <c r="E121" s="5">
        <v>206</v>
      </c>
      <c r="F121" s="5">
        <f>ROUND(Source!T100,O121)</f>
        <v>0</v>
      </c>
      <c r="G121" s="5" t="s">
        <v>84</v>
      </c>
      <c r="H121" s="5" t="s">
        <v>85</v>
      </c>
      <c r="I121" s="5"/>
      <c r="J121" s="5"/>
      <c r="K121" s="5">
        <v>206</v>
      </c>
      <c r="L121" s="5">
        <v>20</v>
      </c>
      <c r="M121" s="5">
        <v>3</v>
      </c>
      <c r="N121" s="5" t="s">
        <v>3</v>
      </c>
      <c r="O121" s="5">
        <v>2</v>
      </c>
      <c r="P121" s="5">
        <f>ROUND(Source!DL100,O121)</f>
        <v>0</v>
      </c>
      <c r="Q121" s="5"/>
      <c r="R121" s="5"/>
      <c r="S121" s="5"/>
      <c r="T121" s="5"/>
      <c r="U121" s="5"/>
      <c r="V121" s="5"/>
      <c r="W121" s="5"/>
    </row>
    <row r="122" spans="1:23" x14ac:dyDescent="0.2">
      <c r="A122" s="5">
        <v>50</v>
      </c>
      <c r="B122" s="5">
        <v>0</v>
      </c>
      <c r="C122" s="5">
        <v>0</v>
      </c>
      <c r="D122" s="5">
        <v>1</v>
      </c>
      <c r="E122" s="5">
        <v>207</v>
      </c>
      <c r="F122" s="5">
        <f>Source!U100</f>
        <v>27.750200000000007</v>
      </c>
      <c r="G122" s="5" t="s">
        <v>86</v>
      </c>
      <c r="H122" s="5" t="s">
        <v>87</v>
      </c>
      <c r="I122" s="5"/>
      <c r="J122" s="5"/>
      <c r="K122" s="5">
        <v>207</v>
      </c>
      <c r="L122" s="5">
        <v>21</v>
      </c>
      <c r="M122" s="5">
        <v>3</v>
      </c>
      <c r="N122" s="5" t="s">
        <v>3</v>
      </c>
      <c r="O122" s="5">
        <v>-1</v>
      </c>
      <c r="P122" s="5">
        <f>Source!DM100</f>
        <v>27.750200000000007</v>
      </c>
      <c r="Q122" s="5"/>
      <c r="R122" s="5"/>
      <c r="S122" s="5"/>
      <c r="T122" s="5"/>
      <c r="U122" s="5"/>
      <c r="V122" s="5"/>
      <c r="W122" s="5"/>
    </row>
    <row r="123" spans="1:23" x14ac:dyDescent="0.2">
      <c r="A123" s="5">
        <v>50</v>
      </c>
      <c r="B123" s="5">
        <v>0</v>
      </c>
      <c r="C123" s="5">
        <v>0</v>
      </c>
      <c r="D123" s="5">
        <v>1</v>
      </c>
      <c r="E123" s="5">
        <v>208</v>
      </c>
      <c r="F123" s="5">
        <f>Source!V100</f>
        <v>0</v>
      </c>
      <c r="G123" s="5" t="s">
        <v>88</v>
      </c>
      <c r="H123" s="5" t="s">
        <v>89</v>
      </c>
      <c r="I123" s="5"/>
      <c r="J123" s="5"/>
      <c r="K123" s="5">
        <v>208</v>
      </c>
      <c r="L123" s="5">
        <v>22</v>
      </c>
      <c r="M123" s="5">
        <v>3</v>
      </c>
      <c r="N123" s="5" t="s">
        <v>3</v>
      </c>
      <c r="O123" s="5">
        <v>-1</v>
      </c>
      <c r="P123" s="5">
        <f>Source!DN100</f>
        <v>0</v>
      </c>
      <c r="Q123" s="5"/>
      <c r="R123" s="5"/>
      <c r="S123" s="5"/>
      <c r="T123" s="5"/>
      <c r="U123" s="5"/>
      <c r="V123" s="5"/>
      <c r="W123" s="5"/>
    </row>
    <row r="124" spans="1:23" x14ac:dyDescent="0.2">
      <c r="A124" s="5">
        <v>50</v>
      </c>
      <c r="B124" s="5">
        <v>0</v>
      </c>
      <c r="C124" s="5">
        <v>0</v>
      </c>
      <c r="D124" s="5">
        <v>1</v>
      </c>
      <c r="E124" s="5">
        <v>209</v>
      </c>
      <c r="F124" s="5">
        <f>ROUND(Source!W100,O124)</f>
        <v>0</v>
      </c>
      <c r="G124" s="5" t="s">
        <v>90</v>
      </c>
      <c r="H124" s="5" t="s">
        <v>91</v>
      </c>
      <c r="I124" s="5"/>
      <c r="J124" s="5"/>
      <c r="K124" s="5">
        <v>209</v>
      </c>
      <c r="L124" s="5">
        <v>23</v>
      </c>
      <c r="M124" s="5">
        <v>3</v>
      </c>
      <c r="N124" s="5" t="s">
        <v>3</v>
      </c>
      <c r="O124" s="5">
        <v>2</v>
      </c>
      <c r="P124" s="5">
        <f>ROUND(Source!DO100,O124)</f>
        <v>0</v>
      </c>
      <c r="Q124" s="5"/>
      <c r="R124" s="5"/>
      <c r="S124" s="5"/>
      <c r="T124" s="5"/>
      <c r="U124" s="5"/>
      <c r="V124" s="5"/>
      <c r="W124" s="5"/>
    </row>
    <row r="125" spans="1:23" x14ac:dyDescent="0.2">
      <c r="A125" s="5">
        <v>50</v>
      </c>
      <c r="B125" s="5">
        <v>0</v>
      </c>
      <c r="C125" s="5">
        <v>0</v>
      </c>
      <c r="D125" s="5">
        <v>1</v>
      </c>
      <c r="E125" s="5">
        <v>233</v>
      </c>
      <c r="F125" s="5">
        <f>ROUND(Source!BD100,O125)</f>
        <v>0</v>
      </c>
      <c r="G125" s="5" t="s">
        <v>92</v>
      </c>
      <c r="H125" s="5" t="s">
        <v>93</v>
      </c>
      <c r="I125" s="5"/>
      <c r="J125" s="5"/>
      <c r="K125" s="5">
        <v>233</v>
      </c>
      <c r="L125" s="5">
        <v>24</v>
      </c>
      <c r="M125" s="5">
        <v>3</v>
      </c>
      <c r="N125" s="5" t="s">
        <v>3</v>
      </c>
      <c r="O125" s="5">
        <v>2</v>
      </c>
      <c r="P125" s="5">
        <f>ROUND(Source!EV100,O125)</f>
        <v>0</v>
      </c>
      <c r="Q125" s="5"/>
      <c r="R125" s="5"/>
      <c r="S125" s="5"/>
      <c r="T125" s="5"/>
      <c r="U125" s="5"/>
      <c r="V125" s="5"/>
      <c r="W125" s="5"/>
    </row>
    <row r="126" spans="1:23" x14ac:dyDescent="0.2">
      <c r="A126" s="5">
        <v>50</v>
      </c>
      <c r="B126" s="5">
        <v>0</v>
      </c>
      <c r="C126" s="5">
        <v>0</v>
      </c>
      <c r="D126" s="5">
        <v>1</v>
      </c>
      <c r="E126" s="5">
        <v>210</v>
      </c>
      <c r="F126" s="5">
        <f>ROUND(Source!X100,O126)</f>
        <v>333.08</v>
      </c>
      <c r="G126" s="5" t="s">
        <v>94</v>
      </c>
      <c r="H126" s="5" t="s">
        <v>95</v>
      </c>
      <c r="I126" s="5"/>
      <c r="J126" s="5"/>
      <c r="K126" s="5">
        <v>210</v>
      </c>
      <c r="L126" s="5">
        <v>25</v>
      </c>
      <c r="M126" s="5">
        <v>3</v>
      </c>
      <c r="N126" s="5" t="s">
        <v>3</v>
      </c>
      <c r="O126" s="5">
        <v>2</v>
      </c>
      <c r="P126" s="5">
        <f>ROUND(Source!DP100,O126)</f>
        <v>6533.1</v>
      </c>
      <c r="Q126" s="5"/>
      <c r="R126" s="5"/>
      <c r="S126" s="5"/>
      <c r="T126" s="5"/>
      <c r="U126" s="5"/>
      <c r="V126" s="5"/>
      <c r="W126" s="5"/>
    </row>
    <row r="127" spans="1:23" x14ac:dyDescent="0.2">
      <c r="A127" s="5">
        <v>50</v>
      </c>
      <c r="B127" s="5">
        <v>0</v>
      </c>
      <c r="C127" s="5">
        <v>0</v>
      </c>
      <c r="D127" s="5">
        <v>1</v>
      </c>
      <c r="E127" s="5">
        <v>211</v>
      </c>
      <c r="F127" s="5">
        <f>ROUND(Source!Y100,O127)</f>
        <v>244.25</v>
      </c>
      <c r="G127" s="5" t="s">
        <v>96</v>
      </c>
      <c r="H127" s="5" t="s">
        <v>97</v>
      </c>
      <c r="I127" s="5"/>
      <c r="J127" s="5"/>
      <c r="K127" s="5">
        <v>211</v>
      </c>
      <c r="L127" s="5">
        <v>26</v>
      </c>
      <c r="M127" s="5">
        <v>3</v>
      </c>
      <c r="N127" s="5" t="s">
        <v>3</v>
      </c>
      <c r="O127" s="5">
        <v>2</v>
      </c>
      <c r="P127" s="5">
        <f>ROUND(Source!DQ100,O127)</f>
        <v>3151.26</v>
      </c>
      <c r="Q127" s="5"/>
      <c r="R127" s="5"/>
      <c r="S127" s="5"/>
      <c r="T127" s="5"/>
      <c r="U127" s="5"/>
      <c r="V127" s="5"/>
      <c r="W127" s="5"/>
    </row>
    <row r="128" spans="1:23" x14ac:dyDescent="0.2">
      <c r="A128" s="5">
        <v>50</v>
      </c>
      <c r="B128" s="5">
        <v>0</v>
      </c>
      <c r="C128" s="5">
        <v>0</v>
      </c>
      <c r="D128" s="5">
        <v>1</v>
      </c>
      <c r="E128" s="5">
        <v>224</v>
      </c>
      <c r="F128" s="5">
        <f>ROUND(Source!AR100,O128)</f>
        <v>20908.310000000001</v>
      </c>
      <c r="G128" s="5" t="s">
        <v>98</v>
      </c>
      <c r="H128" s="5" t="s">
        <v>99</v>
      </c>
      <c r="I128" s="5"/>
      <c r="J128" s="5"/>
      <c r="K128" s="5">
        <v>224</v>
      </c>
      <c r="L128" s="5">
        <v>27</v>
      </c>
      <c r="M128" s="5">
        <v>3</v>
      </c>
      <c r="N128" s="5" t="s">
        <v>3</v>
      </c>
      <c r="O128" s="5">
        <v>2</v>
      </c>
      <c r="P128" s="5">
        <f>ROUND(Source!EJ100,O128)</f>
        <v>54943.63</v>
      </c>
      <c r="Q128" s="5"/>
      <c r="R128" s="5"/>
      <c r="S128" s="5"/>
      <c r="T128" s="5"/>
      <c r="U128" s="5"/>
      <c r="V128" s="5"/>
      <c r="W128" s="5"/>
    </row>
    <row r="130" spans="1:255" x14ac:dyDescent="0.2">
      <c r="A130" s="1">
        <v>4</v>
      </c>
      <c r="B130" s="1">
        <v>1</v>
      </c>
      <c r="C130" s="1"/>
      <c r="D130" s="1">
        <f>ROW(A141)</f>
        <v>141</v>
      </c>
      <c r="E130" s="1"/>
      <c r="F130" s="1" t="s">
        <v>101</v>
      </c>
      <c r="G130" s="1" t="s">
        <v>151</v>
      </c>
      <c r="H130" s="1" t="s">
        <v>3</v>
      </c>
      <c r="I130" s="1">
        <v>0</v>
      </c>
      <c r="J130" s="1"/>
      <c r="K130" s="1">
        <v>-1</v>
      </c>
      <c r="L130" s="1"/>
      <c r="M130" s="1" t="s">
        <v>3</v>
      </c>
      <c r="N130" s="1"/>
      <c r="O130" s="1"/>
      <c r="P130" s="1"/>
      <c r="Q130" s="1"/>
      <c r="R130" s="1"/>
      <c r="S130" s="1">
        <v>0</v>
      </c>
      <c r="T130" s="1">
        <v>0</v>
      </c>
      <c r="U130" s="1" t="s">
        <v>3</v>
      </c>
      <c r="V130" s="1">
        <v>0</v>
      </c>
      <c r="W130" s="1"/>
      <c r="X130" s="1"/>
      <c r="Y130" s="1"/>
      <c r="Z130" s="1"/>
      <c r="AA130" s="1"/>
      <c r="AB130" s="1" t="s">
        <v>3</v>
      </c>
      <c r="AC130" s="1" t="s">
        <v>3</v>
      </c>
      <c r="AD130" s="1" t="s">
        <v>3</v>
      </c>
      <c r="AE130" s="1" t="s">
        <v>3</v>
      </c>
      <c r="AF130" s="1" t="s">
        <v>3</v>
      </c>
      <c r="AG130" s="1" t="s">
        <v>3</v>
      </c>
      <c r="AH130" s="1"/>
      <c r="AI130" s="1"/>
      <c r="AJ130" s="1"/>
      <c r="AK130" s="1"/>
      <c r="AL130" s="1"/>
      <c r="AM130" s="1"/>
      <c r="AN130" s="1"/>
      <c r="AO130" s="1"/>
      <c r="AP130" s="1" t="s">
        <v>3</v>
      </c>
      <c r="AQ130" s="1" t="s">
        <v>3</v>
      </c>
      <c r="AR130" s="1" t="s">
        <v>3</v>
      </c>
      <c r="AS130" s="1"/>
      <c r="AT130" s="1"/>
      <c r="AU130" s="1"/>
      <c r="AV130" s="1"/>
      <c r="AW130" s="1"/>
      <c r="AX130" s="1"/>
      <c r="AY130" s="1"/>
      <c r="AZ130" s="1" t="s">
        <v>3</v>
      </c>
      <c r="BA130" s="1"/>
      <c r="BB130" s="1" t="s">
        <v>3</v>
      </c>
      <c r="BC130" s="1" t="s">
        <v>3</v>
      </c>
      <c r="BD130" s="1" t="s">
        <v>3</v>
      </c>
      <c r="BE130" s="1" t="s">
        <v>3</v>
      </c>
      <c r="BF130" s="1" t="s">
        <v>3</v>
      </c>
      <c r="BG130" s="1" t="s">
        <v>3</v>
      </c>
      <c r="BH130" s="1" t="s">
        <v>3</v>
      </c>
      <c r="BI130" s="1" t="s">
        <v>3</v>
      </c>
      <c r="BJ130" s="1" t="s">
        <v>3</v>
      </c>
      <c r="BK130" s="1" t="s">
        <v>3</v>
      </c>
      <c r="BL130" s="1" t="s">
        <v>3</v>
      </c>
      <c r="BM130" s="1" t="s">
        <v>3</v>
      </c>
      <c r="BN130" s="1" t="s">
        <v>3</v>
      </c>
      <c r="BO130" s="1" t="s">
        <v>3</v>
      </c>
      <c r="BP130" s="1" t="s">
        <v>3</v>
      </c>
      <c r="BQ130" s="1"/>
      <c r="BR130" s="1"/>
      <c r="BS130" s="1"/>
      <c r="BT130" s="1"/>
      <c r="BU130" s="1"/>
      <c r="BV130" s="1"/>
      <c r="BW130" s="1"/>
      <c r="BX130" s="1">
        <v>0</v>
      </c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>
        <v>0</v>
      </c>
    </row>
    <row r="132" spans="1:255" x14ac:dyDescent="0.2">
      <c r="A132" s="3">
        <v>52</v>
      </c>
      <c r="B132" s="3">
        <f t="shared" ref="B132:G132" si="108">B141</f>
        <v>1</v>
      </c>
      <c r="C132" s="3">
        <f t="shared" si="108"/>
        <v>4</v>
      </c>
      <c r="D132" s="3">
        <f t="shared" si="108"/>
        <v>130</v>
      </c>
      <c r="E132" s="3">
        <f t="shared" si="108"/>
        <v>0</v>
      </c>
      <c r="F132" s="3" t="str">
        <f t="shared" si="108"/>
        <v>3</v>
      </c>
      <c r="G132" s="3" t="str">
        <f t="shared" si="108"/>
        <v>Демонтаж дорожных знаков</v>
      </c>
      <c r="H132" s="3"/>
      <c r="I132" s="3"/>
      <c r="J132" s="3"/>
      <c r="K132" s="3"/>
      <c r="L132" s="3"/>
      <c r="M132" s="3"/>
      <c r="N132" s="3"/>
      <c r="O132" s="3">
        <f t="shared" ref="O132:AT132" si="109">O141</f>
        <v>60.34</v>
      </c>
      <c r="P132" s="3">
        <f t="shared" si="109"/>
        <v>28.37</v>
      </c>
      <c r="Q132" s="3">
        <f t="shared" si="109"/>
        <v>6.94</v>
      </c>
      <c r="R132" s="3">
        <f t="shared" si="109"/>
        <v>1.53</v>
      </c>
      <c r="S132" s="3">
        <f t="shared" si="109"/>
        <v>25.03</v>
      </c>
      <c r="T132" s="3">
        <f t="shared" si="109"/>
        <v>0</v>
      </c>
      <c r="U132" s="3">
        <f t="shared" si="109"/>
        <v>2.2011600000000002</v>
      </c>
      <c r="V132" s="3">
        <f t="shared" si="109"/>
        <v>0</v>
      </c>
      <c r="W132" s="3">
        <f t="shared" si="109"/>
        <v>0</v>
      </c>
      <c r="X132" s="3">
        <f t="shared" si="109"/>
        <v>26.28</v>
      </c>
      <c r="Y132" s="3">
        <f t="shared" si="109"/>
        <v>19.27</v>
      </c>
      <c r="Z132" s="3">
        <f t="shared" si="109"/>
        <v>0</v>
      </c>
      <c r="AA132" s="3">
        <f t="shared" si="109"/>
        <v>0</v>
      </c>
      <c r="AB132" s="3">
        <f t="shared" si="109"/>
        <v>60.34</v>
      </c>
      <c r="AC132" s="3">
        <f t="shared" si="109"/>
        <v>28.37</v>
      </c>
      <c r="AD132" s="3">
        <f t="shared" si="109"/>
        <v>6.94</v>
      </c>
      <c r="AE132" s="3">
        <f t="shared" si="109"/>
        <v>1.53</v>
      </c>
      <c r="AF132" s="3">
        <f t="shared" si="109"/>
        <v>25.03</v>
      </c>
      <c r="AG132" s="3">
        <f t="shared" si="109"/>
        <v>0</v>
      </c>
      <c r="AH132" s="3">
        <f t="shared" si="109"/>
        <v>2.2011600000000002</v>
      </c>
      <c r="AI132" s="3">
        <f t="shared" si="109"/>
        <v>0</v>
      </c>
      <c r="AJ132" s="3">
        <f t="shared" si="109"/>
        <v>0</v>
      </c>
      <c r="AK132" s="3">
        <f t="shared" si="109"/>
        <v>26.28</v>
      </c>
      <c r="AL132" s="3">
        <f t="shared" si="109"/>
        <v>19.27</v>
      </c>
      <c r="AM132" s="3">
        <f t="shared" si="109"/>
        <v>0</v>
      </c>
      <c r="AN132" s="3">
        <f t="shared" si="109"/>
        <v>0</v>
      </c>
      <c r="AO132" s="3">
        <f t="shared" si="109"/>
        <v>0</v>
      </c>
      <c r="AP132" s="3">
        <f t="shared" si="109"/>
        <v>0</v>
      </c>
      <c r="AQ132" s="3">
        <f t="shared" si="109"/>
        <v>0</v>
      </c>
      <c r="AR132" s="3">
        <f t="shared" si="109"/>
        <v>108.57</v>
      </c>
      <c r="AS132" s="3">
        <f t="shared" si="109"/>
        <v>108.57</v>
      </c>
      <c r="AT132" s="3">
        <f t="shared" si="109"/>
        <v>0</v>
      </c>
      <c r="AU132" s="3">
        <f t="shared" ref="AU132:BZ132" si="110">AU141</f>
        <v>0</v>
      </c>
      <c r="AV132" s="3">
        <f t="shared" si="110"/>
        <v>28.37</v>
      </c>
      <c r="AW132" s="3">
        <f t="shared" si="110"/>
        <v>28.37</v>
      </c>
      <c r="AX132" s="3">
        <f t="shared" si="110"/>
        <v>0</v>
      </c>
      <c r="AY132" s="3">
        <f t="shared" si="110"/>
        <v>28.37</v>
      </c>
      <c r="AZ132" s="3">
        <f t="shared" si="110"/>
        <v>0</v>
      </c>
      <c r="BA132" s="3">
        <f t="shared" si="110"/>
        <v>0</v>
      </c>
      <c r="BB132" s="3">
        <f t="shared" si="110"/>
        <v>0</v>
      </c>
      <c r="BC132" s="3">
        <f t="shared" si="110"/>
        <v>0</v>
      </c>
      <c r="BD132" s="3">
        <f t="shared" si="110"/>
        <v>0</v>
      </c>
      <c r="BE132" s="3">
        <f t="shared" si="110"/>
        <v>0</v>
      </c>
      <c r="BF132" s="3">
        <f t="shared" si="110"/>
        <v>0</v>
      </c>
      <c r="BG132" s="3">
        <f t="shared" si="110"/>
        <v>0</v>
      </c>
      <c r="BH132" s="3">
        <f t="shared" si="110"/>
        <v>0</v>
      </c>
      <c r="BI132" s="3">
        <f t="shared" si="110"/>
        <v>0</v>
      </c>
      <c r="BJ132" s="3">
        <f t="shared" si="110"/>
        <v>0</v>
      </c>
      <c r="BK132" s="3">
        <f t="shared" si="110"/>
        <v>0</v>
      </c>
      <c r="BL132" s="3">
        <f t="shared" si="110"/>
        <v>0</v>
      </c>
      <c r="BM132" s="3">
        <f t="shared" si="110"/>
        <v>0</v>
      </c>
      <c r="BN132" s="3">
        <f t="shared" si="110"/>
        <v>0</v>
      </c>
      <c r="BO132" s="3">
        <f t="shared" si="110"/>
        <v>0</v>
      </c>
      <c r="BP132" s="3">
        <f t="shared" si="110"/>
        <v>0</v>
      </c>
      <c r="BQ132" s="3">
        <f t="shared" si="110"/>
        <v>0</v>
      </c>
      <c r="BR132" s="3">
        <f t="shared" si="110"/>
        <v>0</v>
      </c>
      <c r="BS132" s="3">
        <f t="shared" si="110"/>
        <v>0</v>
      </c>
      <c r="BT132" s="3">
        <f t="shared" si="110"/>
        <v>0</v>
      </c>
      <c r="BU132" s="3">
        <f t="shared" si="110"/>
        <v>0</v>
      </c>
      <c r="BV132" s="3">
        <f t="shared" si="110"/>
        <v>0</v>
      </c>
      <c r="BW132" s="3">
        <f t="shared" si="110"/>
        <v>0</v>
      </c>
      <c r="BX132" s="3">
        <f t="shared" si="110"/>
        <v>0</v>
      </c>
      <c r="BY132" s="3">
        <f t="shared" si="110"/>
        <v>0</v>
      </c>
      <c r="BZ132" s="3">
        <f t="shared" si="110"/>
        <v>0</v>
      </c>
      <c r="CA132" s="3">
        <f t="shared" ref="CA132:DF132" si="111">CA141</f>
        <v>108.57</v>
      </c>
      <c r="CB132" s="3">
        <f t="shared" si="111"/>
        <v>108.57</v>
      </c>
      <c r="CC132" s="3">
        <f t="shared" si="111"/>
        <v>0</v>
      </c>
      <c r="CD132" s="3">
        <f t="shared" si="111"/>
        <v>0</v>
      </c>
      <c r="CE132" s="3">
        <f t="shared" si="111"/>
        <v>28.37</v>
      </c>
      <c r="CF132" s="3">
        <f t="shared" si="111"/>
        <v>28.37</v>
      </c>
      <c r="CG132" s="3">
        <f t="shared" si="111"/>
        <v>0</v>
      </c>
      <c r="CH132" s="3">
        <f t="shared" si="111"/>
        <v>28.37</v>
      </c>
      <c r="CI132" s="3">
        <f t="shared" si="111"/>
        <v>0</v>
      </c>
      <c r="CJ132" s="3">
        <f t="shared" si="111"/>
        <v>0</v>
      </c>
      <c r="CK132" s="3">
        <f t="shared" si="111"/>
        <v>0</v>
      </c>
      <c r="CL132" s="3">
        <f t="shared" si="111"/>
        <v>0</v>
      </c>
      <c r="CM132" s="3">
        <f t="shared" si="111"/>
        <v>0</v>
      </c>
      <c r="CN132" s="3">
        <f t="shared" si="111"/>
        <v>0</v>
      </c>
      <c r="CO132" s="3">
        <f t="shared" si="111"/>
        <v>0</v>
      </c>
      <c r="CP132" s="3">
        <f t="shared" si="111"/>
        <v>0</v>
      </c>
      <c r="CQ132" s="3">
        <f t="shared" si="111"/>
        <v>0</v>
      </c>
      <c r="CR132" s="3">
        <f t="shared" si="111"/>
        <v>0</v>
      </c>
      <c r="CS132" s="3">
        <f t="shared" si="111"/>
        <v>0</v>
      </c>
      <c r="CT132" s="3">
        <f t="shared" si="111"/>
        <v>0</v>
      </c>
      <c r="CU132" s="3">
        <f t="shared" si="111"/>
        <v>0</v>
      </c>
      <c r="CV132" s="3">
        <f t="shared" si="111"/>
        <v>0</v>
      </c>
      <c r="CW132" s="3">
        <f t="shared" si="111"/>
        <v>0</v>
      </c>
      <c r="CX132" s="3">
        <f t="shared" si="111"/>
        <v>0</v>
      </c>
      <c r="CY132" s="3">
        <f t="shared" si="111"/>
        <v>0</v>
      </c>
      <c r="CZ132" s="3">
        <f t="shared" si="111"/>
        <v>0</v>
      </c>
      <c r="DA132" s="3">
        <f t="shared" si="111"/>
        <v>0</v>
      </c>
      <c r="DB132" s="3">
        <f t="shared" si="111"/>
        <v>0</v>
      </c>
      <c r="DC132" s="3">
        <f t="shared" si="111"/>
        <v>0</v>
      </c>
      <c r="DD132" s="3">
        <f t="shared" si="111"/>
        <v>0</v>
      </c>
      <c r="DE132" s="3">
        <f t="shared" si="111"/>
        <v>0</v>
      </c>
      <c r="DF132" s="3">
        <f t="shared" si="111"/>
        <v>0</v>
      </c>
      <c r="DG132" s="4">
        <f t="shared" ref="DG132:EL132" si="112">DG141</f>
        <v>724.92</v>
      </c>
      <c r="DH132" s="4">
        <f t="shared" si="112"/>
        <v>33.19</v>
      </c>
      <c r="DI132" s="4">
        <f t="shared" si="112"/>
        <v>85.25</v>
      </c>
      <c r="DJ132" s="4">
        <f t="shared" si="112"/>
        <v>37.07</v>
      </c>
      <c r="DK132" s="4">
        <f t="shared" si="112"/>
        <v>606.48</v>
      </c>
      <c r="DL132" s="4">
        <f t="shared" si="112"/>
        <v>0</v>
      </c>
      <c r="DM132" s="4">
        <f t="shared" si="112"/>
        <v>2.2011600000000002</v>
      </c>
      <c r="DN132" s="4">
        <f t="shared" si="112"/>
        <v>0</v>
      </c>
      <c r="DO132" s="4">
        <f t="shared" si="112"/>
        <v>0</v>
      </c>
      <c r="DP132" s="4">
        <f t="shared" si="112"/>
        <v>515.51</v>
      </c>
      <c r="DQ132" s="4">
        <f t="shared" si="112"/>
        <v>248.66</v>
      </c>
      <c r="DR132" s="4">
        <f t="shared" si="112"/>
        <v>0</v>
      </c>
      <c r="DS132" s="4">
        <f t="shared" si="112"/>
        <v>0</v>
      </c>
      <c r="DT132" s="4">
        <f t="shared" si="112"/>
        <v>724.92</v>
      </c>
      <c r="DU132" s="4">
        <f t="shared" si="112"/>
        <v>33.19</v>
      </c>
      <c r="DV132" s="4">
        <f t="shared" si="112"/>
        <v>85.25</v>
      </c>
      <c r="DW132" s="4">
        <f t="shared" si="112"/>
        <v>37.07</v>
      </c>
      <c r="DX132" s="4">
        <f t="shared" si="112"/>
        <v>606.48</v>
      </c>
      <c r="DY132" s="4">
        <f t="shared" si="112"/>
        <v>0</v>
      </c>
      <c r="DZ132" s="4">
        <f t="shared" si="112"/>
        <v>2.2011600000000002</v>
      </c>
      <c r="EA132" s="4">
        <f t="shared" si="112"/>
        <v>0</v>
      </c>
      <c r="EB132" s="4">
        <f t="shared" si="112"/>
        <v>0</v>
      </c>
      <c r="EC132" s="4">
        <f t="shared" si="112"/>
        <v>515.51</v>
      </c>
      <c r="ED132" s="4">
        <f t="shared" si="112"/>
        <v>248.66</v>
      </c>
      <c r="EE132" s="4">
        <f t="shared" si="112"/>
        <v>0</v>
      </c>
      <c r="EF132" s="4">
        <f t="shared" si="112"/>
        <v>0</v>
      </c>
      <c r="EG132" s="4">
        <f t="shared" si="112"/>
        <v>0</v>
      </c>
      <c r="EH132" s="4">
        <f t="shared" si="112"/>
        <v>0</v>
      </c>
      <c r="EI132" s="4">
        <f t="shared" si="112"/>
        <v>0</v>
      </c>
      <c r="EJ132" s="4">
        <f t="shared" si="112"/>
        <v>1547.29</v>
      </c>
      <c r="EK132" s="4">
        <f t="shared" si="112"/>
        <v>1547.29</v>
      </c>
      <c r="EL132" s="4">
        <f t="shared" si="112"/>
        <v>0</v>
      </c>
      <c r="EM132" s="4">
        <f t="shared" ref="EM132:FR132" si="113">EM141</f>
        <v>0</v>
      </c>
      <c r="EN132" s="4">
        <f t="shared" si="113"/>
        <v>33.19</v>
      </c>
      <c r="EO132" s="4">
        <f t="shared" si="113"/>
        <v>33.19</v>
      </c>
      <c r="EP132" s="4">
        <f t="shared" si="113"/>
        <v>0</v>
      </c>
      <c r="EQ132" s="4">
        <f t="shared" si="113"/>
        <v>33.19</v>
      </c>
      <c r="ER132" s="4">
        <f t="shared" si="113"/>
        <v>0</v>
      </c>
      <c r="ES132" s="4">
        <f t="shared" si="113"/>
        <v>0</v>
      </c>
      <c r="ET132" s="4">
        <f t="shared" si="113"/>
        <v>0</v>
      </c>
      <c r="EU132" s="4">
        <f t="shared" si="113"/>
        <v>0</v>
      </c>
      <c r="EV132" s="4">
        <f t="shared" si="113"/>
        <v>0</v>
      </c>
      <c r="EW132" s="4">
        <f t="shared" si="113"/>
        <v>0</v>
      </c>
      <c r="EX132" s="4">
        <f t="shared" si="113"/>
        <v>0</v>
      </c>
      <c r="EY132" s="4">
        <f t="shared" si="113"/>
        <v>0</v>
      </c>
      <c r="EZ132" s="4">
        <f t="shared" si="113"/>
        <v>0</v>
      </c>
      <c r="FA132" s="4">
        <f t="shared" si="113"/>
        <v>0</v>
      </c>
      <c r="FB132" s="4">
        <f t="shared" si="113"/>
        <v>0</v>
      </c>
      <c r="FC132" s="4">
        <f t="shared" si="113"/>
        <v>0</v>
      </c>
      <c r="FD132" s="4">
        <f t="shared" si="113"/>
        <v>0</v>
      </c>
      <c r="FE132" s="4">
        <f t="shared" si="113"/>
        <v>0</v>
      </c>
      <c r="FF132" s="4">
        <f t="shared" si="113"/>
        <v>0</v>
      </c>
      <c r="FG132" s="4">
        <f t="shared" si="113"/>
        <v>0</v>
      </c>
      <c r="FH132" s="4">
        <f t="shared" si="113"/>
        <v>0</v>
      </c>
      <c r="FI132" s="4">
        <f t="shared" si="113"/>
        <v>0</v>
      </c>
      <c r="FJ132" s="4">
        <f t="shared" si="113"/>
        <v>0</v>
      </c>
      <c r="FK132" s="4">
        <f t="shared" si="113"/>
        <v>0</v>
      </c>
      <c r="FL132" s="4">
        <f t="shared" si="113"/>
        <v>0</v>
      </c>
      <c r="FM132" s="4">
        <f t="shared" si="113"/>
        <v>0</v>
      </c>
      <c r="FN132" s="4">
        <f t="shared" si="113"/>
        <v>0</v>
      </c>
      <c r="FO132" s="4">
        <f t="shared" si="113"/>
        <v>0</v>
      </c>
      <c r="FP132" s="4">
        <f t="shared" si="113"/>
        <v>0</v>
      </c>
      <c r="FQ132" s="4">
        <f t="shared" si="113"/>
        <v>0</v>
      </c>
      <c r="FR132" s="4">
        <f t="shared" si="113"/>
        <v>0</v>
      </c>
      <c r="FS132" s="4">
        <f t="shared" ref="FS132:GX132" si="114">FS141</f>
        <v>1547.29</v>
      </c>
      <c r="FT132" s="4">
        <f t="shared" si="114"/>
        <v>1547.29</v>
      </c>
      <c r="FU132" s="4">
        <f t="shared" si="114"/>
        <v>0</v>
      </c>
      <c r="FV132" s="4">
        <f t="shared" si="114"/>
        <v>0</v>
      </c>
      <c r="FW132" s="4">
        <f t="shared" si="114"/>
        <v>33.19</v>
      </c>
      <c r="FX132" s="4">
        <f t="shared" si="114"/>
        <v>33.19</v>
      </c>
      <c r="FY132" s="4">
        <f t="shared" si="114"/>
        <v>0</v>
      </c>
      <c r="FZ132" s="4">
        <f t="shared" si="114"/>
        <v>33.19</v>
      </c>
      <c r="GA132" s="4">
        <f t="shared" si="114"/>
        <v>0</v>
      </c>
      <c r="GB132" s="4">
        <f t="shared" si="114"/>
        <v>0</v>
      </c>
      <c r="GC132" s="4">
        <f t="shared" si="114"/>
        <v>0</v>
      </c>
      <c r="GD132" s="4">
        <f t="shared" si="114"/>
        <v>0</v>
      </c>
      <c r="GE132" s="4">
        <f t="shared" si="114"/>
        <v>0</v>
      </c>
      <c r="GF132" s="4">
        <f t="shared" si="114"/>
        <v>0</v>
      </c>
      <c r="GG132" s="4">
        <f t="shared" si="114"/>
        <v>0</v>
      </c>
      <c r="GH132" s="4">
        <f t="shared" si="114"/>
        <v>0</v>
      </c>
      <c r="GI132" s="4">
        <f t="shared" si="114"/>
        <v>0</v>
      </c>
      <c r="GJ132" s="4">
        <f t="shared" si="114"/>
        <v>0</v>
      </c>
      <c r="GK132" s="4">
        <f t="shared" si="114"/>
        <v>0</v>
      </c>
      <c r="GL132" s="4">
        <f t="shared" si="114"/>
        <v>0</v>
      </c>
      <c r="GM132" s="4">
        <f t="shared" si="114"/>
        <v>0</v>
      </c>
      <c r="GN132" s="4">
        <f t="shared" si="114"/>
        <v>0</v>
      </c>
      <c r="GO132" s="4">
        <f t="shared" si="114"/>
        <v>0</v>
      </c>
      <c r="GP132" s="4">
        <f t="shared" si="114"/>
        <v>0</v>
      </c>
      <c r="GQ132" s="4">
        <f t="shared" si="114"/>
        <v>0</v>
      </c>
      <c r="GR132" s="4">
        <f t="shared" si="114"/>
        <v>0</v>
      </c>
      <c r="GS132" s="4">
        <f t="shared" si="114"/>
        <v>0</v>
      </c>
      <c r="GT132" s="4">
        <f t="shared" si="114"/>
        <v>0</v>
      </c>
      <c r="GU132" s="4">
        <f t="shared" si="114"/>
        <v>0</v>
      </c>
      <c r="GV132" s="4">
        <f t="shared" si="114"/>
        <v>0</v>
      </c>
      <c r="GW132" s="4">
        <f t="shared" si="114"/>
        <v>0</v>
      </c>
      <c r="GX132" s="4">
        <f t="shared" si="114"/>
        <v>0</v>
      </c>
    </row>
    <row r="134" spans="1:255" x14ac:dyDescent="0.2">
      <c r="A134" s="2">
        <v>17</v>
      </c>
      <c r="B134" s="2">
        <v>1</v>
      </c>
      <c r="C134" s="2">
        <f>ROW(SmtRes!A39)</f>
        <v>39</v>
      </c>
      <c r="D134" s="2">
        <f>ROW(EtalonRes!A45)</f>
        <v>45</v>
      </c>
      <c r="E134" s="2" t="s">
        <v>152</v>
      </c>
      <c r="F134" s="2" t="s">
        <v>102</v>
      </c>
      <c r="G134" s="2" t="s">
        <v>153</v>
      </c>
      <c r="H134" s="2" t="s">
        <v>104</v>
      </c>
      <c r="I134" s="2">
        <f>ROUND((1)/100,9)</f>
        <v>0.01</v>
      </c>
      <c r="J134" s="2">
        <v>0</v>
      </c>
      <c r="K134" s="2"/>
      <c r="L134" s="2"/>
      <c r="M134" s="2"/>
      <c r="N134" s="2"/>
      <c r="O134" s="2">
        <f t="shared" ref="O134:O139" si="115">ROUND(CP134,2)</f>
        <v>26.67</v>
      </c>
      <c r="P134" s="2">
        <f t="shared" ref="P134:P139" si="116">ROUND((ROUND((AC134*AW134*I134),2)*BC134),2)</f>
        <v>0</v>
      </c>
      <c r="Q134" s="2">
        <f>(ROUND((ROUND((((ET134*0.6))*AV134*I134),2)*BB134),2)+ROUND((ROUND(((AE134-((EU134*0.6)))*AV134*I134),2)*BS134),2))</f>
        <v>6.69</v>
      </c>
      <c r="R134" s="2">
        <f t="shared" ref="R134:R139" si="117">ROUND((ROUND((AE134*AV134*I134),2)*BS134),2)</f>
        <v>1.49</v>
      </c>
      <c r="S134" s="2">
        <f t="shared" ref="S134:S139" si="118">ROUND((ROUND((AF134*AV134*I134),2)*BA134),2)</f>
        <v>19.98</v>
      </c>
      <c r="T134" s="2">
        <f t="shared" ref="T134:T139" si="119">ROUND(CU134*I134,2)</f>
        <v>0</v>
      </c>
      <c r="U134" s="2">
        <f t="shared" ref="U134:U139" si="120">CV134*I134</f>
        <v>1.7871600000000001</v>
      </c>
      <c r="V134" s="2">
        <f t="shared" ref="V134:V139" si="121">CW134*I134</f>
        <v>0</v>
      </c>
      <c r="W134" s="2">
        <f t="shared" ref="W134:W139" si="122">ROUND(CX134*I134,2)</f>
        <v>0</v>
      </c>
      <c r="X134" s="2">
        <f t="shared" ref="X134:Y139" si="123">ROUND(CY134,2)</f>
        <v>20.98</v>
      </c>
      <c r="Y134" s="2">
        <f t="shared" si="123"/>
        <v>15.38</v>
      </c>
      <c r="Z134" s="2"/>
      <c r="AA134" s="2">
        <v>99036983</v>
      </c>
      <c r="AB134" s="2">
        <f t="shared" ref="AB134:AB139" si="124">ROUND((AC134+AD134+AF134),6)</f>
        <v>2667.2159999999999</v>
      </c>
      <c r="AC134" s="2">
        <f>ROUND(((ES134*0)),6)</f>
        <v>0</v>
      </c>
      <c r="AD134" s="2">
        <f>ROUND(((((ET134*0.6))-((EU134*0.6)))+AE134),6)</f>
        <v>669.17399999999998</v>
      </c>
      <c r="AE134" s="2">
        <f t="shared" ref="AE134:AF137" si="125">ROUND(((EU134*0.6)),6)</f>
        <v>148.76400000000001</v>
      </c>
      <c r="AF134" s="2">
        <f t="shared" si="125"/>
        <v>1998.0419999999999</v>
      </c>
      <c r="AG134" s="2">
        <f t="shared" ref="AG134:AG139" si="126">ROUND((AP134),6)</f>
        <v>0</v>
      </c>
      <c r="AH134" s="2">
        <f t="shared" ref="AH134:AI137" si="127">((EW134*0.6))</f>
        <v>178.71600000000001</v>
      </c>
      <c r="AI134" s="2">
        <f t="shared" si="127"/>
        <v>0</v>
      </c>
      <c r="AJ134" s="2">
        <f t="shared" ref="AJ134:AJ139" si="128">(AS134)</f>
        <v>0</v>
      </c>
      <c r="AK134" s="2">
        <v>5627.04</v>
      </c>
      <c r="AL134" s="2">
        <v>1181.68</v>
      </c>
      <c r="AM134" s="2">
        <v>1115.29</v>
      </c>
      <c r="AN134" s="2">
        <v>247.94</v>
      </c>
      <c r="AO134" s="2">
        <v>3330.07</v>
      </c>
      <c r="AP134" s="2">
        <v>0</v>
      </c>
      <c r="AQ134" s="2">
        <v>297.86</v>
      </c>
      <c r="AR134" s="2">
        <v>0</v>
      </c>
      <c r="AS134" s="2">
        <v>0</v>
      </c>
      <c r="AT134" s="2">
        <v>105</v>
      </c>
      <c r="AU134" s="2">
        <v>77</v>
      </c>
      <c r="AV134" s="2">
        <v>1</v>
      </c>
      <c r="AW134" s="2">
        <v>1</v>
      </c>
      <c r="AX134" s="2"/>
      <c r="AY134" s="2"/>
      <c r="AZ134" s="2">
        <v>1</v>
      </c>
      <c r="BA134" s="2">
        <v>1</v>
      </c>
      <c r="BB134" s="2">
        <v>1</v>
      </c>
      <c r="BC134" s="2">
        <v>1</v>
      </c>
      <c r="BD134" s="2" t="s">
        <v>3</v>
      </c>
      <c r="BE134" s="2" t="s">
        <v>3</v>
      </c>
      <c r="BF134" s="2" t="s">
        <v>3</v>
      </c>
      <c r="BG134" s="2" t="s">
        <v>3</v>
      </c>
      <c r="BH134" s="2">
        <v>0</v>
      </c>
      <c r="BI134" s="2">
        <v>1</v>
      </c>
      <c r="BJ134" s="2" t="s">
        <v>105</v>
      </c>
      <c r="BK134" s="2"/>
      <c r="BL134" s="2"/>
      <c r="BM134" s="2">
        <v>167</v>
      </c>
      <c r="BN134" s="2">
        <v>0</v>
      </c>
      <c r="BO134" s="2" t="s">
        <v>3</v>
      </c>
      <c r="BP134" s="2">
        <v>0</v>
      </c>
      <c r="BQ134" s="2">
        <v>30</v>
      </c>
      <c r="BR134" s="2">
        <v>0</v>
      </c>
      <c r="BS134" s="2">
        <v>1</v>
      </c>
      <c r="BT134" s="2">
        <v>1</v>
      </c>
      <c r="BU134" s="2">
        <v>1</v>
      </c>
      <c r="BV134" s="2">
        <v>1</v>
      </c>
      <c r="BW134" s="2">
        <v>1</v>
      </c>
      <c r="BX134" s="2">
        <v>1</v>
      </c>
      <c r="BY134" s="2" t="s">
        <v>3</v>
      </c>
      <c r="BZ134" s="2">
        <v>105</v>
      </c>
      <c r="CA134" s="2">
        <v>77</v>
      </c>
      <c r="CB134" s="2"/>
      <c r="CC134" s="2"/>
      <c r="CD134" s="2"/>
      <c r="CE134" s="2">
        <v>30</v>
      </c>
      <c r="CF134" s="2">
        <v>0</v>
      </c>
      <c r="CG134" s="2">
        <v>0</v>
      </c>
      <c r="CH134" s="2"/>
      <c r="CI134" s="2"/>
      <c r="CJ134" s="2"/>
      <c r="CK134" s="2"/>
      <c r="CL134" s="2"/>
      <c r="CM134" s="2">
        <v>0</v>
      </c>
      <c r="CN134" s="2" t="s">
        <v>154</v>
      </c>
      <c r="CO134" s="2">
        <v>0</v>
      </c>
      <c r="CP134" s="2">
        <f t="shared" ref="CP134:CP139" si="129">(P134+Q134+S134)</f>
        <v>26.67</v>
      </c>
      <c r="CQ134" s="2">
        <f t="shared" ref="CQ134:CQ139" si="130">ROUND((ROUND((AC134*AW134*1),2)*BC134),2)</f>
        <v>0</v>
      </c>
      <c r="CR134" s="2">
        <f>(ROUND((ROUND((((ET134*0.6))*AV134*1),2)*BB134),2)+ROUND((ROUND(((AE134-((EU134*0.6)))*AV134*1),2)*BS134),2))</f>
        <v>669.17</v>
      </c>
      <c r="CS134" s="2">
        <f t="shared" ref="CS134:CS139" si="131">ROUND((ROUND((AE134*AV134*1),2)*BS134),2)</f>
        <v>148.76</v>
      </c>
      <c r="CT134" s="2">
        <f t="shared" ref="CT134:CT139" si="132">ROUND((ROUND((AF134*AV134*1),2)*BA134),2)</f>
        <v>1998.04</v>
      </c>
      <c r="CU134" s="2">
        <f t="shared" ref="CU134:CU139" si="133">AG134</f>
        <v>0</v>
      </c>
      <c r="CV134" s="2">
        <f t="shared" ref="CV134:CV139" si="134">(AH134*AV134)</f>
        <v>178.71600000000001</v>
      </c>
      <c r="CW134" s="2">
        <f t="shared" ref="CW134:CX139" si="135">AI134</f>
        <v>0</v>
      </c>
      <c r="CX134" s="2">
        <f t="shared" si="135"/>
        <v>0</v>
      </c>
      <c r="CY134" s="2">
        <f>((S134*BZ134)/100)</f>
        <v>20.978999999999999</v>
      </c>
      <c r="CZ134" s="2">
        <f>((S134*CA134)/100)</f>
        <v>15.384600000000001</v>
      </c>
      <c r="DA134" s="2"/>
      <c r="DB134" s="2"/>
      <c r="DC134" s="2" t="s">
        <v>3</v>
      </c>
      <c r="DD134" s="2" t="s">
        <v>155</v>
      </c>
      <c r="DE134" s="2" t="s">
        <v>156</v>
      </c>
      <c r="DF134" s="2" t="s">
        <v>156</v>
      </c>
      <c r="DG134" s="2" t="s">
        <v>156</v>
      </c>
      <c r="DH134" s="2" t="s">
        <v>3</v>
      </c>
      <c r="DI134" s="2" t="s">
        <v>156</v>
      </c>
      <c r="DJ134" s="2" t="s">
        <v>156</v>
      </c>
      <c r="DK134" s="2" t="s">
        <v>3</v>
      </c>
      <c r="DL134" s="2" t="s">
        <v>3</v>
      </c>
      <c r="DM134" s="2" t="s">
        <v>3</v>
      </c>
      <c r="DN134" s="2">
        <v>0</v>
      </c>
      <c r="DO134" s="2">
        <v>0</v>
      </c>
      <c r="DP134" s="2">
        <v>1</v>
      </c>
      <c r="DQ134" s="2">
        <v>1</v>
      </c>
      <c r="DR134" s="2"/>
      <c r="DS134" s="2"/>
      <c r="DT134" s="2"/>
      <c r="DU134" s="2">
        <v>1013</v>
      </c>
      <c r="DV134" s="2" t="s">
        <v>104</v>
      </c>
      <c r="DW134" s="2" t="s">
        <v>104</v>
      </c>
      <c r="DX134" s="2">
        <v>1</v>
      </c>
      <c r="DY134" s="2"/>
      <c r="DZ134" s="2" t="s">
        <v>3</v>
      </c>
      <c r="EA134" s="2" t="s">
        <v>3</v>
      </c>
      <c r="EB134" s="2" t="s">
        <v>3</v>
      </c>
      <c r="EC134" s="2" t="s">
        <v>3</v>
      </c>
      <c r="ED134" s="2"/>
      <c r="EE134" s="2">
        <v>98283032</v>
      </c>
      <c r="EF134" s="2">
        <v>30</v>
      </c>
      <c r="EG134" s="2" t="s">
        <v>28</v>
      </c>
      <c r="EH134" s="2">
        <v>0</v>
      </c>
      <c r="EI134" s="2" t="s">
        <v>3</v>
      </c>
      <c r="EJ134" s="2">
        <v>1</v>
      </c>
      <c r="EK134" s="2">
        <v>167</v>
      </c>
      <c r="EL134" s="2" t="s">
        <v>106</v>
      </c>
      <c r="EM134" s="2" t="s">
        <v>107</v>
      </c>
      <c r="EN134" s="2"/>
      <c r="EO134" s="2" t="s">
        <v>157</v>
      </c>
      <c r="EP134" s="2"/>
      <c r="EQ134" s="2">
        <v>131072</v>
      </c>
      <c r="ER134" s="2">
        <v>5627.04</v>
      </c>
      <c r="ES134" s="2">
        <v>1181.68</v>
      </c>
      <c r="ET134" s="2">
        <v>1115.29</v>
      </c>
      <c r="EU134" s="2">
        <v>247.94</v>
      </c>
      <c r="EV134" s="2">
        <v>3330.07</v>
      </c>
      <c r="EW134" s="2">
        <v>297.86</v>
      </c>
      <c r="EX134" s="2">
        <v>0</v>
      </c>
      <c r="EY134" s="2">
        <v>0</v>
      </c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>
        <v>0</v>
      </c>
      <c r="FR134" s="2">
        <f t="shared" ref="FR134:FR139" si="136">ROUND(IF(AND(BH134=3,BI134=3),P134,0),2)</f>
        <v>0</v>
      </c>
      <c r="FS134" s="2">
        <v>0</v>
      </c>
      <c r="FT134" s="2"/>
      <c r="FU134" s="2"/>
      <c r="FV134" s="2"/>
      <c r="FW134" s="2"/>
      <c r="FX134" s="2">
        <v>105</v>
      </c>
      <c r="FY134" s="2">
        <v>77</v>
      </c>
      <c r="FZ134" s="2"/>
      <c r="GA134" s="2" t="s">
        <v>3</v>
      </c>
      <c r="GB134" s="2"/>
      <c r="GC134" s="2"/>
      <c r="GD134" s="2">
        <v>0</v>
      </c>
      <c r="GE134" s="2"/>
      <c r="GF134" s="2">
        <v>1254256633</v>
      </c>
      <c r="GG134" s="2">
        <v>2</v>
      </c>
      <c r="GH134" s="2">
        <v>1</v>
      </c>
      <c r="GI134" s="2">
        <v>-2</v>
      </c>
      <c r="GJ134" s="2">
        <v>0</v>
      </c>
      <c r="GK134" s="2">
        <f>ROUND(R134*(R12)/100,2)</f>
        <v>2.61</v>
      </c>
      <c r="GL134" s="2">
        <f t="shared" ref="GL134:GL139" si="137">ROUND(IF(AND(BH134=3,BI134=3,FS134&lt;&gt;0),P134,0),2)</f>
        <v>0</v>
      </c>
      <c r="GM134" s="2">
        <f t="shared" ref="GM134:GM139" si="138">ROUND(O134+X134+Y134+GK134,2)+GX134</f>
        <v>65.64</v>
      </c>
      <c r="GN134" s="2">
        <f t="shared" ref="GN134:GN139" si="139">IF(OR(BI134=0,BI134=1),ROUND(O134+X134+Y134+GK134,2),0)</f>
        <v>65.64</v>
      </c>
      <c r="GO134" s="2">
        <f t="shared" ref="GO134:GO139" si="140">IF(BI134=2,ROUND(O134+X134+Y134+GK134,2),0)</f>
        <v>0</v>
      </c>
      <c r="GP134" s="2">
        <f t="shared" ref="GP134:GP139" si="141">IF(BI134=4,ROUND(O134+X134+Y134+GK134,2)+GX134,0)</f>
        <v>0</v>
      </c>
      <c r="GQ134" s="2"/>
      <c r="GR134" s="2">
        <v>0</v>
      </c>
      <c r="GS134" s="2">
        <v>0</v>
      </c>
      <c r="GT134" s="2">
        <v>0</v>
      </c>
      <c r="GU134" s="2" t="s">
        <v>3</v>
      </c>
      <c r="GV134" s="2">
        <f t="shared" ref="GV134:GV139" si="142">ROUND((GT134),6)</f>
        <v>0</v>
      </c>
      <c r="GW134" s="2">
        <v>1</v>
      </c>
      <c r="GX134" s="2">
        <f t="shared" ref="GX134:GX139" si="143">ROUND(HC134*I134,2)</f>
        <v>0</v>
      </c>
      <c r="GY134" s="2"/>
      <c r="GZ134" s="2"/>
      <c r="HA134" s="2">
        <v>0</v>
      </c>
      <c r="HB134" s="2">
        <v>0</v>
      </c>
      <c r="HC134" s="2">
        <f t="shared" ref="HC134:HC139" si="144">GV134*GW134</f>
        <v>0</v>
      </c>
      <c r="HD134" s="2"/>
      <c r="HE134" s="2" t="s">
        <v>3</v>
      </c>
      <c r="HF134" s="2" t="s">
        <v>3</v>
      </c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>
        <v>0</v>
      </c>
      <c r="IL134" s="2"/>
      <c r="IM134" s="2"/>
      <c r="IN134" s="2"/>
      <c r="IO134" s="2"/>
      <c r="IP134" s="2"/>
      <c r="IQ134" s="2"/>
      <c r="IR134" s="2"/>
      <c r="IS134" s="2"/>
      <c r="IT134" s="2"/>
      <c r="IU134" s="2"/>
    </row>
    <row r="135" spans="1:255" x14ac:dyDescent="0.2">
      <c r="A135">
        <v>17</v>
      </c>
      <c r="B135">
        <v>1</v>
      </c>
      <c r="C135">
        <f>ROW(SmtRes!A42)</f>
        <v>42</v>
      </c>
      <c r="D135">
        <f>ROW(EtalonRes!A50)</f>
        <v>50</v>
      </c>
      <c r="E135" t="s">
        <v>152</v>
      </c>
      <c r="F135" t="s">
        <v>102</v>
      </c>
      <c r="G135" t="s">
        <v>153</v>
      </c>
      <c r="H135" t="s">
        <v>104</v>
      </c>
      <c r="I135">
        <f>ROUND((1)/100,9)</f>
        <v>0.01</v>
      </c>
      <c r="J135">
        <v>0</v>
      </c>
      <c r="O135">
        <f t="shared" si="115"/>
        <v>567.21</v>
      </c>
      <c r="P135">
        <f t="shared" si="116"/>
        <v>0</v>
      </c>
      <c r="Q135">
        <f>(ROUND((ROUND((((ET135*0.6))*AV135*I135),2)*BB135),2)+ROUND((ROUND(((AE135-((EU135*0.6)))*AV135*I135),2)*BS135),2))</f>
        <v>83.09</v>
      </c>
      <c r="R135">
        <f t="shared" si="117"/>
        <v>36.1</v>
      </c>
      <c r="S135">
        <f t="shared" si="118"/>
        <v>484.12</v>
      </c>
      <c r="T135">
        <f t="shared" si="119"/>
        <v>0</v>
      </c>
      <c r="U135">
        <f t="shared" si="120"/>
        <v>1.7871600000000001</v>
      </c>
      <c r="V135">
        <f t="shared" si="121"/>
        <v>0</v>
      </c>
      <c r="W135">
        <f t="shared" si="122"/>
        <v>0</v>
      </c>
      <c r="X135">
        <f t="shared" si="123"/>
        <v>411.5</v>
      </c>
      <c r="Y135">
        <f t="shared" si="123"/>
        <v>198.49</v>
      </c>
      <c r="AA135">
        <v>99036980</v>
      </c>
      <c r="AB135">
        <f t="shared" si="124"/>
        <v>2667.2159999999999</v>
      </c>
      <c r="AC135">
        <f>ROUND(((ES135*0)),6)</f>
        <v>0</v>
      </c>
      <c r="AD135">
        <f>ROUND(((((ET135*0.6))-((EU135*0.6)))+AE135),6)</f>
        <v>669.17399999999998</v>
      </c>
      <c r="AE135">
        <f t="shared" si="125"/>
        <v>148.76400000000001</v>
      </c>
      <c r="AF135">
        <f t="shared" si="125"/>
        <v>1998.0419999999999</v>
      </c>
      <c r="AG135">
        <f t="shared" si="126"/>
        <v>0</v>
      </c>
      <c r="AH135">
        <f t="shared" si="127"/>
        <v>178.71600000000001</v>
      </c>
      <c r="AI135">
        <f t="shared" si="127"/>
        <v>0</v>
      </c>
      <c r="AJ135">
        <f t="shared" si="128"/>
        <v>0</v>
      </c>
      <c r="AK135">
        <v>5627.04</v>
      </c>
      <c r="AL135">
        <v>1181.68</v>
      </c>
      <c r="AM135">
        <v>1115.29</v>
      </c>
      <c r="AN135">
        <v>247.94</v>
      </c>
      <c r="AO135">
        <v>3330.07</v>
      </c>
      <c r="AP135">
        <v>0</v>
      </c>
      <c r="AQ135">
        <v>297.86</v>
      </c>
      <c r="AR135">
        <v>0</v>
      </c>
      <c r="AS135">
        <v>0</v>
      </c>
      <c r="AT135">
        <v>85</v>
      </c>
      <c r="AU135">
        <v>41</v>
      </c>
      <c r="AV135">
        <v>1</v>
      </c>
      <c r="AW135">
        <v>1</v>
      </c>
      <c r="AZ135">
        <v>1</v>
      </c>
      <c r="BA135">
        <v>24.23</v>
      </c>
      <c r="BB135">
        <v>12.42</v>
      </c>
      <c r="BC135">
        <v>3.82</v>
      </c>
      <c r="BD135" t="s">
        <v>3</v>
      </c>
      <c r="BE135" t="s">
        <v>3</v>
      </c>
      <c r="BF135" t="s">
        <v>3</v>
      </c>
      <c r="BG135" t="s">
        <v>3</v>
      </c>
      <c r="BH135">
        <v>0</v>
      </c>
      <c r="BI135">
        <v>1</v>
      </c>
      <c r="BJ135" t="s">
        <v>105</v>
      </c>
      <c r="BM135">
        <v>167</v>
      </c>
      <c r="BN135">
        <v>0</v>
      </c>
      <c r="BO135" t="s">
        <v>102</v>
      </c>
      <c r="BP135">
        <v>1</v>
      </c>
      <c r="BQ135">
        <v>30</v>
      </c>
      <c r="BR135">
        <v>0</v>
      </c>
      <c r="BS135">
        <v>24.23</v>
      </c>
      <c r="BT135">
        <v>1</v>
      </c>
      <c r="BU135">
        <v>1</v>
      </c>
      <c r="BV135">
        <v>1</v>
      </c>
      <c r="BW135">
        <v>1</v>
      </c>
      <c r="BX135">
        <v>1</v>
      </c>
      <c r="BY135" t="s">
        <v>3</v>
      </c>
      <c r="BZ135">
        <v>85</v>
      </c>
      <c r="CA135">
        <v>41</v>
      </c>
      <c r="CE135">
        <v>30</v>
      </c>
      <c r="CF135">
        <v>0</v>
      </c>
      <c r="CG135">
        <v>0</v>
      </c>
      <c r="CM135">
        <v>0</v>
      </c>
      <c r="CN135" t="s">
        <v>154</v>
      </c>
      <c r="CO135">
        <v>0</v>
      </c>
      <c r="CP135">
        <f t="shared" si="129"/>
        <v>567.21</v>
      </c>
      <c r="CQ135">
        <f t="shared" si="130"/>
        <v>0</v>
      </c>
      <c r="CR135">
        <f>(ROUND((ROUND((((ET135*0.6))*AV135*1),2)*BB135),2)+ROUND((ROUND(((AE135-((EU135*0.6)))*AV135*1),2)*BS135),2))</f>
        <v>8311.09</v>
      </c>
      <c r="CS135">
        <f t="shared" si="131"/>
        <v>3604.45</v>
      </c>
      <c r="CT135">
        <f t="shared" si="132"/>
        <v>48412.51</v>
      </c>
      <c r="CU135">
        <f t="shared" si="133"/>
        <v>0</v>
      </c>
      <c r="CV135">
        <f t="shared" si="134"/>
        <v>178.71600000000001</v>
      </c>
      <c r="CW135">
        <f t="shared" si="135"/>
        <v>0</v>
      </c>
      <c r="CX135">
        <f t="shared" si="135"/>
        <v>0</v>
      </c>
      <c r="CY135">
        <f>S135*(BZ135/100)</f>
        <v>411.50200000000001</v>
      </c>
      <c r="CZ135">
        <f>S135*(CA135/100)</f>
        <v>198.48919999999998</v>
      </c>
      <c r="DC135" t="s">
        <v>3</v>
      </c>
      <c r="DD135" t="s">
        <v>155</v>
      </c>
      <c r="DE135" t="s">
        <v>156</v>
      </c>
      <c r="DF135" t="s">
        <v>156</v>
      </c>
      <c r="DG135" t="s">
        <v>156</v>
      </c>
      <c r="DH135" t="s">
        <v>3</v>
      </c>
      <c r="DI135" t="s">
        <v>156</v>
      </c>
      <c r="DJ135" t="s">
        <v>156</v>
      </c>
      <c r="DK135" t="s">
        <v>3</v>
      </c>
      <c r="DL135" t="s">
        <v>3</v>
      </c>
      <c r="DM135" t="s">
        <v>3</v>
      </c>
      <c r="DN135">
        <v>105</v>
      </c>
      <c r="DO135">
        <v>77</v>
      </c>
      <c r="DP135">
        <v>1</v>
      </c>
      <c r="DQ135">
        <v>1</v>
      </c>
      <c r="DU135">
        <v>1013</v>
      </c>
      <c r="DV135" t="s">
        <v>104</v>
      </c>
      <c r="DW135" t="s">
        <v>104</v>
      </c>
      <c r="DX135">
        <v>1</v>
      </c>
      <c r="DZ135" t="s">
        <v>3</v>
      </c>
      <c r="EA135" t="s">
        <v>3</v>
      </c>
      <c r="EB135" t="s">
        <v>3</v>
      </c>
      <c r="EC135" t="s">
        <v>3</v>
      </c>
      <c r="EE135">
        <v>98283032</v>
      </c>
      <c r="EF135">
        <v>30</v>
      </c>
      <c r="EG135" t="s">
        <v>28</v>
      </c>
      <c r="EH135">
        <v>0</v>
      </c>
      <c r="EI135" t="s">
        <v>3</v>
      </c>
      <c r="EJ135">
        <v>1</v>
      </c>
      <c r="EK135">
        <v>167</v>
      </c>
      <c r="EL135" t="s">
        <v>106</v>
      </c>
      <c r="EM135" t="s">
        <v>107</v>
      </c>
      <c r="EO135" t="s">
        <v>157</v>
      </c>
      <c r="EQ135">
        <v>131072</v>
      </c>
      <c r="ER135">
        <v>5627.04</v>
      </c>
      <c r="ES135">
        <v>1181.68</v>
      </c>
      <c r="ET135">
        <v>1115.29</v>
      </c>
      <c r="EU135">
        <v>247.94</v>
      </c>
      <c r="EV135">
        <v>3330.07</v>
      </c>
      <c r="EW135">
        <v>297.86</v>
      </c>
      <c r="EX135">
        <v>0</v>
      </c>
      <c r="EY135">
        <v>0</v>
      </c>
      <c r="FQ135">
        <v>0</v>
      </c>
      <c r="FR135">
        <f t="shared" si="136"/>
        <v>0</v>
      </c>
      <c r="FS135">
        <v>0</v>
      </c>
      <c r="FX135">
        <v>105</v>
      </c>
      <c r="FY135">
        <v>77</v>
      </c>
      <c r="GA135" t="s">
        <v>3</v>
      </c>
      <c r="GD135">
        <v>0</v>
      </c>
      <c r="GF135">
        <v>1254256633</v>
      </c>
      <c r="GG135">
        <v>2</v>
      </c>
      <c r="GH135">
        <v>1</v>
      </c>
      <c r="GI135">
        <v>2</v>
      </c>
      <c r="GJ135">
        <v>0</v>
      </c>
      <c r="GK135">
        <f>ROUND(R135*(S12)/100,2)</f>
        <v>56.68</v>
      </c>
      <c r="GL135">
        <f t="shared" si="137"/>
        <v>0</v>
      </c>
      <c r="GM135">
        <f t="shared" si="138"/>
        <v>1233.8800000000001</v>
      </c>
      <c r="GN135">
        <f t="shared" si="139"/>
        <v>1233.8800000000001</v>
      </c>
      <c r="GO135">
        <f t="shared" si="140"/>
        <v>0</v>
      </c>
      <c r="GP135">
        <f t="shared" si="141"/>
        <v>0</v>
      </c>
      <c r="GR135">
        <v>0</v>
      </c>
      <c r="GS135">
        <v>3</v>
      </c>
      <c r="GT135">
        <v>0</v>
      </c>
      <c r="GU135" t="s">
        <v>3</v>
      </c>
      <c r="GV135">
        <f t="shared" si="142"/>
        <v>0</v>
      </c>
      <c r="GW135">
        <v>1</v>
      </c>
      <c r="GX135">
        <f t="shared" si="143"/>
        <v>0</v>
      </c>
      <c r="HA135">
        <v>0</v>
      </c>
      <c r="HB135">
        <v>0</v>
      </c>
      <c r="HC135">
        <f t="shared" si="144"/>
        <v>0</v>
      </c>
      <c r="HE135" t="s">
        <v>3</v>
      </c>
      <c r="HF135" t="s">
        <v>3</v>
      </c>
      <c r="IK135">
        <v>0</v>
      </c>
    </row>
    <row r="136" spans="1:255" x14ac:dyDescent="0.2">
      <c r="A136" s="2">
        <v>17</v>
      </c>
      <c r="B136" s="2">
        <v>1</v>
      </c>
      <c r="C136" s="2">
        <f>ROW(SmtRes!A44)</f>
        <v>44</v>
      </c>
      <c r="D136" s="2">
        <f>ROW(EtalonRes!A53)</f>
        <v>53</v>
      </c>
      <c r="E136" s="2" t="s">
        <v>158</v>
      </c>
      <c r="F136" s="2" t="s">
        <v>118</v>
      </c>
      <c r="G136" s="2" t="s">
        <v>159</v>
      </c>
      <c r="H136" s="2" t="s">
        <v>104</v>
      </c>
      <c r="I136" s="2">
        <f>ROUND((1)/100,9)</f>
        <v>0.01</v>
      </c>
      <c r="J136" s="2">
        <v>0</v>
      </c>
      <c r="K136" s="2"/>
      <c r="L136" s="2"/>
      <c r="M136" s="2"/>
      <c r="N136" s="2"/>
      <c r="O136" s="2">
        <f t="shared" si="115"/>
        <v>33.42</v>
      </c>
      <c r="P136" s="2">
        <f t="shared" si="116"/>
        <v>28.37</v>
      </c>
      <c r="Q136" s="2">
        <f>(ROUND((ROUND((((ET136*0.6))*AV136*I136),2)*BB136),2)+ROUND((ROUND(((AE136-((EU136*0.6)))*AV136*I136),2)*BS136),2))</f>
        <v>0</v>
      </c>
      <c r="R136" s="2">
        <f t="shared" si="117"/>
        <v>0</v>
      </c>
      <c r="S136" s="2">
        <f t="shared" si="118"/>
        <v>5.05</v>
      </c>
      <c r="T136" s="2">
        <f t="shared" si="119"/>
        <v>0</v>
      </c>
      <c r="U136" s="2">
        <f t="shared" si="120"/>
        <v>0.41399999999999998</v>
      </c>
      <c r="V136" s="2">
        <f t="shared" si="121"/>
        <v>0</v>
      </c>
      <c r="W136" s="2">
        <f t="shared" si="122"/>
        <v>0</v>
      </c>
      <c r="X136" s="2">
        <f t="shared" si="123"/>
        <v>5.3</v>
      </c>
      <c r="Y136" s="2">
        <f t="shared" si="123"/>
        <v>3.89</v>
      </c>
      <c r="Z136" s="2"/>
      <c r="AA136" s="2">
        <v>99036983</v>
      </c>
      <c r="AB136" s="2">
        <f t="shared" si="124"/>
        <v>3341.4659999999999</v>
      </c>
      <c r="AC136" s="2">
        <f>ROUND(((ES136*0.6)),6)</f>
        <v>2836.8</v>
      </c>
      <c r="AD136" s="2">
        <f>ROUND(((((ET136*0.6))-((EU136*0.6)))+AE136),6)</f>
        <v>0</v>
      </c>
      <c r="AE136" s="2">
        <f t="shared" si="125"/>
        <v>0</v>
      </c>
      <c r="AF136" s="2">
        <f t="shared" si="125"/>
        <v>504.666</v>
      </c>
      <c r="AG136" s="2">
        <f t="shared" si="126"/>
        <v>0</v>
      </c>
      <c r="AH136" s="2">
        <f t="shared" si="127"/>
        <v>41.4</v>
      </c>
      <c r="AI136" s="2">
        <f t="shared" si="127"/>
        <v>0</v>
      </c>
      <c r="AJ136" s="2">
        <f t="shared" si="128"/>
        <v>0</v>
      </c>
      <c r="AK136" s="2">
        <v>5569.11</v>
      </c>
      <c r="AL136" s="2">
        <v>4728</v>
      </c>
      <c r="AM136" s="2">
        <v>0</v>
      </c>
      <c r="AN136" s="2">
        <v>0</v>
      </c>
      <c r="AO136" s="2">
        <v>841.11</v>
      </c>
      <c r="AP136" s="2">
        <v>0</v>
      </c>
      <c r="AQ136" s="2">
        <v>69</v>
      </c>
      <c r="AR136" s="2">
        <v>0</v>
      </c>
      <c r="AS136" s="2">
        <v>0</v>
      </c>
      <c r="AT136" s="2">
        <v>105</v>
      </c>
      <c r="AU136" s="2">
        <v>77</v>
      </c>
      <c r="AV136" s="2">
        <v>1</v>
      </c>
      <c r="AW136" s="2">
        <v>1</v>
      </c>
      <c r="AX136" s="2"/>
      <c r="AY136" s="2"/>
      <c r="AZ136" s="2">
        <v>1</v>
      </c>
      <c r="BA136" s="2">
        <v>1</v>
      </c>
      <c r="BB136" s="2">
        <v>1</v>
      </c>
      <c r="BC136" s="2">
        <v>1</v>
      </c>
      <c r="BD136" s="2" t="s">
        <v>3</v>
      </c>
      <c r="BE136" s="2" t="s">
        <v>3</v>
      </c>
      <c r="BF136" s="2" t="s">
        <v>3</v>
      </c>
      <c r="BG136" s="2" t="s">
        <v>3</v>
      </c>
      <c r="BH136" s="2">
        <v>0</v>
      </c>
      <c r="BI136" s="2">
        <v>1</v>
      </c>
      <c r="BJ136" s="2" t="s">
        <v>120</v>
      </c>
      <c r="BK136" s="2"/>
      <c r="BL136" s="2"/>
      <c r="BM136" s="2">
        <v>167</v>
      </c>
      <c r="BN136" s="2">
        <v>0</v>
      </c>
      <c r="BO136" s="2" t="s">
        <v>3</v>
      </c>
      <c r="BP136" s="2">
        <v>0</v>
      </c>
      <c r="BQ136" s="2">
        <v>30</v>
      </c>
      <c r="BR136" s="2">
        <v>0</v>
      </c>
      <c r="BS136" s="2">
        <v>1</v>
      </c>
      <c r="BT136" s="2">
        <v>1</v>
      </c>
      <c r="BU136" s="2">
        <v>1</v>
      </c>
      <c r="BV136" s="2">
        <v>1</v>
      </c>
      <c r="BW136" s="2">
        <v>1</v>
      </c>
      <c r="BX136" s="2">
        <v>1</v>
      </c>
      <c r="BY136" s="2" t="s">
        <v>3</v>
      </c>
      <c r="BZ136" s="2">
        <v>105</v>
      </c>
      <c r="CA136" s="2">
        <v>77</v>
      </c>
      <c r="CB136" s="2"/>
      <c r="CC136" s="2"/>
      <c r="CD136" s="2"/>
      <c r="CE136" s="2">
        <v>30</v>
      </c>
      <c r="CF136" s="2">
        <v>0</v>
      </c>
      <c r="CG136" s="2">
        <v>0</v>
      </c>
      <c r="CH136" s="2"/>
      <c r="CI136" s="2"/>
      <c r="CJ136" s="2"/>
      <c r="CK136" s="2"/>
      <c r="CL136" s="2"/>
      <c r="CM136" s="2">
        <v>0</v>
      </c>
      <c r="CN136" s="2" t="s">
        <v>160</v>
      </c>
      <c r="CO136" s="2">
        <v>0</v>
      </c>
      <c r="CP136" s="2">
        <f t="shared" si="129"/>
        <v>33.42</v>
      </c>
      <c r="CQ136" s="2">
        <f t="shared" si="130"/>
        <v>2836.8</v>
      </c>
      <c r="CR136" s="2">
        <f>(ROUND((ROUND((((ET136*0.6))*AV136*1),2)*BB136),2)+ROUND((ROUND(((AE136-((EU136*0.6)))*AV136*1),2)*BS136),2))</f>
        <v>0</v>
      </c>
      <c r="CS136" s="2">
        <f t="shared" si="131"/>
        <v>0</v>
      </c>
      <c r="CT136" s="2">
        <f t="shared" si="132"/>
        <v>504.67</v>
      </c>
      <c r="CU136" s="2">
        <f t="shared" si="133"/>
        <v>0</v>
      </c>
      <c r="CV136" s="2">
        <f t="shared" si="134"/>
        <v>41.4</v>
      </c>
      <c r="CW136" s="2">
        <f t="shared" si="135"/>
        <v>0</v>
      </c>
      <c r="CX136" s="2">
        <f t="shared" si="135"/>
        <v>0</v>
      </c>
      <c r="CY136" s="2">
        <f>((S136*BZ136)/100)</f>
        <v>5.3025000000000002</v>
      </c>
      <c r="CZ136" s="2">
        <f>((S136*CA136)/100)</f>
        <v>3.8884999999999996</v>
      </c>
      <c r="DA136" s="2"/>
      <c r="DB136" s="2"/>
      <c r="DC136" s="2" t="s">
        <v>3</v>
      </c>
      <c r="DD136" s="2" t="s">
        <v>156</v>
      </c>
      <c r="DE136" s="2" t="s">
        <v>156</v>
      </c>
      <c r="DF136" s="2" t="s">
        <v>156</v>
      </c>
      <c r="DG136" s="2" t="s">
        <v>156</v>
      </c>
      <c r="DH136" s="2" t="s">
        <v>3</v>
      </c>
      <c r="DI136" s="2" t="s">
        <v>156</v>
      </c>
      <c r="DJ136" s="2" t="s">
        <v>156</v>
      </c>
      <c r="DK136" s="2" t="s">
        <v>3</v>
      </c>
      <c r="DL136" s="2" t="s">
        <v>3</v>
      </c>
      <c r="DM136" s="2" t="s">
        <v>3</v>
      </c>
      <c r="DN136" s="2">
        <v>0</v>
      </c>
      <c r="DO136" s="2">
        <v>0</v>
      </c>
      <c r="DP136" s="2">
        <v>1</v>
      </c>
      <c r="DQ136" s="2">
        <v>1</v>
      </c>
      <c r="DR136" s="2"/>
      <c r="DS136" s="2"/>
      <c r="DT136" s="2"/>
      <c r="DU136" s="2">
        <v>1013</v>
      </c>
      <c r="DV136" s="2" t="s">
        <v>104</v>
      </c>
      <c r="DW136" s="2" t="s">
        <v>104</v>
      </c>
      <c r="DX136" s="2">
        <v>1</v>
      </c>
      <c r="DY136" s="2"/>
      <c r="DZ136" s="2" t="s">
        <v>3</v>
      </c>
      <c r="EA136" s="2" t="s">
        <v>3</v>
      </c>
      <c r="EB136" s="2" t="s">
        <v>3</v>
      </c>
      <c r="EC136" s="2" t="s">
        <v>3</v>
      </c>
      <c r="ED136" s="2"/>
      <c r="EE136" s="2">
        <v>98283032</v>
      </c>
      <c r="EF136" s="2">
        <v>30</v>
      </c>
      <c r="EG136" s="2" t="s">
        <v>28</v>
      </c>
      <c r="EH136" s="2">
        <v>0</v>
      </c>
      <c r="EI136" s="2" t="s">
        <v>3</v>
      </c>
      <c r="EJ136" s="2">
        <v>1</v>
      </c>
      <c r="EK136" s="2">
        <v>167</v>
      </c>
      <c r="EL136" s="2" t="s">
        <v>106</v>
      </c>
      <c r="EM136" s="2" t="s">
        <v>107</v>
      </c>
      <c r="EN136" s="2"/>
      <c r="EO136" s="2" t="s">
        <v>161</v>
      </c>
      <c r="EP136" s="2"/>
      <c r="EQ136" s="2">
        <v>131072</v>
      </c>
      <c r="ER136" s="2">
        <v>5569.11</v>
      </c>
      <c r="ES136" s="2">
        <v>4728</v>
      </c>
      <c r="ET136" s="2">
        <v>0</v>
      </c>
      <c r="EU136" s="2">
        <v>0</v>
      </c>
      <c r="EV136" s="2">
        <v>841.11</v>
      </c>
      <c r="EW136" s="2">
        <v>69</v>
      </c>
      <c r="EX136" s="2">
        <v>0</v>
      </c>
      <c r="EY136" s="2">
        <v>0</v>
      </c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>
        <v>0</v>
      </c>
      <c r="FR136" s="2">
        <f t="shared" si="136"/>
        <v>0</v>
      </c>
      <c r="FS136" s="2">
        <v>0</v>
      </c>
      <c r="FT136" s="2"/>
      <c r="FU136" s="2"/>
      <c r="FV136" s="2"/>
      <c r="FW136" s="2"/>
      <c r="FX136" s="2">
        <v>105</v>
      </c>
      <c r="FY136" s="2">
        <v>77</v>
      </c>
      <c r="FZ136" s="2"/>
      <c r="GA136" s="2" t="s">
        <v>3</v>
      </c>
      <c r="GB136" s="2"/>
      <c r="GC136" s="2"/>
      <c r="GD136" s="2">
        <v>0</v>
      </c>
      <c r="GE136" s="2"/>
      <c r="GF136" s="2">
        <v>1749100745</v>
      </c>
      <c r="GG136" s="2">
        <v>2</v>
      </c>
      <c r="GH136" s="2">
        <v>1</v>
      </c>
      <c r="GI136" s="2">
        <v>-2</v>
      </c>
      <c r="GJ136" s="2">
        <v>0</v>
      </c>
      <c r="GK136" s="2">
        <f>ROUND(R136*(R12)/100,2)</f>
        <v>0</v>
      </c>
      <c r="GL136" s="2">
        <f t="shared" si="137"/>
        <v>0</v>
      </c>
      <c r="GM136" s="2">
        <f t="shared" si="138"/>
        <v>42.61</v>
      </c>
      <c r="GN136" s="2">
        <f t="shared" si="139"/>
        <v>42.61</v>
      </c>
      <c r="GO136" s="2">
        <f t="shared" si="140"/>
        <v>0</v>
      </c>
      <c r="GP136" s="2">
        <f t="shared" si="141"/>
        <v>0</v>
      </c>
      <c r="GQ136" s="2"/>
      <c r="GR136" s="2">
        <v>0</v>
      </c>
      <c r="GS136" s="2">
        <v>0</v>
      </c>
      <c r="GT136" s="2">
        <v>0</v>
      </c>
      <c r="GU136" s="2" t="s">
        <v>3</v>
      </c>
      <c r="GV136" s="2">
        <f t="shared" si="142"/>
        <v>0</v>
      </c>
      <c r="GW136" s="2">
        <v>1</v>
      </c>
      <c r="GX136" s="2">
        <f t="shared" si="143"/>
        <v>0</v>
      </c>
      <c r="GY136" s="2"/>
      <c r="GZ136" s="2"/>
      <c r="HA136" s="2">
        <v>0</v>
      </c>
      <c r="HB136" s="2">
        <v>0</v>
      </c>
      <c r="HC136" s="2">
        <f t="shared" si="144"/>
        <v>0</v>
      </c>
      <c r="HD136" s="2"/>
      <c r="HE136" s="2" t="s">
        <v>3</v>
      </c>
      <c r="HF136" s="2" t="s">
        <v>3</v>
      </c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>
        <v>0</v>
      </c>
      <c r="IL136" s="2"/>
      <c r="IM136" s="2"/>
      <c r="IN136" s="2"/>
      <c r="IO136" s="2"/>
      <c r="IP136" s="2"/>
      <c r="IQ136" s="2"/>
      <c r="IR136" s="2"/>
      <c r="IS136" s="2"/>
      <c r="IT136" s="2"/>
      <c r="IU136" s="2"/>
    </row>
    <row r="137" spans="1:255" x14ac:dyDescent="0.2">
      <c r="A137">
        <v>17</v>
      </c>
      <c r="B137">
        <v>1</v>
      </c>
      <c r="C137">
        <f>ROW(SmtRes!A46)</f>
        <v>46</v>
      </c>
      <c r="D137">
        <f>ROW(EtalonRes!A56)</f>
        <v>56</v>
      </c>
      <c r="E137" t="s">
        <v>158</v>
      </c>
      <c r="F137" t="s">
        <v>118</v>
      </c>
      <c r="G137" t="s">
        <v>159</v>
      </c>
      <c r="H137" t="s">
        <v>104</v>
      </c>
      <c r="I137">
        <f>ROUND((1)/100,9)</f>
        <v>0.01</v>
      </c>
      <c r="J137">
        <v>0</v>
      </c>
      <c r="O137">
        <f t="shared" si="115"/>
        <v>155.55000000000001</v>
      </c>
      <c r="P137">
        <f t="shared" si="116"/>
        <v>33.19</v>
      </c>
      <c r="Q137">
        <f>(ROUND((ROUND((((ET137*0.6))*AV137*I137),2)*BB137),2)+ROUND((ROUND(((AE137-((EU137*0.6)))*AV137*I137),2)*BS137),2))</f>
        <v>0</v>
      </c>
      <c r="R137">
        <f t="shared" si="117"/>
        <v>0</v>
      </c>
      <c r="S137">
        <f t="shared" si="118"/>
        <v>122.36</v>
      </c>
      <c r="T137">
        <f t="shared" si="119"/>
        <v>0</v>
      </c>
      <c r="U137">
        <f t="shared" si="120"/>
        <v>0.41399999999999998</v>
      </c>
      <c r="V137">
        <f t="shared" si="121"/>
        <v>0</v>
      </c>
      <c r="W137">
        <f t="shared" si="122"/>
        <v>0</v>
      </c>
      <c r="X137">
        <f t="shared" si="123"/>
        <v>104.01</v>
      </c>
      <c r="Y137">
        <f t="shared" si="123"/>
        <v>50.17</v>
      </c>
      <c r="AA137">
        <v>99036980</v>
      </c>
      <c r="AB137">
        <f t="shared" si="124"/>
        <v>3341.4659999999999</v>
      </c>
      <c r="AC137">
        <f>ROUND(((ES137*0.6)),6)</f>
        <v>2836.8</v>
      </c>
      <c r="AD137">
        <f>ROUND(((((ET137*0.6))-((EU137*0.6)))+AE137),6)</f>
        <v>0</v>
      </c>
      <c r="AE137">
        <f t="shared" si="125"/>
        <v>0</v>
      </c>
      <c r="AF137">
        <f t="shared" si="125"/>
        <v>504.666</v>
      </c>
      <c r="AG137">
        <f t="shared" si="126"/>
        <v>0</v>
      </c>
      <c r="AH137">
        <f t="shared" si="127"/>
        <v>41.4</v>
      </c>
      <c r="AI137">
        <f t="shared" si="127"/>
        <v>0</v>
      </c>
      <c r="AJ137">
        <f t="shared" si="128"/>
        <v>0</v>
      </c>
      <c r="AK137">
        <v>5569.11</v>
      </c>
      <c r="AL137">
        <v>4728</v>
      </c>
      <c r="AM137">
        <v>0</v>
      </c>
      <c r="AN137">
        <v>0</v>
      </c>
      <c r="AO137">
        <v>841.11</v>
      </c>
      <c r="AP137">
        <v>0</v>
      </c>
      <c r="AQ137">
        <v>69</v>
      </c>
      <c r="AR137">
        <v>0</v>
      </c>
      <c r="AS137">
        <v>0</v>
      </c>
      <c r="AT137">
        <v>85</v>
      </c>
      <c r="AU137">
        <v>41</v>
      </c>
      <c r="AV137">
        <v>1</v>
      </c>
      <c r="AW137">
        <v>1</v>
      </c>
      <c r="AZ137">
        <v>1</v>
      </c>
      <c r="BA137">
        <v>24.23</v>
      </c>
      <c r="BB137">
        <v>1</v>
      </c>
      <c r="BC137">
        <v>1.17</v>
      </c>
      <c r="BD137" t="s">
        <v>3</v>
      </c>
      <c r="BE137" t="s">
        <v>3</v>
      </c>
      <c r="BF137" t="s">
        <v>3</v>
      </c>
      <c r="BG137" t="s">
        <v>3</v>
      </c>
      <c r="BH137">
        <v>0</v>
      </c>
      <c r="BI137">
        <v>1</v>
      </c>
      <c r="BJ137" t="s">
        <v>120</v>
      </c>
      <c r="BM137">
        <v>167</v>
      </c>
      <c r="BN137">
        <v>0</v>
      </c>
      <c r="BO137" t="s">
        <v>118</v>
      </c>
      <c r="BP137">
        <v>1</v>
      </c>
      <c r="BQ137">
        <v>30</v>
      </c>
      <c r="BR137">
        <v>0</v>
      </c>
      <c r="BS137">
        <v>24.23</v>
      </c>
      <c r="BT137">
        <v>1</v>
      </c>
      <c r="BU137">
        <v>1</v>
      </c>
      <c r="BV137">
        <v>1</v>
      </c>
      <c r="BW137">
        <v>1</v>
      </c>
      <c r="BX137">
        <v>1</v>
      </c>
      <c r="BY137" t="s">
        <v>3</v>
      </c>
      <c r="BZ137">
        <v>85</v>
      </c>
      <c r="CA137">
        <v>41</v>
      </c>
      <c r="CE137">
        <v>30</v>
      </c>
      <c r="CF137">
        <v>0</v>
      </c>
      <c r="CG137">
        <v>0</v>
      </c>
      <c r="CM137">
        <v>0</v>
      </c>
      <c r="CN137" t="s">
        <v>160</v>
      </c>
      <c r="CO137">
        <v>0</v>
      </c>
      <c r="CP137">
        <f t="shared" si="129"/>
        <v>155.55000000000001</v>
      </c>
      <c r="CQ137">
        <f t="shared" si="130"/>
        <v>3319.06</v>
      </c>
      <c r="CR137">
        <f>(ROUND((ROUND((((ET137*0.6))*AV137*1),2)*BB137),2)+ROUND((ROUND(((AE137-((EU137*0.6)))*AV137*1),2)*BS137),2))</f>
        <v>0</v>
      </c>
      <c r="CS137">
        <f t="shared" si="131"/>
        <v>0</v>
      </c>
      <c r="CT137">
        <f t="shared" si="132"/>
        <v>12228.15</v>
      </c>
      <c r="CU137">
        <f t="shared" si="133"/>
        <v>0</v>
      </c>
      <c r="CV137">
        <f t="shared" si="134"/>
        <v>41.4</v>
      </c>
      <c r="CW137">
        <f t="shared" si="135"/>
        <v>0</v>
      </c>
      <c r="CX137">
        <f t="shared" si="135"/>
        <v>0</v>
      </c>
      <c r="CY137">
        <f>S137*(BZ137/100)</f>
        <v>104.006</v>
      </c>
      <c r="CZ137">
        <f>S137*(CA137/100)</f>
        <v>50.1676</v>
      </c>
      <c r="DC137" t="s">
        <v>3</v>
      </c>
      <c r="DD137" t="s">
        <v>156</v>
      </c>
      <c r="DE137" t="s">
        <v>156</v>
      </c>
      <c r="DF137" t="s">
        <v>156</v>
      </c>
      <c r="DG137" t="s">
        <v>156</v>
      </c>
      <c r="DH137" t="s">
        <v>3</v>
      </c>
      <c r="DI137" t="s">
        <v>156</v>
      </c>
      <c r="DJ137" t="s">
        <v>156</v>
      </c>
      <c r="DK137" t="s">
        <v>3</v>
      </c>
      <c r="DL137" t="s">
        <v>3</v>
      </c>
      <c r="DM137" t="s">
        <v>3</v>
      </c>
      <c r="DN137">
        <v>105</v>
      </c>
      <c r="DO137">
        <v>77</v>
      </c>
      <c r="DP137">
        <v>1</v>
      </c>
      <c r="DQ137">
        <v>1</v>
      </c>
      <c r="DU137">
        <v>1013</v>
      </c>
      <c r="DV137" t="s">
        <v>104</v>
      </c>
      <c r="DW137" t="s">
        <v>104</v>
      </c>
      <c r="DX137">
        <v>1</v>
      </c>
      <c r="DZ137" t="s">
        <v>3</v>
      </c>
      <c r="EA137" t="s">
        <v>3</v>
      </c>
      <c r="EB137" t="s">
        <v>3</v>
      </c>
      <c r="EC137" t="s">
        <v>3</v>
      </c>
      <c r="EE137">
        <v>98283032</v>
      </c>
      <c r="EF137">
        <v>30</v>
      </c>
      <c r="EG137" t="s">
        <v>28</v>
      </c>
      <c r="EH137">
        <v>0</v>
      </c>
      <c r="EI137" t="s">
        <v>3</v>
      </c>
      <c r="EJ137">
        <v>1</v>
      </c>
      <c r="EK137">
        <v>167</v>
      </c>
      <c r="EL137" t="s">
        <v>106</v>
      </c>
      <c r="EM137" t="s">
        <v>107</v>
      </c>
      <c r="EO137" t="s">
        <v>161</v>
      </c>
      <c r="EQ137">
        <v>131072</v>
      </c>
      <c r="ER137">
        <v>5569.11</v>
      </c>
      <c r="ES137">
        <v>4728</v>
      </c>
      <c r="ET137">
        <v>0</v>
      </c>
      <c r="EU137">
        <v>0</v>
      </c>
      <c r="EV137">
        <v>841.11</v>
      </c>
      <c r="EW137">
        <v>69</v>
      </c>
      <c r="EX137">
        <v>0</v>
      </c>
      <c r="EY137">
        <v>0</v>
      </c>
      <c r="FQ137">
        <v>0</v>
      </c>
      <c r="FR137">
        <f t="shared" si="136"/>
        <v>0</v>
      </c>
      <c r="FS137">
        <v>0</v>
      </c>
      <c r="FX137">
        <v>105</v>
      </c>
      <c r="FY137">
        <v>77</v>
      </c>
      <c r="GA137" t="s">
        <v>3</v>
      </c>
      <c r="GD137">
        <v>0</v>
      </c>
      <c r="GF137">
        <v>1749100745</v>
      </c>
      <c r="GG137">
        <v>2</v>
      </c>
      <c r="GH137">
        <v>1</v>
      </c>
      <c r="GI137">
        <v>2</v>
      </c>
      <c r="GJ137">
        <v>0</v>
      </c>
      <c r="GK137">
        <f>ROUND(R137*(S12)/100,2)</f>
        <v>0</v>
      </c>
      <c r="GL137">
        <f t="shared" si="137"/>
        <v>0</v>
      </c>
      <c r="GM137">
        <f t="shared" si="138"/>
        <v>309.73</v>
      </c>
      <c r="GN137">
        <f t="shared" si="139"/>
        <v>309.73</v>
      </c>
      <c r="GO137">
        <f t="shared" si="140"/>
        <v>0</v>
      </c>
      <c r="GP137">
        <f t="shared" si="141"/>
        <v>0</v>
      </c>
      <c r="GR137">
        <v>0</v>
      </c>
      <c r="GS137">
        <v>3</v>
      </c>
      <c r="GT137">
        <v>0</v>
      </c>
      <c r="GU137" t="s">
        <v>3</v>
      </c>
      <c r="GV137">
        <f t="shared" si="142"/>
        <v>0</v>
      </c>
      <c r="GW137">
        <v>1</v>
      </c>
      <c r="GX137">
        <f t="shared" si="143"/>
        <v>0</v>
      </c>
      <c r="HA137">
        <v>0</v>
      </c>
      <c r="HB137">
        <v>0</v>
      </c>
      <c r="HC137">
        <f t="shared" si="144"/>
        <v>0</v>
      </c>
      <c r="HE137" t="s">
        <v>3</v>
      </c>
      <c r="HF137" t="s">
        <v>3</v>
      </c>
      <c r="IK137">
        <v>0</v>
      </c>
    </row>
    <row r="138" spans="1:255" x14ac:dyDescent="0.2">
      <c r="A138" s="2">
        <v>17</v>
      </c>
      <c r="B138" s="2">
        <v>1</v>
      </c>
      <c r="C138" s="2">
        <f>ROW(SmtRes!A47)</f>
        <v>47</v>
      </c>
      <c r="D138" s="2">
        <f>ROW(EtalonRes!A57)</f>
        <v>57</v>
      </c>
      <c r="E138" s="2" t="s">
        <v>162</v>
      </c>
      <c r="F138" s="2" t="s">
        <v>163</v>
      </c>
      <c r="G138" s="2" t="s">
        <v>164</v>
      </c>
      <c r="H138" s="2" t="s">
        <v>165</v>
      </c>
      <c r="I138" s="2">
        <f>ROUND((24.8*1+3.3*1)/1000,9)</f>
        <v>2.81E-2</v>
      </c>
      <c r="J138" s="2">
        <v>0</v>
      </c>
      <c r="K138" s="2"/>
      <c r="L138" s="2"/>
      <c r="M138" s="2"/>
      <c r="N138" s="2"/>
      <c r="O138" s="2">
        <f t="shared" si="115"/>
        <v>0.25</v>
      </c>
      <c r="P138" s="2">
        <f t="shared" si="116"/>
        <v>0</v>
      </c>
      <c r="Q138" s="2">
        <f>(ROUND((ROUND(((ET138)*AV138*I138),2)*BB138),2)+ROUND((ROUND(((AE138-(EU138))*AV138*I138),2)*BS138),2))</f>
        <v>0.25</v>
      </c>
      <c r="R138" s="2">
        <f t="shared" si="117"/>
        <v>0.04</v>
      </c>
      <c r="S138" s="2">
        <f t="shared" si="118"/>
        <v>0</v>
      </c>
      <c r="T138" s="2">
        <f t="shared" si="119"/>
        <v>0</v>
      </c>
      <c r="U138" s="2">
        <f t="shared" si="120"/>
        <v>0</v>
      </c>
      <c r="V138" s="2">
        <f t="shared" si="121"/>
        <v>0</v>
      </c>
      <c r="W138" s="2">
        <f t="shared" si="122"/>
        <v>0</v>
      </c>
      <c r="X138" s="2">
        <f t="shared" si="123"/>
        <v>0</v>
      </c>
      <c r="Y138" s="2">
        <f t="shared" si="123"/>
        <v>0</v>
      </c>
      <c r="Z138" s="2"/>
      <c r="AA138" s="2">
        <v>99036983</v>
      </c>
      <c r="AB138" s="2">
        <f t="shared" si="124"/>
        <v>8.86</v>
      </c>
      <c r="AC138" s="2">
        <f>ROUND((ES138),6)</f>
        <v>0</v>
      </c>
      <c r="AD138" s="2">
        <f>ROUND((((ET138)-(EU138))+AE138),6)</f>
        <v>8.86</v>
      </c>
      <c r="AE138" s="2">
        <f>ROUND((EU138),6)</f>
        <v>1.48</v>
      </c>
      <c r="AF138" s="2">
        <f>ROUND((EV138),6)</f>
        <v>0</v>
      </c>
      <c r="AG138" s="2">
        <f t="shared" si="126"/>
        <v>0</v>
      </c>
      <c r="AH138" s="2">
        <f>(EW138)</f>
        <v>0</v>
      </c>
      <c r="AI138" s="2">
        <f>(EX138)</f>
        <v>0</v>
      </c>
      <c r="AJ138" s="2">
        <f t="shared" si="128"/>
        <v>0</v>
      </c>
      <c r="AK138" s="2">
        <v>8.86</v>
      </c>
      <c r="AL138" s="2">
        <v>0</v>
      </c>
      <c r="AM138" s="2">
        <v>8.86</v>
      </c>
      <c r="AN138" s="2">
        <v>1.48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91</v>
      </c>
      <c r="AU138" s="2">
        <v>70</v>
      </c>
      <c r="AV138" s="2">
        <v>1</v>
      </c>
      <c r="AW138" s="2">
        <v>1</v>
      </c>
      <c r="AX138" s="2"/>
      <c r="AY138" s="2"/>
      <c r="AZ138" s="2">
        <v>1</v>
      </c>
      <c r="BA138" s="2">
        <v>1</v>
      </c>
      <c r="BB138" s="2">
        <v>1</v>
      </c>
      <c r="BC138" s="2">
        <v>1</v>
      </c>
      <c r="BD138" s="2" t="s">
        <v>3</v>
      </c>
      <c r="BE138" s="2" t="s">
        <v>3</v>
      </c>
      <c r="BF138" s="2" t="s">
        <v>3</v>
      </c>
      <c r="BG138" s="2" t="s">
        <v>3</v>
      </c>
      <c r="BH138" s="2">
        <v>0</v>
      </c>
      <c r="BI138" s="2">
        <v>1</v>
      </c>
      <c r="BJ138" s="2" t="s">
        <v>166</v>
      </c>
      <c r="BK138" s="2"/>
      <c r="BL138" s="2"/>
      <c r="BM138" s="2">
        <v>658</v>
      </c>
      <c r="BN138" s="2">
        <v>0</v>
      </c>
      <c r="BO138" s="2" t="s">
        <v>3</v>
      </c>
      <c r="BP138" s="2">
        <v>0</v>
      </c>
      <c r="BQ138" s="2">
        <v>60</v>
      </c>
      <c r="BR138" s="2">
        <v>0</v>
      </c>
      <c r="BS138" s="2">
        <v>1</v>
      </c>
      <c r="BT138" s="2">
        <v>1</v>
      </c>
      <c r="BU138" s="2">
        <v>1</v>
      </c>
      <c r="BV138" s="2">
        <v>1</v>
      </c>
      <c r="BW138" s="2">
        <v>1</v>
      </c>
      <c r="BX138" s="2">
        <v>1</v>
      </c>
      <c r="BY138" s="2" t="s">
        <v>3</v>
      </c>
      <c r="BZ138" s="2">
        <v>91</v>
      </c>
      <c r="CA138" s="2">
        <v>70</v>
      </c>
      <c r="CB138" s="2"/>
      <c r="CC138" s="2"/>
      <c r="CD138" s="2"/>
      <c r="CE138" s="2">
        <v>30</v>
      </c>
      <c r="CF138" s="2">
        <v>0</v>
      </c>
      <c r="CG138" s="2">
        <v>0</v>
      </c>
      <c r="CH138" s="2"/>
      <c r="CI138" s="2"/>
      <c r="CJ138" s="2"/>
      <c r="CK138" s="2"/>
      <c r="CL138" s="2"/>
      <c r="CM138" s="2">
        <v>0</v>
      </c>
      <c r="CN138" s="2" t="s">
        <v>3</v>
      </c>
      <c r="CO138" s="2">
        <v>0</v>
      </c>
      <c r="CP138" s="2">
        <f t="shared" si="129"/>
        <v>0.25</v>
      </c>
      <c r="CQ138" s="2">
        <f t="shared" si="130"/>
        <v>0</v>
      </c>
      <c r="CR138" s="2">
        <f>(ROUND((ROUND(((ET138)*AV138*1),2)*BB138),2)+ROUND((ROUND(((AE138-(EU138))*AV138*1),2)*BS138),2))</f>
        <v>8.86</v>
      </c>
      <c r="CS138" s="2">
        <f t="shared" si="131"/>
        <v>1.48</v>
      </c>
      <c r="CT138" s="2">
        <f t="shared" si="132"/>
        <v>0</v>
      </c>
      <c r="CU138" s="2">
        <f t="shared" si="133"/>
        <v>0</v>
      </c>
      <c r="CV138" s="2">
        <f t="shared" si="134"/>
        <v>0</v>
      </c>
      <c r="CW138" s="2">
        <f t="shared" si="135"/>
        <v>0</v>
      </c>
      <c r="CX138" s="2">
        <f t="shared" si="135"/>
        <v>0</v>
      </c>
      <c r="CY138" s="2">
        <f>((S138*BZ138)/100)</f>
        <v>0</v>
      </c>
      <c r="CZ138" s="2">
        <f>((S138*CA138)/100)</f>
        <v>0</v>
      </c>
      <c r="DA138" s="2"/>
      <c r="DB138" s="2"/>
      <c r="DC138" s="2" t="s">
        <v>3</v>
      </c>
      <c r="DD138" s="2" t="s">
        <v>3</v>
      </c>
      <c r="DE138" s="2" t="s">
        <v>3</v>
      </c>
      <c r="DF138" s="2" t="s">
        <v>3</v>
      </c>
      <c r="DG138" s="2" t="s">
        <v>3</v>
      </c>
      <c r="DH138" s="2" t="s">
        <v>3</v>
      </c>
      <c r="DI138" s="2" t="s">
        <v>3</v>
      </c>
      <c r="DJ138" s="2" t="s">
        <v>3</v>
      </c>
      <c r="DK138" s="2" t="s">
        <v>3</v>
      </c>
      <c r="DL138" s="2" t="s">
        <v>3</v>
      </c>
      <c r="DM138" s="2" t="s">
        <v>3</v>
      </c>
      <c r="DN138" s="2">
        <v>0</v>
      </c>
      <c r="DO138" s="2">
        <v>0</v>
      </c>
      <c r="DP138" s="2">
        <v>1</v>
      </c>
      <c r="DQ138" s="2">
        <v>1</v>
      </c>
      <c r="DR138" s="2"/>
      <c r="DS138" s="2"/>
      <c r="DT138" s="2"/>
      <c r="DU138" s="2">
        <v>1013</v>
      </c>
      <c r="DV138" s="2" t="s">
        <v>165</v>
      </c>
      <c r="DW138" s="2" t="s">
        <v>165</v>
      </c>
      <c r="DX138" s="2">
        <v>1</v>
      </c>
      <c r="DY138" s="2"/>
      <c r="DZ138" s="2" t="s">
        <v>3</v>
      </c>
      <c r="EA138" s="2" t="s">
        <v>3</v>
      </c>
      <c r="EB138" s="2" t="s">
        <v>3</v>
      </c>
      <c r="EC138" s="2" t="s">
        <v>3</v>
      </c>
      <c r="ED138" s="2"/>
      <c r="EE138" s="2">
        <v>98283523</v>
      </c>
      <c r="EF138" s="2">
        <v>60</v>
      </c>
      <c r="EG138" s="2" t="s">
        <v>167</v>
      </c>
      <c r="EH138" s="2">
        <v>0</v>
      </c>
      <c r="EI138" s="2" t="s">
        <v>3</v>
      </c>
      <c r="EJ138" s="2">
        <v>1</v>
      </c>
      <c r="EK138" s="2">
        <v>658</v>
      </c>
      <c r="EL138" s="2" t="s">
        <v>168</v>
      </c>
      <c r="EM138" s="2" t="s">
        <v>169</v>
      </c>
      <c r="EN138" s="2"/>
      <c r="EO138" s="2" t="s">
        <v>3</v>
      </c>
      <c r="EP138" s="2"/>
      <c r="EQ138" s="2">
        <v>131072</v>
      </c>
      <c r="ER138" s="2">
        <v>8.86</v>
      </c>
      <c r="ES138" s="2">
        <v>0</v>
      </c>
      <c r="ET138" s="2">
        <v>8.86</v>
      </c>
      <c r="EU138" s="2">
        <v>1.48</v>
      </c>
      <c r="EV138" s="2">
        <v>0</v>
      </c>
      <c r="EW138" s="2">
        <v>0</v>
      </c>
      <c r="EX138" s="2">
        <v>0</v>
      </c>
      <c r="EY138" s="2">
        <v>0</v>
      </c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>
        <v>0</v>
      </c>
      <c r="FR138" s="2">
        <f t="shared" si="136"/>
        <v>0</v>
      </c>
      <c r="FS138" s="2">
        <v>0</v>
      </c>
      <c r="FT138" s="2"/>
      <c r="FU138" s="2"/>
      <c r="FV138" s="2"/>
      <c r="FW138" s="2"/>
      <c r="FX138" s="2">
        <v>91</v>
      </c>
      <c r="FY138" s="2">
        <v>70</v>
      </c>
      <c r="FZ138" s="2"/>
      <c r="GA138" s="2" t="s">
        <v>3</v>
      </c>
      <c r="GB138" s="2"/>
      <c r="GC138" s="2"/>
      <c r="GD138" s="2">
        <v>0</v>
      </c>
      <c r="GE138" s="2"/>
      <c r="GF138" s="2">
        <v>-1983005167</v>
      </c>
      <c r="GG138" s="2">
        <v>2</v>
      </c>
      <c r="GH138" s="2">
        <v>1</v>
      </c>
      <c r="GI138" s="2">
        <v>-2</v>
      </c>
      <c r="GJ138" s="2">
        <v>0</v>
      </c>
      <c r="GK138" s="2">
        <f>ROUND(R138*(R12)/100,2)</f>
        <v>7.0000000000000007E-2</v>
      </c>
      <c r="GL138" s="2">
        <f t="shared" si="137"/>
        <v>0</v>
      </c>
      <c r="GM138" s="2">
        <f t="shared" si="138"/>
        <v>0.32</v>
      </c>
      <c r="GN138" s="2">
        <f t="shared" si="139"/>
        <v>0.32</v>
      </c>
      <c r="GO138" s="2">
        <f t="shared" si="140"/>
        <v>0</v>
      </c>
      <c r="GP138" s="2">
        <f t="shared" si="141"/>
        <v>0</v>
      </c>
      <c r="GQ138" s="2"/>
      <c r="GR138" s="2">
        <v>0</v>
      </c>
      <c r="GS138" s="2">
        <v>0</v>
      </c>
      <c r="GT138" s="2">
        <v>0</v>
      </c>
      <c r="GU138" s="2" t="s">
        <v>3</v>
      </c>
      <c r="GV138" s="2">
        <f t="shared" si="142"/>
        <v>0</v>
      </c>
      <c r="GW138" s="2">
        <v>1</v>
      </c>
      <c r="GX138" s="2">
        <f t="shared" si="143"/>
        <v>0</v>
      </c>
      <c r="GY138" s="2"/>
      <c r="GZ138" s="2"/>
      <c r="HA138" s="2">
        <v>0</v>
      </c>
      <c r="HB138" s="2">
        <v>0</v>
      </c>
      <c r="HC138" s="2">
        <f t="shared" si="144"/>
        <v>0</v>
      </c>
      <c r="HD138" s="2"/>
      <c r="HE138" s="2" t="s">
        <v>3</v>
      </c>
      <c r="HF138" s="2" t="s">
        <v>3</v>
      </c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>
        <v>0</v>
      </c>
      <c r="IL138" s="2"/>
      <c r="IM138" s="2"/>
      <c r="IN138" s="2"/>
      <c r="IO138" s="2"/>
      <c r="IP138" s="2"/>
      <c r="IQ138" s="2"/>
      <c r="IR138" s="2"/>
      <c r="IS138" s="2"/>
      <c r="IT138" s="2"/>
      <c r="IU138" s="2"/>
    </row>
    <row r="139" spans="1:255" x14ac:dyDescent="0.2">
      <c r="A139">
        <v>17</v>
      </c>
      <c r="B139">
        <v>1</v>
      </c>
      <c r="C139">
        <f>ROW(SmtRes!A48)</f>
        <v>48</v>
      </c>
      <c r="D139">
        <f>ROW(EtalonRes!A58)</f>
        <v>58</v>
      </c>
      <c r="E139" t="s">
        <v>162</v>
      </c>
      <c r="F139" t="s">
        <v>163</v>
      </c>
      <c r="G139" t="s">
        <v>164</v>
      </c>
      <c r="H139" t="s">
        <v>165</v>
      </c>
      <c r="I139">
        <f>ROUND((24.8*1+3.3*1)/1000,9)</f>
        <v>2.81E-2</v>
      </c>
      <c r="J139">
        <v>0</v>
      </c>
      <c r="O139">
        <f t="shared" si="115"/>
        <v>2.16</v>
      </c>
      <c r="P139">
        <f t="shared" si="116"/>
        <v>0</v>
      </c>
      <c r="Q139">
        <f>(ROUND((ROUND(((ET139)*AV139*I139),2)*BB139),2)+ROUND((ROUND(((AE139-(EU139))*AV139*I139),2)*BS139),2))</f>
        <v>2.16</v>
      </c>
      <c r="R139">
        <f t="shared" si="117"/>
        <v>0.97</v>
      </c>
      <c r="S139">
        <f t="shared" si="118"/>
        <v>0</v>
      </c>
      <c r="T139">
        <f t="shared" si="119"/>
        <v>0</v>
      </c>
      <c r="U139">
        <f t="shared" si="120"/>
        <v>0</v>
      </c>
      <c r="V139">
        <f t="shared" si="121"/>
        <v>0</v>
      </c>
      <c r="W139">
        <f t="shared" si="122"/>
        <v>0</v>
      </c>
      <c r="X139">
        <f t="shared" si="123"/>
        <v>0</v>
      </c>
      <c r="Y139">
        <f t="shared" si="123"/>
        <v>0</v>
      </c>
      <c r="AA139">
        <v>99036980</v>
      </c>
      <c r="AB139">
        <f t="shared" si="124"/>
        <v>8.86</v>
      </c>
      <c r="AC139">
        <f>ROUND((ES139),6)</f>
        <v>0</v>
      </c>
      <c r="AD139">
        <f>ROUND((((ET139)-(EU139))+AE139),6)</f>
        <v>8.86</v>
      </c>
      <c r="AE139">
        <f>ROUND((EU139),6)</f>
        <v>1.48</v>
      </c>
      <c r="AF139">
        <f>ROUND((EV139),6)</f>
        <v>0</v>
      </c>
      <c r="AG139">
        <f t="shared" si="126"/>
        <v>0</v>
      </c>
      <c r="AH139">
        <f>(EW139)</f>
        <v>0</v>
      </c>
      <c r="AI139">
        <f>(EX139)</f>
        <v>0</v>
      </c>
      <c r="AJ139">
        <f t="shared" si="128"/>
        <v>0</v>
      </c>
      <c r="AK139">
        <v>8.86</v>
      </c>
      <c r="AL139">
        <v>0</v>
      </c>
      <c r="AM139">
        <v>8.86</v>
      </c>
      <c r="AN139">
        <v>1.48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73</v>
      </c>
      <c r="AU139">
        <v>41</v>
      </c>
      <c r="AV139">
        <v>1</v>
      </c>
      <c r="AW139">
        <v>1</v>
      </c>
      <c r="AZ139">
        <v>1</v>
      </c>
      <c r="BA139">
        <v>24.23</v>
      </c>
      <c r="BB139">
        <v>8.6300000000000008</v>
      </c>
      <c r="BC139">
        <v>1</v>
      </c>
      <c r="BD139" t="s">
        <v>3</v>
      </c>
      <c r="BE139" t="s">
        <v>3</v>
      </c>
      <c r="BF139" t="s">
        <v>3</v>
      </c>
      <c r="BG139" t="s">
        <v>3</v>
      </c>
      <c r="BH139">
        <v>0</v>
      </c>
      <c r="BI139">
        <v>1</v>
      </c>
      <c r="BJ139" t="s">
        <v>166</v>
      </c>
      <c r="BM139">
        <v>658</v>
      </c>
      <c r="BN139">
        <v>0</v>
      </c>
      <c r="BO139" t="s">
        <v>163</v>
      </c>
      <c r="BP139">
        <v>1</v>
      </c>
      <c r="BQ139">
        <v>60</v>
      </c>
      <c r="BR139">
        <v>0</v>
      </c>
      <c r="BS139">
        <v>24.23</v>
      </c>
      <c r="BT139">
        <v>1</v>
      </c>
      <c r="BU139">
        <v>1</v>
      </c>
      <c r="BV139">
        <v>1</v>
      </c>
      <c r="BW139">
        <v>1</v>
      </c>
      <c r="BX139">
        <v>1</v>
      </c>
      <c r="BY139" t="s">
        <v>3</v>
      </c>
      <c r="BZ139">
        <v>73</v>
      </c>
      <c r="CA139">
        <v>41</v>
      </c>
      <c r="CE139">
        <v>30</v>
      </c>
      <c r="CF139">
        <v>0</v>
      </c>
      <c r="CG139">
        <v>0</v>
      </c>
      <c r="CM139">
        <v>0</v>
      </c>
      <c r="CN139" t="s">
        <v>3</v>
      </c>
      <c r="CO139">
        <v>0</v>
      </c>
      <c r="CP139">
        <f t="shared" si="129"/>
        <v>2.16</v>
      </c>
      <c r="CQ139">
        <f t="shared" si="130"/>
        <v>0</v>
      </c>
      <c r="CR139">
        <f>(ROUND((ROUND(((ET139)*AV139*1),2)*BB139),2)+ROUND((ROUND(((AE139-(EU139))*AV139*1),2)*BS139),2))</f>
        <v>76.459999999999994</v>
      </c>
      <c r="CS139">
        <f t="shared" si="131"/>
        <v>35.86</v>
      </c>
      <c r="CT139">
        <f t="shared" si="132"/>
        <v>0</v>
      </c>
      <c r="CU139">
        <f t="shared" si="133"/>
        <v>0</v>
      </c>
      <c r="CV139">
        <f t="shared" si="134"/>
        <v>0</v>
      </c>
      <c r="CW139">
        <f t="shared" si="135"/>
        <v>0</v>
      </c>
      <c r="CX139">
        <f t="shared" si="135"/>
        <v>0</v>
      </c>
      <c r="CY139">
        <f>S139*(BZ139/100)</f>
        <v>0</v>
      </c>
      <c r="CZ139">
        <f>S139*(CA139/100)</f>
        <v>0</v>
      </c>
      <c r="DC139" t="s">
        <v>3</v>
      </c>
      <c r="DD139" t="s">
        <v>3</v>
      </c>
      <c r="DE139" t="s">
        <v>3</v>
      </c>
      <c r="DF139" t="s">
        <v>3</v>
      </c>
      <c r="DG139" t="s">
        <v>3</v>
      </c>
      <c r="DH139" t="s">
        <v>3</v>
      </c>
      <c r="DI139" t="s">
        <v>3</v>
      </c>
      <c r="DJ139" t="s">
        <v>3</v>
      </c>
      <c r="DK139" t="s">
        <v>3</v>
      </c>
      <c r="DL139" t="s">
        <v>3</v>
      </c>
      <c r="DM139" t="s">
        <v>3</v>
      </c>
      <c r="DN139">
        <v>91</v>
      </c>
      <c r="DO139">
        <v>70</v>
      </c>
      <c r="DP139">
        <v>1</v>
      </c>
      <c r="DQ139">
        <v>1</v>
      </c>
      <c r="DU139">
        <v>1013</v>
      </c>
      <c r="DV139" t="s">
        <v>165</v>
      </c>
      <c r="DW139" t="s">
        <v>165</v>
      </c>
      <c r="DX139">
        <v>1</v>
      </c>
      <c r="DZ139" t="s">
        <v>3</v>
      </c>
      <c r="EA139" t="s">
        <v>3</v>
      </c>
      <c r="EB139" t="s">
        <v>3</v>
      </c>
      <c r="EC139" t="s">
        <v>3</v>
      </c>
      <c r="EE139">
        <v>98283523</v>
      </c>
      <c r="EF139">
        <v>60</v>
      </c>
      <c r="EG139" t="s">
        <v>167</v>
      </c>
      <c r="EH139">
        <v>0</v>
      </c>
      <c r="EI139" t="s">
        <v>3</v>
      </c>
      <c r="EJ139">
        <v>1</v>
      </c>
      <c r="EK139">
        <v>658</v>
      </c>
      <c r="EL139" t="s">
        <v>168</v>
      </c>
      <c r="EM139" t="s">
        <v>169</v>
      </c>
      <c r="EO139" t="s">
        <v>3</v>
      </c>
      <c r="EQ139">
        <v>131072</v>
      </c>
      <c r="ER139">
        <v>8.86</v>
      </c>
      <c r="ES139">
        <v>0</v>
      </c>
      <c r="ET139">
        <v>8.86</v>
      </c>
      <c r="EU139">
        <v>1.48</v>
      </c>
      <c r="EV139">
        <v>0</v>
      </c>
      <c r="EW139">
        <v>0</v>
      </c>
      <c r="EX139">
        <v>0</v>
      </c>
      <c r="EY139">
        <v>0</v>
      </c>
      <c r="FQ139">
        <v>0</v>
      </c>
      <c r="FR139">
        <f t="shared" si="136"/>
        <v>0</v>
      </c>
      <c r="FS139">
        <v>0</v>
      </c>
      <c r="FX139">
        <v>91</v>
      </c>
      <c r="FY139">
        <v>70</v>
      </c>
      <c r="GA139" t="s">
        <v>3</v>
      </c>
      <c r="GD139">
        <v>0</v>
      </c>
      <c r="GF139">
        <v>-1983005167</v>
      </c>
      <c r="GG139">
        <v>2</v>
      </c>
      <c r="GH139">
        <v>1</v>
      </c>
      <c r="GI139">
        <v>2</v>
      </c>
      <c r="GJ139">
        <v>0</v>
      </c>
      <c r="GK139">
        <f>ROUND(R139*(S12)/100,2)</f>
        <v>1.52</v>
      </c>
      <c r="GL139">
        <f t="shared" si="137"/>
        <v>0</v>
      </c>
      <c r="GM139">
        <f t="shared" si="138"/>
        <v>3.68</v>
      </c>
      <c r="GN139">
        <f t="shared" si="139"/>
        <v>3.68</v>
      </c>
      <c r="GO139">
        <f t="shared" si="140"/>
        <v>0</v>
      </c>
      <c r="GP139">
        <f t="shared" si="141"/>
        <v>0</v>
      </c>
      <c r="GR139">
        <v>0</v>
      </c>
      <c r="GS139">
        <v>3</v>
      </c>
      <c r="GT139">
        <v>0</v>
      </c>
      <c r="GU139" t="s">
        <v>3</v>
      </c>
      <c r="GV139">
        <f t="shared" si="142"/>
        <v>0</v>
      </c>
      <c r="GW139">
        <v>1</v>
      </c>
      <c r="GX139">
        <f t="shared" si="143"/>
        <v>0</v>
      </c>
      <c r="HA139">
        <v>0</v>
      </c>
      <c r="HB139">
        <v>0</v>
      </c>
      <c r="HC139">
        <f t="shared" si="144"/>
        <v>0</v>
      </c>
      <c r="HE139" t="s">
        <v>3</v>
      </c>
      <c r="HF139" t="s">
        <v>3</v>
      </c>
      <c r="IK139">
        <v>0</v>
      </c>
    </row>
    <row r="141" spans="1:255" x14ac:dyDescent="0.2">
      <c r="A141" s="3">
        <v>51</v>
      </c>
      <c r="B141" s="3">
        <f>B130</f>
        <v>1</v>
      </c>
      <c r="C141" s="3">
        <f>A130</f>
        <v>4</v>
      </c>
      <c r="D141" s="3">
        <f>ROW(A130)</f>
        <v>130</v>
      </c>
      <c r="E141" s="3"/>
      <c r="F141" s="3" t="str">
        <f>IF(F130&lt;&gt;"",F130,"")</f>
        <v>3</v>
      </c>
      <c r="G141" s="3" t="str">
        <f>IF(G130&lt;&gt;"",G130,"")</f>
        <v>Демонтаж дорожных знаков</v>
      </c>
      <c r="H141" s="3">
        <v>0</v>
      </c>
      <c r="I141" s="3"/>
      <c r="J141" s="3"/>
      <c r="K141" s="3"/>
      <c r="L141" s="3"/>
      <c r="M141" s="3"/>
      <c r="N141" s="3"/>
      <c r="O141" s="3">
        <f t="shared" ref="O141:T141" si="145">ROUND(AB141,2)</f>
        <v>60.34</v>
      </c>
      <c r="P141" s="3">
        <f t="shared" si="145"/>
        <v>28.37</v>
      </c>
      <c r="Q141" s="3">
        <f t="shared" si="145"/>
        <v>6.94</v>
      </c>
      <c r="R141" s="3">
        <f t="shared" si="145"/>
        <v>1.53</v>
      </c>
      <c r="S141" s="3">
        <f t="shared" si="145"/>
        <v>25.03</v>
      </c>
      <c r="T141" s="3">
        <f t="shared" si="145"/>
        <v>0</v>
      </c>
      <c r="U141" s="3">
        <f>AH141</f>
        <v>2.2011600000000002</v>
      </c>
      <c r="V141" s="3">
        <f>AI141</f>
        <v>0</v>
      </c>
      <c r="W141" s="3">
        <f>ROUND(AJ141,2)</f>
        <v>0</v>
      </c>
      <c r="X141" s="3">
        <f>ROUND(AK141,2)</f>
        <v>26.28</v>
      </c>
      <c r="Y141" s="3">
        <f>ROUND(AL141,2)</f>
        <v>19.27</v>
      </c>
      <c r="Z141" s="3"/>
      <c r="AA141" s="3"/>
      <c r="AB141" s="3">
        <f>ROUND(SUMIF(AA134:AA139,"=99036983",O134:O139),2)</f>
        <v>60.34</v>
      </c>
      <c r="AC141" s="3">
        <f>ROUND(SUMIF(AA134:AA139,"=99036983",P134:P139),2)</f>
        <v>28.37</v>
      </c>
      <c r="AD141" s="3">
        <f>ROUND(SUMIF(AA134:AA139,"=99036983",Q134:Q139),2)</f>
        <v>6.94</v>
      </c>
      <c r="AE141" s="3">
        <f>ROUND(SUMIF(AA134:AA139,"=99036983",R134:R139),2)</f>
        <v>1.53</v>
      </c>
      <c r="AF141" s="3">
        <f>ROUND(SUMIF(AA134:AA139,"=99036983",S134:S139),2)</f>
        <v>25.03</v>
      </c>
      <c r="AG141" s="3">
        <f>ROUND(SUMIF(AA134:AA139,"=99036983",T134:T139),2)</f>
        <v>0</v>
      </c>
      <c r="AH141" s="3">
        <f>SUMIF(AA134:AA139,"=99036983",U134:U139)</f>
        <v>2.2011600000000002</v>
      </c>
      <c r="AI141" s="3">
        <f>SUMIF(AA134:AA139,"=99036983",V134:V139)</f>
        <v>0</v>
      </c>
      <c r="AJ141" s="3">
        <f>ROUND(SUMIF(AA134:AA139,"=99036983",W134:W139),2)</f>
        <v>0</v>
      </c>
      <c r="AK141" s="3">
        <f>ROUND(SUMIF(AA134:AA139,"=99036983",X134:X139),2)</f>
        <v>26.28</v>
      </c>
      <c r="AL141" s="3">
        <f>ROUND(SUMIF(AA134:AA139,"=99036983",Y134:Y139),2)</f>
        <v>19.27</v>
      </c>
      <c r="AM141" s="3"/>
      <c r="AN141" s="3"/>
      <c r="AO141" s="3">
        <f t="shared" ref="AO141:BD141" si="146">ROUND(BX141,2)</f>
        <v>0</v>
      </c>
      <c r="AP141" s="3">
        <f t="shared" si="146"/>
        <v>0</v>
      </c>
      <c r="AQ141" s="3">
        <f t="shared" si="146"/>
        <v>0</v>
      </c>
      <c r="AR141" s="3">
        <f t="shared" si="146"/>
        <v>108.57</v>
      </c>
      <c r="AS141" s="3">
        <f t="shared" si="146"/>
        <v>108.57</v>
      </c>
      <c r="AT141" s="3">
        <f t="shared" si="146"/>
        <v>0</v>
      </c>
      <c r="AU141" s="3">
        <f t="shared" si="146"/>
        <v>0</v>
      </c>
      <c r="AV141" s="3">
        <f t="shared" si="146"/>
        <v>28.37</v>
      </c>
      <c r="AW141" s="3">
        <f t="shared" si="146"/>
        <v>28.37</v>
      </c>
      <c r="AX141" s="3">
        <f t="shared" si="146"/>
        <v>0</v>
      </c>
      <c r="AY141" s="3">
        <f t="shared" si="146"/>
        <v>28.37</v>
      </c>
      <c r="AZ141" s="3">
        <f t="shared" si="146"/>
        <v>0</v>
      </c>
      <c r="BA141" s="3">
        <f t="shared" si="146"/>
        <v>0</v>
      </c>
      <c r="BB141" s="3">
        <f t="shared" si="146"/>
        <v>0</v>
      </c>
      <c r="BC141" s="3">
        <f t="shared" si="146"/>
        <v>0</v>
      </c>
      <c r="BD141" s="3">
        <f t="shared" si="146"/>
        <v>0</v>
      </c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>
        <f>ROUND(SUMIF(AA134:AA139,"=99036983",FQ134:FQ139),2)</f>
        <v>0</v>
      </c>
      <c r="BY141" s="3">
        <f>ROUND(SUMIF(AA134:AA139,"=99036983",FR134:FR139),2)</f>
        <v>0</v>
      </c>
      <c r="BZ141" s="3">
        <f>ROUND(SUMIF(AA134:AA139,"=99036983",GL134:GL139),2)</f>
        <v>0</v>
      </c>
      <c r="CA141" s="3">
        <f>ROUND(SUMIF(AA134:AA139,"=99036983",GM134:GM139),2)</f>
        <v>108.57</v>
      </c>
      <c r="CB141" s="3">
        <f>ROUND(SUMIF(AA134:AA139,"=99036983",GN134:GN139),2)</f>
        <v>108.57</v>
      </c>
      <c r="CC141" s="3">
        <f>ROUND(SUMIF(AA134:AA139,"=99036983",GO134:GO139),2)</f>
        <v>0</v>
      </c>
      <c r="CD141" s="3">
        <f>ROUND(SUMIF(AA134:AA139,"=99036983",GP134:GP139),2)</f>
        <v>0</v>
      </c>
      <c r="CE141" s="3">
        <f>AC141-BX141</f>
        <v>28.37</v>
      </c>
      <c r="CF141" s="3">
        <f>AC141-BY141</f>
        <v>28.37</v>
      </c>
      <c r="CG141" s="3">
        <f>BX141-BZ141</f>
        <v>0</v>
      </c>
      <c r="CH141" s="3">
        <f>AC141-BX141-BY141+BZ141</f>
        <v>28.37</v>
      </c>
      <c r="CI141" s="3">
        <f>BY141-BZ141</f>
        <v>0</v>
      </c>
      <c r="CJ141" s="3">
        <f>ROUND(SUMIF(AA134:AA139,"=99036983",GX134:GX139),2)</f>
        <v>0</v>
      </c>
      <c r="CK141" s="3">
        <f>ROUND(SUMIF(AA134:AA139,"=99036983",GY134:GY139),2)</f>
        <v>0</v>
      </c>
      <c r="CL141" s="3">
        <f>ROUND(SUMIF(AA134:AA139,"=99036983",GZ134:GZ139),2)</f>
        <v>0</v>
      </c>
      <c r="CM141" s="3">
        <f>ROUND(SUMIF(AA134:AA139,"=99036983",HD134:HD139),2)</f>
        <v>0</v>
      </c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4">
        <f t="shared" ref="DG141:DL141" si="147">ROUND(DT141,2)</f>
        <v>724.92</v>
      </c>
      <c r="DH141" s="4">
        <f t="shared" si="147"/>
        <v>33.19</v>
      </c>
      <c r="DI141" s="4">
        <f t="shared" si="147"/>
        <v>85.25</v>
      </c>
      <c r="DJ141" s="4">
        <f t="shared" si="147"/>
        <v>37.07</v>
      </c>
      <c r="DK141" s="4">
        <f t="shared" si="147"/>
        <v>606.48</v>
      </c>
      <c r="DL141" s="4">
        <f t="shared" si="147"/>
        <v>0</v>
      </c>
      <c r="DM141" s="4">
        <f>DZ141</f>
        <v>2.2011600000000002</v>
      </c>
      <c r="DN141" s="4">
        <f>EA141</f>
        <v>0</v>
      </c>
      <c r="DO141" s="4">
        <f>ROUND(EB141,2)</f>
        <v>0</v>
      </c>
      <c r="DP141" s="4">
        <f>ROUND(EC141,2)</f>
        <v>515.51</v>
      </c>
      <c r="DQ141" s="4">
        <f>ROUND(ED141,2)</f>
        <v>248.66</v>
      </c>
      <c r="DR141" s="4"/>
      <c r="DS141" s="4"/>
      <c r="DT141" s="4">
        <f>ROUND(SUMIF(AA134:AA139,"=99036980",O134:O139),2)</f>
        <v>724.92</v>
      </c>
      <c r="DU141" s="4">
        <f>ROUND(SUMIF(AA134:AA139,"=99036980",P134:P139),2)</f>
        <v>33.19</v>
      </c>
      <c r="DV141" s="4">
        <f>ROUND(SUMIF(AA134:AA139,"=99036980",Q134:Q139),2)</f>
        <v>85.25</v>
      </c>
      <c r="DW141" s="4">
        <f>ROUND(SUMIF(AA134:AA139,"=99036980",R134:R139),2)</f>
        <v>37.07</v>
      </c>
      <c r="DX141" s="4">
        <f>ROUND(SUMIF(AA134:AA139,"=99036980",S134:S139),2)</f>
        <v>606.48</v>
      </c>
      <c r="DY141" s="4">
        <f>ROUND(SUMIF(AA134:AA139,"=99036980",T134:T139),2)</f>
        <v>0</v>
      </c>
      <c r="DZ141" s="4">
        <f>SUMIF(AA134:AA139,"=99036980",U134:U139)</f>
        <v>2.2011600000000002</v>
      </c>
      <c r="EA141" s="4">
        <f>SUMIF(AA134:AA139,"=99036980",V134:V139)</f>
        <v>0</v>
      </c>
      <c r="EB141" s="4">
        <f>ROUND(SUMIF(AA134:AA139,"=99036980",W134:W139),2)</f>
        <v>0</v>
      </c>
      <c r="EC141" s="4">
        <f>ROUND(SUMIF(AA134:AA139,"=99036980",X134:X139),2)</f>
        <v>515.51</v>
      </c>
      <c r="ED141" s="4">
        <f>ROUND(SUMIF(AA134:AA139,"=99036980",Y134:Y139),2)</f>
        <v>248.66</v>
      </c>
      <c r="EE141" s="4"/>
      <c r="EF141" s="4"/>
      <c r="EG141" s="4">
        <f t="shared" ref="EG141:EV141" si="148">ROUND(FP141,2)</f>
        <v>0</v>
      </c>
      <c r="EH141" s="4">
        <f t="shared" si="148"/>
        <v>0</v>
      </c>
      <c r="EI141" s="4">
        <f t="shared" si="148"/>
        <v>0</v>
      </c>
      <c r="EJ141" s="4">
        <f t="shared" si="148"/>
        <v>1547.29</v>
      </c>
      <c r="EK141" s="4">
        <f t="shared" si="148"/>
        <v>1547.29</v>
      </c>
      <c r="EL141" s="4">
        <f t="shared" si="148"/>
        <v>0</v>
      </c>
      <c r="EM141" s="4">
        <f t="shared" si="148"/>
        <v>0</v>
      </c>
      <c r="EN141" s="4">
        <f t="shared" si="148"/>
        <v>33.19</v>
      </c>
      <c r="EO141" s="4">
        <f t="shared" si="148"/>
        <v>33.19</v>
      </c>
      <c r="EP141" s="4">
        <f t="shared" si="148"/>
        <v>0</v>
      </c>
      <c r="EQ141" s="4">
        <f t="shared" si="148"/>
        <v>33.19</v>
      </c>
      <c r="ER141" s="4">
        <f t="shared" si="148"/>
        <v>0</v>
      </c>
      <c r="ES141" s="4">
        <f t="shared" si="148"/>
        <v>0</v>
      </c>
      <c r="ET141" s="4">
        <f t="shared" si="148"/>
        <v>0</v>
      </c>
      <c r="EU141" s="4">
        <f t="shared" si="148"/>
        <v>0</v>
      </c>
      <c r="EV141" s="4">
        <f t="shared" si="148"/>
        <v>0</v>
      </c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>
        <f>ROUND(SUMIF(AA134:AA139,"=99036980",FQ134:FQ139),2)</f>
        <v>0</v>
      </c>
      <c r="FQ141" s="4">
        <f>ROUND(SUMIF(AA134:AA139,"=99036980",FR134:FR139),2)</f>
        <v>0</v>
      </c>
      <c r="FR141" s="4">
        <f>ROUND(SUMIF(AA134:AA139,"=99036980",GL134:GL139),2)</f>
        <v>0</v>
      </c>
      <c r="FS141" s="4">
        <f>ROUND(SUMIF(AA134:AA139,"=99036980",GM134:GM139),2)</f>
        <v>1547.29</v>
      </c>
      <c r="FT141" s="4">
        <f>ROUND(SUMIF(AA134:AA139,"=99036980",GN134:GN139),2)</f>
        <v>1547.29</v>
      </c>
      <c r="FU141" s="4">
        <f>ROUND(SUMIF(AA134:AA139,"=99036980",GO134:GO139),2)</f>
        <v>0</v>
      </c>
      <c r="FV141" s="4">
        <f>ROUND(SUMIF(AA134:AA139,"=99036980",GP134:GP139),2)</f>
        <v>0</v>
      </c>
      <c r="FW141" s="4">
        <f>DU141-FP141</f>
        <v>33.19</v>
      </c>
      <c r="FX141" s="4">
        <f>DU141-FQ141</f>
        <v>33.19</v>
      </c>
      <c r="FY141" s="4">
        <f>FP141-FR141</f>
        <v>0</v>
      </c>
      <c r="FZ141" s="4">
        <f>DU141-FP141-FQ141+FR141</f>
        <v>33.19</v>
      </c>
      <c r="GA141" s="4">
        <f>FQ141-FR141</f>
        <v>0</v>
      </c>
      <c r="GB141" s="4">
        <f>ROUND(SUMIF(AA134:AA139,"=99036980",GX134:GX139),2)</f>
        <v>0</v>
      </c>
      <c r="GC141" s="4">
        <f>ROUND(SUMIF(AA134:AA139,"=99036980",GY134:GY139),2)</f>
        <v>0</v>
      </c>
      <c r="GD141" s="4">
        <f>ROUND(SUMIF(AA134:AA139,"=99036980",GZ134:GZ139),2)</f>
        <v>0</v>
      </c>
      <c r="GE141" s="4">
        <f>ROUND(SUMIF(AA134:AA139,"=99036980",HD134:HD139),2)</f>
        <v>0</v>
      </c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>
        <v>0</v>
      </c>
    </row>
    <row r="143" spans="1:255" x14ac:dyDescent="0.2">
      <c r="A143" s="5">
        <v>50</v>
      </c>
      <c r="B143" s="5">
        <v>0</v>
      </c>
      <c r="C143" s="5">
        <v>0</v>
      </c>
      <c r="D143" s="5">
        <v>1</v>
      </c>
      <c r="E143" s="5">
        <v>201</v>
      </c>
      <c r="F143" s="5">
        <f>ROUND(Source!O141,O143)</f>
        <v>60.34</v>
      </c>
      <c r="G143" s="5" t="s">
        <v>46</v>
      </c>
      <c r="H143" s="5" t="s">
        <v>47</v>
      </c>
      <c r="I143" s="5"/>
      <c r="J143" s="5"/>
      <c r="K143" s="5">
        <v>201</v>
      </c>
      <c r="L143" s="5">
        <v>1</v>
      </c>
      <c r="M143" s="5">
        <v>3</v>
      </c>
      <c r="N143" s="5" t="s">
        <v>3</v>
      </c>
      <c r="O143" s="5">
        <v>2</v>
      </c>
      <c r="P143" s="5">
        <f>ROUND(Source!DG141,O143)</f>
        <v>724.92</v>
      </c>
      <c r="Q143" s="5"/>
      <c r="R143" s="5"/>
      <c r="S143" s="5"/>
      <c r="T143" s="5"/>
      <c r="U143" s="5"/>
      <c r="V143" s="5"/>
      <c r="W143" s="5"/>
    </row>
    <row r="144" spans="1:255" x14ac:dyDescent="0.2">
      <c r="A144" s="5">
        <v>50</v>
      </c>
      <c r="B144" s="5">
        <v>0</v>
      </c>
      <c r="C144" s="5">
        <v>0</v>
      </c>
      <c r="D144" s="5">
        <v>1</v>
      </c>
      <c r="E144" s="5">
        <v>202</v>
      </c>
      <c r="F144" s="5">
        <f>ROUND(Source!P141,O144)</f>
        <v>28.37</v>
      </c>
      <c r="G144" s="5" t="s">
        <v>48</v>
      </c>
      <c r="H144" s="5" t="s">
        <v>49</v>
      </c>
      <c r="I144" s="5"/>
      <c r="J144" s="5"/>
      <c r="K144" s="5">
        <v>202</v>
      </c>
      <c r="L144" s="5">
        <v>2</v>
      </c>
      <c r="M144" s="5">
        <v>3</v>
      </c>
      <c r="N144" s="5" t="s">
        <v>3</v>
      </c>
      <c r="O144" s="5">
        <v>2</v>
      </c>
      <c r="P144" s="5">
        <f>ROUND(Source!DH141,O144)</f>
        <v>33.19</v>
      </c>
      <c r="Q144" s="5"/>
      <c r="R144" s="5"/>
      <c r="S144" s="5"/>
      <c r="T144" s="5"/>
      <c r="U144" s="5"/>
      <c r="V144" s="5"/>
      <c r="W144" s="5"/>
    </row>
    <row r="145" spans="1:23" x14ac:dyDescent="0.2">
      <c r="A145" s="5">
        <v>50</v>
      </c>
      <c r="B145" s="5">
        <v>0</v>
      </c>
      <c r="C145" s="5">
        <v>0</v>
      </c>
      <c r="D145" s="5">
        <v>1</v>
      </c>
      <c r="E145" s="5">
        <v>222</v>
      </c>
      <c r="F145" s="5">
        <f>ROUND(Source!AO141,O145)</f>
        <v>0</v>
      </c>
      <c r="G145" s="5" t="s">
        <v>50</v>
      </c>
      <c r="H145" s="5" t="s">
        <v>51</v>
      </c>
      <c r="I145" s="5"/>
      <c r="J145" s="5"/>
      <c r="K145" s="5">
        <v>222</v>
      </c>
      <c r="L145" s="5">
        <v>3</v>
      </c>
      <c r="M145" s="5">
        <v>3</v>
      </c>
      <c r="N145" s="5" t="s">
        <v>3</v>
      </c>
      <c r="O145" s="5">
        <v>2</v>
      </c>
      <c r="P145" s="5">
        <f>ROUND(Source!EG141,O145)</f>
        <v>0</v>
      </c>
      <c r="Q145" s="5"/>
      <c r="R145" s="5"/>
      <c r="S145" s="5"/>
      <c r="T145" s="5"/>
      <c r="U145" s="5"/>
      <c r="V145" s="5"/>
      <c r="W145" s="5"/>
    </row>
    <row r="146" spans="1:23" x14ac:dyDescent="0.2">
      <c r="A146" s="5">
        <v>50</v>
      </c>
      <c r="B146" s="5">
        <v>0</v>
      </c>
      <c r="C146" s="5">
        <v>0</v>
      </c>
      <c r="D146" s="5">
        <v>1</v>
      </c>
      <c r="E146" s="5">
        <v>225</v>
      </c>
      <c r="F146" s="5">
        <f>ROUND(Source!AV141,O146)</f>
        <v>28.37</v>
      </c>
      <c r="G146" s="5" t="s">
        <v>52</v>
      </c>
      <c r="H146" s="5" t="s">
        <v>53</v>
      </c>
      <c r="I146" s="5"/>
      <c r="J146" s="5"/>
      <c r="K146" s="5">
        <v>225</v>
      </c>
      <c r="L146" s="5">
        <v>4</v>
      </c>
      <c r="M146" s="5">
        <v>3</v>
      </c>
      <c r="N146" s="5" t="s">
        <v>3</v>
      </c>
      <c r="O146" s="5">
        <v>2</v>
      </c>
      <c r="P146" s="5">
        <f>ROUND(Source!EN141,O146)</f>
        <v>33.19</v>
      </c>
      <c r="Q146" s="5"/>
      <c r="R146" s="5"/>
      <c r="S146" s="5"/>
      <c r="T146" s="5"/>
      <c r="U146" s="5"/>
      <c r="V146" s="5"/>
      <c r="W146" s="5"/>
    </row>
    <row r="147" spans="1:23" x14ac:dyDescent="0.2">
      <c r="A147" s="5">
        <v>50</v>
      </c>
      <c r="B147" s="5">
        <v>0</v>
      </c>
      <c r="C147" s="5">
        <v>0</v>
      </c>
      <c r="D147" s="5">
        <v>1</v>
      </c>
      <c r="E147" s="5">
        <v>226</v>
      </c>
      <c r="F147" s="5">
        <f>ROUND(Source!AW141,O147)</f>
        <v>28.37</v>
      </c>
      <c r="G147" s="5" t="s">
        <v>54</v>
      </c>
      <c r="H147" s="5" t="s">
        <v>55</v>
      </c>
      <c r="I147" s="5"/>
      <c r="J147" s="5"/>
      <c r="K147" s="5">
        <v>226</v>
      </c>
      <c r="L147" s="5">
        <v>5</v>
      </c>
      <c r="M147" s="5">
        <v>3</v>
      </c>
      <c r="N147" s="5" t="s">
        <v>3</v>
      </c>
      <c r="O147" s="5">
        <v>2</v>
      </c>
      <c r="P147" s="5">
        <f>ROUND(Source!EO141,O147)</f>
        <v>33.19</v>
      </c>
      <c r="Q147" s="5"/>
      <c r="R147" s="5"/>
      <c r="S147" s="5"/>
      <c r="T147" s="5"/>
      <c r="U147" s="5"/>
      <c r="V147" s="5"/>
      <c r="W147" s="5"/>
    </row>
    <row r="148" spans="1:23" x14ac:dyDescent="0.2">
      <c r="A148" s="5">
        <v>50</v>
      </c>
      <c r="B148" s="5">
        <v>0</v>
      </c>
      <c r="C148" s="5">
        <v>0</v>
      </c>
      <c r="D148" s="5">
        <v>1</v>
      </c>
      <c r="E148" s="5">
        <v>227</v>
      </c>
      <c r="F148" s="5">
        <f>ROUND(Source!AX141,O148)</f>
        <v>0</v>
      </c>
      <c r="G148" s="5" t="s">
        <v>56</v>
      </c>
      <c r="H148" s="5" t="s">
        <v>57</v>
      </c>
      <c r="I148" s="5"/>
      <c r="J148" s="5"/>
      <c r="K148" s="5">
        <v>227</v>
      </c>
      <c r="L148" s="5">
        <v>6</v>
      </c>
      <c r="M148" s="5">
        <v>3</v>
      </c>
      <c r="N148" s="5" t="s">
        <v>3</v>
      </c>
      <c r="O148" s="5">
        <v>2</v>
      </c>
      <c r="P148" s="5">
        <f>ROUND(Source!EP141,O148)</f>
        <v>0</v>
      </c>
      <c r="Q148" s="5"/>
      <c r="R148" s="5"/>
      <c r="S148" s="5"/>
      <c r="T148" s="5"/>
      <c r="U148" s="5"/>
      <c r="V148" s="5"/>
      <c r="W148" s="5"/>
    </row>
    <row r="149" spans="1:23" x14ac:dyDescent="0.2">
      <c r="A149" s="5">
        <v>50</v>
      </c>
      <c r="B149" s="5">
        <v>0</v>
      </c>
      <c r="C149" s="5">
        <v>0</v>
      </c>
      <c r="D149" s="5">
        <v>1</v>
      </c>
      <c r="E149" s="5">
        <v>228</v>
      </c>
      <c r="F149" s="5">
        <f>ROUND(Source!AY141,O149)</f>
        <v>28.37</v>
      </c>
      <c r="G149" s="5" t="s">
        <v>58</v>
      </c>
      <c r="H149" s="5" t="s">
        <v>59</v>
      </c>
      <c r="I149" s="5"/>
      <c r="J149" s="5"/>
      <c r="K149" s="5">
        <v>228</v>
      </c>
      <c r="L149" s="5">
        <v>7</v>
      </c>
      <c r="M149" s="5">
        <v>3</v>
      </c>
      <c r="N149" s="5" t="s">
        <v>3</v>
      </c>
      <c r="O149" s="5">
        <v>2</v>
      </c>
      <c r="P149" s="5">
        <f>ROUND(Source!EQ141,O149)</f>
        <v>33.19</v>
      </c>
      <c r="Q149" s="5"/>
      <c r="R149" s="5"/>
      <c r="S149" s="5"/>
      <c r="T149" s="5"/>
      <c r="U149" s="5"/>
      <c r="V149" s="5"/>
      <c r="W149" s="5"/>
    </row>
    <row r="150" spans="1:23" x14ac:dyDescent="0.2">
      <c r="A150" s="5">
        <v>50</v>
      </c>
      <c r="B150" s="5">
        <v>0</v>
      </c>
      <c r="C150" s="5">
        <v>0</v>
      </c>
      <c r="D150" s="5">
        <v>1</v>
      </c>
      <c r="E150" s="5">
        <v>216</v>
      </c>
      <c r="F150" s="5">
        <f>ROUND(Source!AP141,O150)</f>
        <v>0</v>
      </c>
      <c r="G150" s="5" t="s">
        <v>60</v>
      </c>
      <c r="H150" s="5" t="s">
        <v>61</v>
      </c>
      <c r="I150" s="5"/>
      <c r="J150" s="5"/>
      <c r="K150" s="5">
        <v>216</v>
      </c>
      <c r="L150" s="5">
        <v>8</v>
      </c>
      <c r="M150" s="5">
        <v>3</v>
      </c>
      <c r="N150" s="5" t="s">
        <v>3</v>
      </c>
      <c r="O150" s="5">
        <v>2</v>
      </c>
      <c r="P150" s="5">
        <f>ROUND(Source!EH141,O150)</f>
        <v>0</v>
      </c>
      <c r="Q150" s="5"/>
      <c r="R150" s="5"/>
      <c r="S150" s="5"/>
      <c r="T150" s="5"/>
      <c r="U150" s="5"/>
      <c r="V150" s="5"/>
      <c r="W150" s="5"/>
    </row>
    <row r="151" spans="1:23" x14ac:dyDescent="0.2">
      <c r="A151" s="5">
        <v>50</v>
      </c>
      <c r="B151" s="5">
        <v>0</v>
      </c>
      <c r="C151" s="5">
        <v>0</v>
      </c>
      <c r="D151" s="5">
        <v>1</v>
      </c>
      <c r="E151" s="5">
        <v>223</v>
      </c>
      <c r="F151" s="5">
        <f>ROUND(Source!AQ141,O151)</f>
        <v>0</v>
      </c>
      <c r="G151" s="5" t="s">
        <v>62</v>
      </c>
      <c r="H151" s="5" t="s">
        <v>63</v>
      </c>
      <c r="I151" s="5"/>
      <c r="J151" s="5"/>
      <c r="K151" s="5">
        <v>223</v>
      </c>
      <c r="L151" s="5">
        <v>9</v>
      </c>
      <c r="M151" s="5">
        <v>3</v>
      </c>
      <c r="N151" s="5" t="s">
        <v>3</v>
      </c>
      <c r="O151" s="5">
        <v>2</v>
      </c>
      <c r="P151" s="5">
        <f>ROUND(Source!EI141,O151)</f>
        <v>0</v>
      </c>
      <c r="Q151" s="5"/>
      <c r="R151" s="5"/>
      <c r="S151" s="5"/>
      <c r="T151" s="5"/>
      <c r="U151" s="5"/>
      <c r="V151" s="5"/>
      <c r="W151" s="5"/>
    </row>
    <row r="152" spans="1:23" x14ac:dyDescent="0.2">
      <c r="A152" s="5">
        <v>50</v>
      </c>
      <c r="B152" s="5">
        <v>0</v>
      </c>
      <c r="C152" s="5">
        <v>0</v>
      </c>
      <c r="D152" s="5">
        <v>1</v>
      </c>
      <c r="E152" s="5">
        <v>229</v>
      </c>
      <c r="F152" s="5">
        <f>ROUND(Source!AZ141,O152)</f>
        <v>0</v>
      </c>
      <c r="G152" s="5" t="s">
        <v>64</v>
      </c>
      <c r="H152" s="5" t="s">
        <v>65</v>
      </c>
      <c r="I152" s="5"/>
      <c r="J152" s="5"/>
      <c r="K152" s="5">
        <v>229</v>
      </c>
      <c r="L152" s="5">
        <v>10</v>
      </c>
      <c r="M152" s="5">
        <v>3</v>
      </c>
      <c r="N152" s="5" t="s">
        <v>3</v>
      </c>
      <c r="O152" s="5">
        <v>2</v>
      </c>
      <c r="P152" s="5">
        <f>ROUND(Source!ER141,O152)</f>
        <v>0</v>
      </c>
      <c r="Q152" s="5"/>
      <c r="R152" s="5"/>
      <c r="S152" s="5"/>
      <c r="T152" s="5"/>
      <c r="U152" s="5"/>
      <c r="V152" s="5"/>
      <c r="W152" s="5"/>
    </row>
    <row r="153" spans="1:23" x14ac:dyDescent="0.2">
      <c r="A153" s="5">
        <v>50</v>
      </c>
      <c r="B153" s="5">
        <v>0</v>
      </c>
      <c r="C153" s="5">
        <v>0</v>
      </c>
      <c r="D153" s="5">
        <v>1</v>
      </c>
      <c r="E153" s="5">
        <v>203</v>
      </c>
      <c r="F153" s="5">
        <f>ROUND(Source!Q141,O153)</f>
        <v>6.94</v>
      </c>
      <c r="G153" s="5" t="s">
        <v>66</v>
      </c>
      <c r="H153" s="5" t="s">
        <v>67</v>
      </c>
      <c r="I153" s="5"/>
      <c r="J153" s="5"/>
      <c r="K153" s="5">
        <v>203</v>
      </c>
      <c r="L153" s="5">
        <v>11</v>
      </c>
      <c r="M153" s="5">
        <v>3</v>
      </c>
      <c r="N153" s="5" t="s">
        <v>3</v>
      </c>
      <c r="O153" s="5">
        <v>2</v>
      </c>
      <c r="P153" s="5">
        <f>ROUND(Source!DI141,O153)</f>
        <v>85.25</v>
      </c>
      <c r="Q153" s="5"/>
      <c r="R153" s="5"/>
      <c r="S153" s="5"/>
      <c r="T153" s="5"/>
      <c r="U153" s="5"/>
      <c r="V153" s="5"/>
      <c r="W153" s="5"/>
    </row>
    <row r="154" spans="1:23" x14ac:dyDescent="0.2">
      <c r="A154" s="5">
        <v>50</v>
      </c>
      <c r="B154" s="5">
        <v>0</v>
      </c>
      <c r="C154" s="5">
        <v>0</v>
      </c>
      <c r="D154" s="5">
        <v>1</v>
      </c>
      <c r="E154" s="5">
        <v>231</v>
      </c>
      <c r="F154" s="5">
        <f>ROUND(Source!BB141,O154)</f>
        <v>0</v>
      </c>
      <c r="G154" s="5" t="s">
        <v>68</v>
      </c>
      <c r="H154" s="5" t="s">
        <v>69</v>
      </c>
      <c r="I154" s="5"/>
      <c r="J154" s="5"/>
      <c r="K154" s="5">
        <v>231</v>
      </c>
      <c r="L154" s="5">
        <v>12</v>
      </c>
      <c r="M154" s="5">
        <v>3</v>
      </c>
      <c r="N154" s="5" t="s">
        <v>3</v>
      </c>
      <c r="O154" s="5">
        <v>2</v>
      </c>
      <c r="P154" s="5">
        <f>ROUND(Source!ET141,O154)</f>
        <v>0</v>
      </c>
      <c r="Q154" s="5"/>
      <c r="R154" s="5"/>
      <c r="S154" s="5"/>
      <c r="T154" s="5"/>
      <c r="U154" s="5"/>
      <c r="V154" s="5"/>
      <c r="W154" s="5"/>
    </row>
    <row r="155" spans="1:23" x14ac:dyDescent="0.2">
      <c r="A155" s="5">
        <v>50</v>
      </c>
      <c r="B155" s="5">
        <v>0</v>
      </c>
      <c r="C155" s="5">
        <v>0</v>
      </c>
      <c r="D155" s="5">
        <v>1</v>
      </c>
      <c r="E155" s="5">
        <v>204</v>
      </c>
      <c r="F155" s="5">
        <f>ROUND(Source!R141,O155)</f>
        <v>1.53</v>
      </c>
      <c r="G155" s="5" t="s">
        <v>70</v>
      </c>
      <c r="H155" s="5" t="s">
        <v>71</v>
      </c>
      <c r="I155" s="5"/>
      <c r="J155" s="5"/>
      <c r="K155" s="5">
        <v>204</v>
      </c>
      <c r="L155" s="5">
        <v>13</v>
      </c>
      <c r="M155" s="5">
        <v>3</v>
      </c>
      <c r="N155" s="5" t="s">
        <v>3</v>
      </c>
      <c r="O155" s="5">
        <v>2</v>
      </c>
      <c r="P155" s="5">
        <f>ROUND(Source!DJ141,O155)</f>
        <v>37.07</v>
      </c>
      <c r="Q155" s="5"/>
      <c r="R155" s="5"/>
      <c r="S155" s="5"/>
      <c r="T155" s="5"/>
      <c r="U155" s="5"/>
      <c r="V155" s="5"/>
      <c r="W155" s="5"/>
    </row>
    <row r="156" spans="1:23" x14ac:dyDescent="0.2">
      <c r="A156" s="5">
        <v>50</v>
      </c>
      <c r="B156" s="5">
        <v>0</v>
      </c>
      <c r="C156" s="5">
        <v>0</v>
      </c>
      <c r="D156" s="5">
        <v>1</v>
      </c>
      <c r="E156" s="5">
        <v>205</v>
      </c>
      <c r="F156" s="5">
        <f>ROUND(Source!S141,O156)</f>
        <v>25.03</v>
      </c>
      <c r="G156" s="5" t="s">
        <v>72</v>
      </c>
      <c r="H156" s="5" t="s">
        <v>73</v>
      </c>
      <c r="I156" s="5"/>
      <c r="J156" s="5"/>
      <c r="K156" s="5">
        <v>205</v>
      </c>
      <c r="L156" s="5">
        <v>14</v>
      </c>
      <c r="M156" s="5">
        <v>3</v>
      </c>
      <c r="N156" s="5" t="s">
        <v>3</v>
      </c>
      <c r="O156" s="5">
        <v>2</v>
      </c>
      <c r="P156" s="5">
        <f>ROUND(Source!DK141,O156)</f>
        <v>606.48</v>
      </c>
      <c r="Q156" s="5"/>
      <c r="R156" s="5"/>
      <c r="S156" s="5"/>
      <c r="T156" s="5"/>
      <c r="U156" s="5"/>
      <c r="V156" s="5"/>
      <c r="W156" s="5"/>
    </row>
    <row r="157" spans="1:23" x14ac:dyDescent="0.2">
      <c r="A157" s="5">
        <v>50</v>
      </c>
      <c r="B157" s="5">
        <v>0</v>
      </c>
      <c r="C157" s="5">
        <v>0</v>
      </c>
      <c r="D157" s="5">
        <v>1</v>
      </c>
      <c r="E157" s="5">
        <v>232</v>
      </c>
      <c r="F157" s="5">
        <f>ROUND(Source!BC141,O157)</f>
        <v>0</v>
      </c>
      <c r="G157" s="5" t="s">
        <v>74</v>
      </c>
      <c r="H157" s="5" t="s">
        <v>75</v>
      </c>
      <c r="I157" s="5"/>
      <c r="J157" s="5"/>
      <c r="K157" s="5">
        <v>232</v>
      </c>
      <c r="L157" s="5">
        <v>15</v>
      </c>
      <c r="M157" s="5">
        <v>3</v>
      </c>
      <c r="N157" s="5" t="s">
        <v>3</v>
      </c>
      <c r="O157" s="5">
        <v>2</v>
      </c>
      <c r="P157" s="5">
        <f>ROUND(Source!EU141,O157)</f>
        <v>0</v>
      </c>
      <c r="Q157" s="5"/>
      <c r="R157" s="5"/>
      <c r="S157" s="5"/>
      <c r="T157" s="5"/>
      <c r="U157" s="5"/>
      <c r="V157" s="5"/>
      <c r="W157" s="5"/>
    </row>
    <row r="158" spans="1:23" x14ac:dyDescent="0.2">
      <c r="A158" s="5">
        <v>50</v>
      </c>
      <c r="B158" s="5">
        <v>0</v>
      </c>
      <c r="C158" s="5">
        <v>0</v>
      </c>
      <c r="D158" s="5">
        <v>1</v>
      </c>
      <c r="E158" s="5">
        <v>214</v>
      </c>
      <c r="F158" s="5">
        <f>ROUND(Source!AS141,O158)</f>
        <v>108.57</v>
      </c>
      <c r="G158" s="5" t="s">
        <v>76</v>
      </c>
      <c r="H158" s="5" t="s">
        <v>77</v>
      </c>
      <c r="I158" s="5"/>
      <c r="J158" s="5"/>
      <c r="K158" s="5">
        <v>214</v>
      </c>
      <c r="L158" s="5">
        <v>16</v>
      </c>
      <c r="M158" s="5">
        <v>3</v>
      </c>
      <c r="N158" s="5" t="s">
        <v>3</v>
      </c>
      <c r="O158" s="5">
        <v>2</v>
      </c>
      <c r="P158" s="5">
        <f>ROUND(Source!EK141,O158)</f>
        <v>1547.29</v>
      </c>
      <c r="Q158" s="5"/>
      <c r="R158" s="5"/>
      <c r="S158" s="5"/>
      <c r="T158" s="5"/>
      <c r="U158" s="5"/>
      <c r="V158" s="5"/>
      <c r="W158" s="5"/>
    </row>
    <row r="159" spans="1:23" x14ac:dyDescent="0.2">
      <c r="A159" s="5">
        <v>50</v>
      </c>
      <c r="B159" s="5">
        <v>0</v>
      </c>
      <c r="C159" s="5">
        <v>0</v>
      </c>
      <c r="D159" s="5">
        <v>1</v>
      </c>
      <c r="E159" s="5">
        <v>215</v>
      </c>
      <c r="F159" s="5">
        <f>ROUND(Source!AT141,O159)</f>
        <v>0</v>
      </c>
      <c r="G159" s="5" t="s">
        <v>78</v>
      </c>
      <c r="H159" s="5" t="s">
        <v>79</v>
      </c>
      <c r="I159" s="5"/>
      <c r="J159" s="5"/>
      <c r="K159" s="5">
        <v>215</v>
      </c>
      <c r="L159" s="5">
        <v>17</v>
      </c>
      <c r="M159" s="5">
        <v>3</v>
      </c>
      <c r="N159" s="5" t="s">
        <v>3</v>
      </c>
      <c r="O159" s="5">
        <v>2</v>
      </c>
      <c r="P159" s="5">
        <f>ROUND(Source!EL141,O159)</f>
        <v>0</v>
      </c>
      <c r="Q159" s="5"/>
      <c r="R159" s="5"/>
      <c r="S159" s="5"/>
      <c r="T159" s="5"/>
      <c r="U159" s="5"/>
      <c r="V159" s="5"/>
      <c r="W159" s="5"/>
    </row>
    <row r="160" spans="1:23" x14ac:dyDescent="0.2">
      <c r="A160" s="5">
        <v>50</v>
      </c>
      <c r="B160" s="5">
        <v>0</v>
      </c>
      <c r="C160" s="5">
        <v>0</v>
      </c>
      <c r="D160" s="5">
        <v>1</v>
      </c>
      <c r="E160" s="5">
        <v>217</v>
      </c>
      <c r="F160" s="5">
        <f>ROUND(Source!AU141,O160)</f>
        <v>0</v>
      </c>
      <c r="G160" s="5" t="s">
        <v>80</v>
      </c>
      <c r="H160" s="5" t="s">
        <v>81</v>
      </c>
      <c r="I160" s="5"/>
      <c r="J160" s="5"/>
      <c r="K160" s="5">
        <v>217</v>
      </c>
      <c r="L160" s="5">
        <v>18</v>
      </c>
      <c r="M160" s="5">
        <v>3</v>
      </c>
      <c r="N160" s="5" t="s">
        <v>3</v>
      </c>
      <c r="O160" s="5">
        <v>2</v>
      </c>
      <c r="P160" s="5">
        <f>ROUND(Source!EM141,O160)</f>
        <v>0</v>
      </c>
      <c r="Q160" s="5"/>
      <c r="R160" s="5"/>
      <c r="S160" s="5"/>
      <c r="T160" s="5"/>
      <c r="U160" s="5"/>
      <c r="V160" s="5"/>
      <c r="W160" s="5"/>
    </row>
    <row r="161" spans="1:255" x14ac:dyDescent="0.2">
      <c r="A161" s="5">
        <v>50</v>
      </c>
      <c r="B161" s="5">
        <v>0</v>
      </c>
      <c r="C161" s="5">
        <v>0</v>
      </c>
      <c r="D161" s="5">
        <v>1</v>
      </c>
      <c r="E161" s="5">
        <v>230</v>
      </c>
      <c r="F161" s="5">
        <f>ROUND(Source!BA141,O161)</f>
        <v>0</v>
      </c>
      <c r="G161" s="5" t="s">
        <v>82</v>
      </c>
      <c r="H161" s="5" t="s">
        <v>83</v>
      </c>
      <c r="I161" s="5"/>
      <c r="J161" s="5"/>
      <c r="K161" s="5">
        <v>230</v>
      </c>
      <c r="L161" s="5">
        <v>19</v>
      </c>
      <c r="M161" s="5">
        <v>3</v>
      </c>
      <c r="N161" s="5" t="s">
        <v>3</v>
      </c>
      <c r="O161" s="5">
        <v>2</v>
      </c>
      <c r="P161" s="5">
        <f>ROUND(Source!ES141,O161)</f>
        <v>0</v>
      </c>
      <c r="Q161" s="5"/>
      <c r="R161" s="5"/>
      <c r="S161" s="5"/>
      <c r="T161" s="5"/>
      <c r="U161" s="5"/>
      <c r="V161" s="5"/>
      <c r="W161" s="5"/>
    </row>
    <row r="162" spans="1:255" x14ac:dyDescent="0.2">
      <c r="A162" s="5">
        <v>50</v>
      </c>
      <c r="B162" s="5">
        <v>0</v>
      </c>
      <c r="C162" s="5">
        <v>0</v>
      </c>
      <c r="D162" s="5">
        <v>1</v>
      </c>
      <c r="E162" s="5">
        <v>206</v>
      </c>
      <c r="F162" s="5">
        <f>ROUND(Source!T141,O162)</f>
        <v>0</v>
      </c>
      <c r="G162" s="5" t="s">
        <v>84</v>
      </c>
      <c r="H162" s="5" t="s">
        <v>85</v>
      </c>
      <c r="I162" s="5"/>
      <c r="J162" s="5"/>
      <c r="K162" s="5">
        <v>206</v>
      </c>
      <c r="L162" s="5">
        <v>20</v>
      </c>
      <c r="M162" s="5">
        <v>3</v>
      </c>
      <c r="N162" s="5" t="s">
        <v>3</v>
      </c>
      <c r="O162" s="5">
        <v>2</v>
      </c>
      <c r="P162" s="5">
        <f>ROUND(Source!DL141,O162)</f>
        <v>0</v>
      </c>
      <c r="Q162" s="5"/>
      <c r="R162" s="5"/>
      <c r="S162" s="5"/>
      <c r="T162" s="5"/>
      <c r="U162" s="5"/>
      <c r="V162" s="5"/>
      <c r="W162" s="5"/>
    </row>
    <row r="163" spans="1:255" x14ac:dyDescent="0.2">
      <c r="A163" s="5">
        <v>50</v>
      </c>
      <c r="B163" s="5">
        <v>0</v>
      </c>
      <c r="C163" s="5">
        <v>0</v>
      </c>
      <c r="D163" s="5">
        <v>1</v>
      </c>
      <c r="E163" s="5">
        <v>207</v>
      </c>
      <c r="F163" s="5">
        <f>Source!U141</f>
        <v>2.2011600000000002</v>
      </c>
      <c r="G163" s="5" t="s">
        <v>86</v>
      </c>
      <c r="H163" s="5" t="s">
        <v>87</v>
      </c>
      <c r="I163" s="5"/>
      <c r="J163" s="5"/>
      <c r="K163" s="5">
        <v>207</v>
      </c>
      <c r="L163" s="5">
        <v>21</v>
      </c>
      <c r="M163" s="5">
        <v>3</v>
      </c>
      <c r="N163" s="5" t="s">
        <v>3</v>
      </c>
      <c r="O163" s="5">
        <v>-1</v>
      </c>
      <c r="P163" s="5">
        <f>Source!DM141</f>
        <v>2.2011600000000002</v>
      </c>
      <c r="Q163" s="5"/>
      <c r="R163" s="5"/>
      <c r="S163" s="5"/>
      <c r="T163" s="5"/>
      <c r="U163" s="5"/>
      <c r="V163" s="5"/>
      <c r="W163" s="5"/>
    </row>
    <row r="164" spans="1:255" x14ac:dyDescent="0.2">
      <c r="A164" s="5">
        <v>50</v>
      </c>
      <c r="B164" s="5">
        <v>0</v>
      </c>
      <c r="C164" s="5">
        <v>0</v>
      </c>
      <c r="D164" s="5">
        <v>1</v>
      </c>
      <c r="E164" s="5">
        <v>208</v>
      </c>
      <c r="F164" s="5">
        <f>Source!V141</f>
        <v>0</v>
      </c>
      <c r="G164" s="5" t="s">
        <v>88</v>
      </c>
      <c r="H164" s="5" t="s">
        <v>89</v>
      </c>
      <c r="I164" s="5"/>
      <c r="J164" s="5"/>
      <c r="K164" s="5">
        <v>208</v>
      </c>
      <c r="L164" s="5">
        <v>22</v>
      </c>
      <c r="M164" s="5">
        <v>3</v>
      </c>
      <c r="N164" s="5" t="s">
        <v>3</v>
      </c>
      <c r="O164" s="5">
        <v>-1</v>
      </c>
      <c r="P164" s="5">
        <f>Source!DN141</f>
        <v>0</v>
      </c>
      <c r="Q164" s="5"/>
      <c r="R164" s="5"/>
      <c r="S164" s="5"/>
      <c r="T164" s="5"/>
      <c r="U164" s="5"/>
      <c r="V164" s="5"/>
      <c r="W164" s="5"/>
    </row>
    <row r="165" spans="1:255" x14ac:dyDescent="0.2">
      <c r="A165" s="5">
        <v>50</v>
      </c>
      <c r="B165" s="5">
        <v>0</v>
      </c>
      <c r="C165" s="5">
        <v>0</v>
      </c>
      <c r="D165" s="5">
        <v>1</v>
      </c>
      <c r="E165" s="5">
        <v>209</v>
      </c>
      <c r="F165" s="5">
        <f>ROUND(Source!W141,O165)</f>
        <v>0</v>
      </c>
      <c r="G165" s="5" t="s">
        <v>90</v>
      </c>
      <c r="H165" s="5" t="s">
        <v>91</v>
      </c>
      <c r="I165" s="5"/>
      <c r="J165" s="5"/>
      <c r="K165" s="5">
        <v>209</v>
      </c>
      <c r="L165" s="5">
        <v>23</v>
      </c>
      <c r="M165" s="5">
        <v>3</v>
      </c>
      <c r="N165" s="5" t="s">
        <v>3</v>
      </c>
      <c r="O165" s="5">
        <v>2</v>
      </c>
      <c r="P165" s="5">
        <f>ROUND(Source!DO141,O165)</f>
        <v>0</v>
      </c>
      <c r="Q165" s="5"/>
      <c r="R165" s="5"/>
      <c r="S165" s="5"/>
      <c r="T165" s="5"/>
      <c r="U165" s="5"/>
      <c r="V165" s="5"/>
      <c r="W165" s="5"/>
    </row>
    <row r="166" spans="1:255" x14ac:dyDescent="0.2">
      <c r="A166" s="5">
        <v>50</v>
      </c>
      <c r="B166" s="5">
        <v>0</v>
      </c>
      <c r="C166" s="5">
        <v>0</v>
      </c>
      <c r="D166" s="5">
        <v>1</v>
      </c>
      <c r="E166" s="5">
        <v>233</v>
      </c>
      <c r="F166" s="5">
        <f>ROUND(Source!BD141,O166)</f>
        <v>0</v>
      </c>
      <c r="G166" s="5" t="s">
        <v>92</v>
      </c>
      <c r="H166" s="5" t="s">
        <v>93</v>
      </c>
      <c r="I166" s="5"/>
      <c r="J166" s="5"/>
      <c r="K166" s="5">
        <v>233</v>
      </c>
      <c r="L166" s="5">
        <v>24</v>
      </c>
      <c r="M166" s="5">
        <v>3</v>
      </c>
      <c r="N166" s="5" t="s">
        <v>3</v>
      </c>
      <c r="O166" s="5">
        <v>2</v>
      </c>
      <c r="P166" s="5">
        <f>ROUND(Source!EV141,O166)</f>
        <v>0</v>
      </c>
      <c r="Q166" s="5"/>
      <c r="R166" s="5"/>
      <c r="S166" s="5"/>
      <c r="T166" s="5"/>
      <c r="U166" s="5"/>
      <c r="V166" s="5"/>
      <c r="W166" s="5"/>
    </row>
    <row r="167" spans="1:255" x14ac:dyDescent="0.2">
      <c r="A167" s="5">
        <v>50</v>
      </c>
      <c r="B167" s="5">
        <v>0</v>
      </c>
      <c r="C167" s="5">
        <v>0</v>
      </c>
      <c r="D167" s="5">
        <v>1</v>
      </c>
      <c r="E167" s="5">
        <v>210</v>
      </c>
      <c r="F167" s="5">
        <f>ROUND(Source!X141,O167)</f>
        <v>26.28</v>
      </c>
      <c r="G167" s="5" t="s">
        <v>94</v>
      </c>
      <c r="H167" s="5" t="s">
        <v>95</v>
      </c>
      <c r="I167" s="5"/>
      <c r="J167" s="5"/>
      <c r="K167" s="5">
        <v>210</v>
      </c>
      <c r="L167" s="5">
        <v>25</v>
      </c>
      <c r="M167" s="5">
        <v>3</v>
      </c>
      <c r="N167" s="5" t="s">
        <v>3</v>
      </c>
      <c r="O167" s="5">
        <v>2</v>
      </c>
      <c r="P167" s="5">
        <f>ROUND(Source!DP141,O167)</f>
        <v>515.51</v>
      </c>
      <c r="Q167" s="5"/>
      <c r="R167" s="5"/>
      <c r="S167" s="5"/>
      <c r="T167" s="5"/>
      <c r="U167" s="5"/>
      <c r="V167" s="5"/>
      <c r="W167" s="5"/>
    </row>
    <row r="168" spans="1:255" x14ac:dyDescent="0.2">
      <c r="A168" s="5">
        <v>50</v>
      </c>
      <c r="B168" s="5">
        <v>0</v>
      </c>
      <c r="C168" s="5">
        <v>0</v>
      </c>
      <c r="D168" s="5">
        <v>1</v>
      </c>
      <c r="E168" s="5">
        <v>211</v>
      </c>
      <c r="F168" s="5">
        <f>ROUND(Source!Y141,O168)</f>
        <v>19.27</v>
      </c>
      <c r="G168" s="5" t="s">
        <v>96</v>
      </c>
      <c r="H168" s="5" t="s">
        <v>97</v>
      </c>
      <c r="I168" s="5"/>
      <c r="J168" s="5"/>
      <c r="K168" s="5">
        <v>211</v>
      </c>
      <c r="L168" s="5">
        <v>26</v>
      </c>
      <c r="M168" s="5">
        <v>3</v>
      </c>
      <c r="N168" s="5" t="s">
        <v>3</v>
      </c>
      <c r="O168" s="5">
        <v>2</v>
      </c>
      <c r="P168" s="5">
        <f>ROUND(Source!DQ141,O168)</f>
        <v>248.66</v>
      </c>
      <c r="Q168" s="5"/>
      <c r="R168" s="5"/>
      <c r="S168" s="5"/>
      <c r="T168" s="5"/>
      <c r="U168" s="5"/>
      <c r="V168" s="5"/>
      <c r="W168" s="5"/>
    </row>
    <row r="169" spans="1:255" x14ac:dyDescent="0.2">
      <c r="A169" s="5">
        <v>50</v>
      </c>
      <c r="B169" s="5">
        <v>0</v>
      </c>
      <c r="C169" s="5">
        <v>0</v>
      </c>
      <c r="D169" s="5">
        <v>1</v>
      </c>
      <c r="E169" s="5">
        <v>224</v>
      </c>
      <c r="F169" s="5">
        <f>ROUND(Source!AR141,O169)</f>
        <v>108.57</v>
      </c>
      <c r="G169" s="5" t="s">
        <v>98</v>
      </c>
      <c r="H169" s="5" t="s">
        <v>99</v>
      </c>
      <c r="I169" s="5"/>
      <c r="J169" s="5"/>
      <c r="K169" s="5">
        <v>224</v>
      </c>
      <c r="L169" s="5">
        <v>27</v>
      </c>
      <c r="M169" s="5">
        <v>3</v>
      </c>
      <c r="N169" s="5" t="s">
        <v>3</v>
      </c>
      <c r="O169" s="5">
        <v>2</v>
      </c>
      <c r="P169" s="5">
        <f>ROUND(Source!EJ141,O169)</f>
        <v>1547.29</v>
      </c>
      <c r="Q169" s="5"/>
      <c r="R169" s="5"/>
      <c r="S169" s="5"/>
      <c r="T169" s="5"/>
      <c r="U169" s="5"/>
      <c r="V169" s="5"/>
      <c r="W169" s="5"/>
    </row>
    <row r="171" spans="1:255" x14ac:dyDescent="0.2">
      <c r="A171" s="1">
        <v>4</v>
      </c>
      <c r="B171" s="1">
        <v>0</v>
      </c>
      <c r="C171" s="1"/>
      <c r="D171" s="1">
        <f>ROW(A180)</f>
        <v>180</v>
      </c>
      <c r="E171" s="1"/>
      <c r="F171" s="1" t="s">
        <v>113</v>
      </c>
      <c r="G171" s="1" t="s">
        <v>170</v>
      </c>
      <c r="H171" s="1" t="s">
        <v>3</v>
      </c>
      <c r="I171" s="1">
        <v>0</v>
      </c>
      <c r="J171" s="1"/>
      <c r="K171" s="1">
        <v>-1</v>
      </c>
      <c r="L171" s="1"/>
      <c r="M171" s="1" t="s">
        <v>3</v>
      </c>
      <c r="N171" s="1"/>
      <c r="O171" s="1"/>
      <c r="P171" s="1"/>
      <c r="Q171" s="1"/>
      <c r="R171" s="1"/>
      <c r="S171" s="1">
        <v>0</v>
      </c>
      <c r="T171" s="1">
        <v>0</v>
      </c>
      <c r="U171" s="1" t="s">
        <v>3</v>
      </c>
      <c r="V171" s="1">
        <v>0</v>
      </c>
      <c r="W171" s="1"/>
      <c r="X171" s="1"/>
      <c r="Y171" s="1"/>
      <c r="Z171" s="1"/>
      <c r="AA171" s="1"/>
      <c r="AB171" s="1" t="s">
        <v>3</v>
      </c>
      <c r="AC171" s="1" t="s">
        <v>3</v>
      </c>
      <c r="AD171" s="1" t="s">
        <v>3</v>
      </c>
      <c r="AE171" s="1" t="s">
        <v>3</v>
      </c>
      <c r="AF171" s="1" t="s">
        <v>3</v>
      </c>
      <c r="AG171" s="1" t="s">
        <v>3</v>
      </c>
      <c r="AH171" s="1"/>
      <c r="AI171" s="1"/>
      <c r="AJ171" s="1"/>
      <c r="AK171" s="1"/>
      <c r="AL171" s="1"/>
      <c r="AM171" s="1"/>
      <c r="AN171" s="1"/>
      <c r="AO171" s="1"/>
      <c r="AP171" s="1" t="s">
        <v>3</v>
      </c>
      <c r="AQ171" s="1" t="s">
        <v>3</v>
      </c>
      <c r="AR171" s="1" t="s">
        <v>3</v>
      </c>
      <c r="AS171" s="1"/>
      <c r="AT171" s="1"/>
      <c r="AU171" s="1"/>
      <c r="AV171" s="1"/>
      <c r="AW171" s="1"/>
      <c r="AX171" s="1"/>
      <c r="AY171" s="1"/>
      <c r="AZ171" s="1" t="s">
        <v>3</v>
      </c>
      <c r="BA171" s="1"/>
      <c r="BB171" s="1" t="s">
        <v>3</v>
      </c>
      <c r="BC171" s="1" t="s">
        <v>3</v>
      </c>
      <c r="BD171" s="1" t="s">
        <v>3</v>
      </c>
      <c r="BE171" s="1" t="s">
        <v>3</v>
      </c>
      <c r="BF171" s="1" t="s">
        <v>3</v>
      </c>
      <c r="BG171" s="1" t="s">
        <v>3</v>
      </c>
      <c r="BH171" s="1" t="s">
        <v>3</v>
      </c>
      <c r="BI171" s="1" t="s">
        <v>3</v>
      </c>
      <c r="BJ171" s="1" t="s">
        <v>3</v>
      </c>
      <c r="BK171" s="1" t="s">
        <v>3</v>
      </c>
      <c r="BL171" s="1" t="s">
        <v>3</v>
      </c>
      <c r="BM171" s="1" t="s">
        <v>3</v>
      </c>
      <c r="BN171" s="1" t="s">
        <v>3</v>
      </c>
      <c r="BO171" s="1" t="s">
        <v>3</v>
      </c>
      <c r="BP171" s="1" t="s">
        <v>3</v>
      </c>
      <c r="BQ171" s="1"/>
      <c r="BR171" s="1"/>
      <c r="BS171" s="1"/>
      <c r="BT171" s="1"/>
      <c r="BU171" s="1"/>
      <c r="BV171" s="1"/>
      <c r="BW171" s="1"/>
      <c r="BX171" s="1">
        <v>0</v>
      </c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>
        <v>0</v>
      </c>
    </row>
    <row r="173" spans="1:255" x14ac:dyDescent="0.2">
      <c r="A173" s="3">
        <v>52</v>
      </c>
      <c r="B173" s="3">
        <f t="shared" ref="B173:G173" si="149">B180</f>
        <v>0</v>
      </c>
      <c r="C173" s="3">
        <f t="shared" si="149"/>
        <v>4</v>
      </c>
      <c r="D173" s="3">
        <f t="shared" si="149"/>
        <v>171</v>
      </c>
      <c r="E173" s="3">
        <f t="shared" si="149"/>
        <v>0</v>
      </c>
      <c r="F173" s="3" t="str">
        <f t="shared" si="149"/>
        <v>4</v>
      </c>
      <c r="G173" s="3" t="str">
        <f t="shared" si="149"/>
        <v>Демаркировка дорожной разметки</v>
      </c>
      <c r="H173" s="3"/>
      <c r="I173" s="3"/>
      <c r="J173" s="3"/>
      <c r="K173" s="3"/>
      <c r="L173" s="3"/>
      <c r="M173" s="3"/>
      <c r="N173" s="3"/>
      <c r="O173" s="3">
        <f t="shared" ref="O173:AT173" si="150">O180</f>
        <v>0</v>
      </c>
      <c r="P173" s="3">
        <f t="shared" si="150"/>
        <v>0</v>
      </c>
      <c r="Q173" s="3">
        <f t="shared" si="150"/>
        <v>0</v>
      </c>
      <c r="R173" s="3">
        <f t="shared" si="150"/>
        <v>0</v>
      </c>
      <c r="S173" s="3">
        <f t="shared" si="150"/>
        <v>0</v>
      </c>
      <c r="T173" s="3">
        <f t="shared" si="150"/>
        <v>0</v>
      </c>
      <c r="U173" s="3">
        <f t="shared" si="150"/>
        <v>0</v>
      </c>
      <c r="V173" s="3">
        <f t="shared" si="150"/>
        <v>0</v>
      </c>
      <c r="W173" s="3">
        <f t="shared" si="150"/>
        <v>0</v>
      </c>
      <c r="X173" s="3">
        <f t="shared" si="150"/>
        <v>0</v>
      </c>
      <c r="Y173" s="3">
        <f t="shared" si="150"/>
        <v>0</v>
      </c>
      <c r="Z173" s="3">
        <f t="shared" si="150"/>
        <v>0</v>
      </c>
      <c r="AA173" s="3">
        <f t="shared" si="150"/>
        <v>0</v>
      </c>
      <c r="AB173" s="3">
        <f t="shared" si="150"/>
        <v>0</v>
      </c>
      <c r="AC173" s="3">
        <f t="shared" si="150"/>
        <v>0</v>
      </c>
      <c r="AD173" s="3">
        <f t="shared" si="150"/>
        <v>0</v>
      </c>
      <c r="AE173" s="3">
        <f t="shared" si="150"/>
        <v>0</v>
      </c>
      <c r="AF173" s="3">
        <f t="shared" si="150"/>
        <v>0</v>
      </c>
      <c r="AG173" s="3">
        <f t="shared" si="150"/>
        <v>0</v>
      </c>
      <c r="AH173" s="3">
        <f t="shared" si="150"/>
        <v>0</v>
      </c>
      <c r="AI173" s="3">
        <f t="shared" si="150"/>
        <v>0</v>
      </c>
      <c r="AJ173" s="3">
        <f t="shared" si="150"/>
        <v>0</v>
      </c>
      <c r="AK173" s="3">
        <f t="shared" si="150"/>
        <v>0</v>
      </c>
      <c r="AL173" s="3">
        <f t="shared" si="150"/>
        <v>0</v>
      </c>
      <c r="AM173" s="3">
        <f t="shared" si="150"/>
        <v>0</v>
      </c>
      <c r="AN173" s="3">
        <f t="shared" si="150"/>
        <v>0</v>
      </c>
      <c r="AO173" s="3">
        <f t="shared" si="150"/>
        <v>0</v>
      </c>
      <c r="AP173" s="3">
        <f t="shared" si="150"/>
        <v>0</v>
      </c>
      <c r="AQ173" s="3">
        <f t="shared" si="150"/>
        <v>0</v>
      </c>
      <c r="AR173" s="3">
        <f t="shared" si="150"/>
        <v>0</v>
      </c>
      <c r="AS173" s="3">
        <f t="shared" si="150"/>
        <v>0</v>
      </c>
      <c r="AT173" s="3">
        <f t="shared" si="150"/>
        <v>0</v>
      </c>
      <c r="AU173" s="3">
        <f t="shared" ref="AU173:BZ173" si="151">AU180</f>
        <v>0</v>
      </c>
      <c r="AV173" s="3">
        <f t="shared" si="151"/>
        <v>0</v>
      </c>
      <c r="AW173" s="3">
        <f t="shared" si="151"/>
        <v>0</v>
      </c>
      <c r="AX173" s="3">
        <f t="shared" si="151"/>
        <v>0</v>
      </c>
      <c r="AY173" s="3">
        <f t="shared" si="151"/>
        <v>0</v>
      </c>
      <c r="AZ173" s="3">
        <f t="shared" si="151"/>
        <v>0</v>
      </c>
      <c r="BA173" s="3">
        <f t="shared" si="151"/>
        <v>0</v>
      </c>
      <c r="BB173" s="3">
        <f t="shared" si="151"/>
        <v>0</v>
      </c>
      <c r="BC173" s="3">
        <f t="shared" si="151"/>
        <v>0</v>
      </c>
      <c r="BD173" s="3">
        <f t="shared" si="151"/>
        <v>0</v>
      </c>
      <c r="BE173" s="3">
        <f t="shared" si="151"/>
        <v>0</v>
      </c>
      <c r="BF173" s="3">
        <f t="shared" si="151"/>
        <v>0</v>
      </c>
      <c r="BG173" s="3">
        <f t="shared" si="151"/>
        <v>0</v>
      </c>
      <c r="BH173" s="3">
        <f t="shared" si="151"/>
        <v>0</v>
      </c>
      <c r="BI173" s="3">
        <f t="shared" si="151"/>
        <v>0</v>
      </c>
      <c r="BJ173" s="3">
        <f t="shared" si="151"/>
        <v>0</v>
      </c>
      <c r="BK173" s="3">
        <f t="shared" si="151"/>
        <v>0</v>
      </c>
      <c r="BL173" s="3">
        <f t="shared" si="151"/>
        <v>0</v>
      </c>
      <c r="BM173" s="3">
        <f t="shared" si="151"/>
        <v>0</v>
      </c>
      <c r="BN173" s="3">
        <f t="shared" si="151"/>
        <v>0</v>
      </c>
      <c r="BO173" s="3">
        <f t="shared" si="151"/>
        <v>0</v>
      </c>
      <c r="BP173" s="3">
        <f t="shared" si="151"/>
        <v>0</v>
      </c>
      <c r="BQ173" s="3">
        <f t="shared" si="151"/>
        <v>0</v>
      </c>
      <c r="BR173" s="3">
        <f t="shared" si="151"/>
        <v>0</v>
      </c>
      <c r="BS173" s="3">
        <f t="shared" si="151"/>
        <v>0</v>
      </c>
      <c r="BT173" s="3">
        <f t="shared" si="151"/>
        <v>0</v>
      </c>
      <c r="BU173" s="3">
        <f t="shared" si="151"/>
        <v>0</v>
      </c>
      <c r="BV173" s="3">
        <f t="shared" si="151"/>
        <v>0</v>
      </c>
      <c r="BW173" s="3">
        <f t="shared" si="151"/>
        <v>0</v>
      </c>
      <c r="BX173" s="3">
        <f t="shared" si="151"/>
        <v>0</v>
      </c>
      <c r="BY173" s="3">
        <f t="shared" si="151"/>
        <v>0</v>
      </c>
      <c r="BZ173" s="3">
        <f t="shared" si="151"/>
        <v>0</v>
      </c>
      <c r="CA173" s="3">
        <f t="shared" ref="CA173:DF173" si="152">CA180</f>
        <v>0</v>
      </c>
      <c r="CB173" s="3">
        <f t="shared" si="152"/>
        <v>0</v>
      </c>
      <c r="CC173" s="3">
        <f t="shared" si="152"/>
        <v>0</v>
      </c>
      <c r="CD173" s="3">
        <f t="shared" si="152"/>
        <v>0</v>
      </c>
      <c r="CE173" s="3">
        <f t="shared" si="152"/>
        <v>0</v>
      </c>
      <c r="CF173" s="3">
        <f t="shared" si="152"/>
        <v>0</v>
      </c>
      <c r="CG173" s="3">
        <f t="shared" si="152"/>
        <v>0</v>
      </c>
      <c r="CH173" s="3">
        <f t="shared" si="152"/>
        <v>0</v>
      </c>
      <c r="CI173" s="3">
        <f t="shared" si="152"/>
        <v>0</v>
      </c>
      <c r="CJ173" s="3">
        <f t="shared" si="152"/>
        <v>0</v>
      </c>
      <c r="CK173" s="3">
        <f t="shared" si="152"/>
        <v>0</v>
      </c>
      <c r="CL173" s="3">
        <f t="shared" si="152"/>
        <v>0</v>
      </c>
      <c r="CM173" s="3">
        <f t="shared" si="152"/>
        <v>0</v>
      </c>
      <c r="CN173" s="3">
        <f t="shared" si="152"/>
        <v>0</v>
      </c>
      <c r="CO173" s="3">
        <f t="shared" si="152"/>
        <v>0</v>
      </c>
      <c r="CP173" s="3">
        <f t="shared" si="152"/>
        <v>0</v>
      </c>
      <c r="CQ173" s="3">
        <f t="shared" si="152"/>
        <v>0</v>
      </c>
      <c r="CR173" s="3">
        <f t="shared" si="152"/>
        <v>0</v>
      </c>
      <c r="CS173" s="3">
        <f t="shared" si="152"/>
        <v>0</v>
      </c>
      <c r="CT173" s="3">
        <f t="shared" si="152"/>
        <v>0</v>
      </c>
      <c r="CU173" s="3">
        <f t="shared" si="152"/>
        <v>0</v>
      </c>
      <c r="CV173" s="3">
        <f t="shared" si="152"/>
        <v>0</v>
      </c>
      <c r="CW173" s="3">
        <f t="shared" si="152"/>
        <v>0</v>
      </c>
      <c r="CX173" s="3">
        <f t="shared" si="152"/>
        <v>0</v>
      </c>
      <c r="CY173" s="3">
        <f t="shared" si="152"/>
        <v>0</v>
      </c>
      <c r="CZ173" s="3">
        <f t="shared" si="152"/>
        <v>0</v>
      </c>
      <c r="DA173" s="3">
        <f t="shared" si="152"/>
        <v>0</v>
      </c>
      <c r="DB173" s="3">
        <f t="shared" si="152"/>
        <v>0</v>
      </c>
      <c r="DC173" s="3">
        <f t="shared" si="152"/>
        <v>0</v>
      </c>
      <c r="DD173" s="3">
        <f t="shared" si="152"/>
        <v>0</v>
      </c>
      <c r="DE173" s="3">
        <f t="shared" si="152"/>
        <v>0</v>
      </c>
      <c r="DF173" s="3">
        <f t="shared" si="152"/>
        <v>0</v>
      </c>
      <c r="DG173" s="4">
        <f t="shared" ref="DG173:EL173" si="153">DG180</f>
        <v>0</v>
      </c>
      <c r="DH173" s="4">
        <f t="shared" si="153"/>
        <v>0</v>
      </c>
      <c r="DI173" s="4">
        <f t="shared" si="153"/>
        <v>0</v>
      </c>
      <c r="DJ173" s="4">
        <f t="shared" si="153"/>
        <v>0</v>
      </c>
      <c r="DK173" s="4">
        <f t="shared" si="153"/>
        <v>0</v>
      </c>
      <c r="DL173" s="4">
        <f t="shared" si="153"/>
        <v>0</v>
      </c>
      <c r="DM173" s="4">
        <f t="shared" si="153"/>
        <v>0</v>
      </c>
      <c r="DN173" s="4">
        <f t="shared" si="153"/>
        <v>0</v>
      </c>
      <c r="DO173" s="4">
        <f t="shared" si="153"/>
        <v>0</v>
      </c>
      <c r="DP173" s="4">
        <f t="shared" si="153"/>
        <v>0</v>
      </c>
      <c r="DQ173" s="4">
        <f t="shared" si="153"/>
        <v>0</v>
      </c>
      <c r="DR173" s="4">
        <f t="shared" si="153"/>
        <v>0</v>
      </c>
      <c r="DS173" s="4">
        <f t="shared" si="153"/>
        <v>0</v>
      </c>
      <c r="DT173" s="4">
        <f t="shared" si="153"/>
        <v>0</v>
      </c>
      <c r="DU173" s="4">
        <f t="shared" si="153"/>
        <v>0</v>
      </c>
      <c r="DV173" s="4">
        <f t="shared" si="153"/>
        <v>0</v>
      </c>
      <c r="DW173" s="4">
        <f t="shared" si="153"/>
        <v>0</v>
      </c>
      <c r="DX173" s="4">
        <f t="shared" si="153"/>
        <v>0</v>
      </c>
      <c r="DY173" s="4">
        <f t="shared" si="153"/>
        <v>0</v>
      </c>
      <c r="DZ173" s="4">
        <f t="shared" si="153"/>
        <v>0</v>
      </c>
      <c r="EA173" s="4">
        <f t="shared" si="153"/>
        <v>0</v>
      </c>
      <c r="EB173" s="4">
        <f t="shared" si="153"/>
        <v>0</v>
      </c>
      <c r="EC173" s="4">
        <f t="shared" si="153"/>
        <v>0</v>
      </c>
      <c r="ED173" s="4">
        <f t="shared" si="153"/>
        <v>0</v>
      </c>
      <c r="EE173" s="4">
        <f t="shared" si="153"/>
        <v>0</v>
      </c>
      <c r="EF173" s="4">
        <f t="shared" si="153"/>
        <v>0</v>
      </c>
      <c r="EG173" s="4">
        <f t="shared" si="153"/>
        <v>0</v>
      </c>
      <c r="EH173" s="4">
        <f t="shared" si="153"/>
        <v>0</v>
      </c>
      <c r="EI173" s="4">
        <f t="shared" si="153"/>
        <v>0</v>
      </c>
      <c r="EJ173" s="4">
        <f t="shared" si="153"/>
        <v>0</v>
      </c>
      <c r="EK173" s="4">
        <f t="shared" si="153"/>
        <v>0</v>
      </c>
      <c r="EL173" s="4">
        <f t="shared" si="153"/>
        <v>0</v>
      </c>
      <c r="EM173" s="4">
        <f t="shared" ref="EM173:FR173" si="154">EM180</f>
        <v>0</v>
      </c>
      <c r="EN173" s="4">
        <f t="shared" si="154"/>
        <v>0</v>
      </c>
      <c r="EO173" s="4">
        <f t="shared" si="154"/>
        <v>0</v>
      </c>
      <c r="EP173" s="4">
        <f t="shared" si="154"/>
        <v>0</v>
      </c>
      <c r="EQ173" s="4">
        <f t="shared" si="154"/>
        <v>0</v>
      </c>
      <c r="ER173" s="4">
        <f t="shared" si="154"/>
        <v>0</v>
      </c>
      <c r="ES173" s="4">
        <f t="shared" si="154"/>
        <v>0</v>
      </c>
      <c r="ET173" s="4">
        <f t="shared" si="154"/>
        <v>0</v>
      </c>
      <c r="EU173" s="4">
        <f t="shared" si="154"/>
        <v>0</v>
      </c>
      <c r="EV173" s="4">
        <f t="shared" si="154"/>
        <v>0</v>
      </c>
      <c r="EW173" s="4">
        <f t="shared" si="154"/>
        <v>0</v>
      </c>
      <c r="EX173" s="4">
        <f t="shared" si="154"/>
        <v>0</v>
      </c>
      <c r="EY173" s="4">
        <f t="shared" si="154"/>
        <v>0</v>
      </c>
      <c r="EZ173" s="4">
        <f t="shared" si="154"/>
        <v>0</v>
      </c>
      <c r="FA173" s="4">
        <f t="shared" si="154"/>
        <v>0</v>
      </c>
      <c r="FB173" s="4">
        <f t="shared" si="154"/>
        <v>0</v>
      </c>
      <c r="FC173" s="4">
        <f t="shared" si="154"/>
        <v>0</v>
      </c>
      <c r="FD173" s="4">
        <f t="shared" si="154"/>
        <v>0</v>
      </c>
      <c r="FE173" s="4">
        <f t="shared" si="154"/>
        <v>0</v>
      </c>
      <c r="FF173" s="4">
        <f t="shared" si="154"/>
        <v>0</v>
      </c>
      <c r="FG173" s="4">
        <f t="shared" si="154"/>
        <v>0</v>
      </c>
      <c r="FH173" s="4">
        <f t="shared" si="154"/>
        <v>0</v>
      </c>
      <c r="FI173" s="4">
        <f t="shared" si="154"/>
        <v>0</v>
      </c>
      <c r="FJ173" s="4">
        <f t="shared" si="154"/>
        <v>0</v>
      </c>
      <c r="FK173" s="4">
        <f t="shared" si="154"/>
        <v>0</v>
      </c>
      <c r="FL173" s="4">
        <f t="shared" si="154"/>
        <v>0</v>
      </c>
      <c r="FM173" s="4">
        <f t="shared" si="154"/>
        <v>0</v>
      </c>
      <c r="FN173" s="4">
        <f t="shared" si="154"/>
        <v>0</v>
      </c>
      <c r="FO173" s="4">
        <f t="shared" si="154"/>
        <v>0</v>
      </c>
      <c r="FP173" s="4">
        <f t="shared" si="154"/>
        <v>0</v>
      </c>
      <c r="FQ173" s="4">
        <f t="shared" si="154"/>
        <v>0</v>
      </c>
      <c r="FR173" s="4">
        <f t="shared" si="154"/>
        <v>0</v>
      </c>
      <c r="FS173" s="4">
        <f t="shared" ref="FS173:GX173" si="155">FS180</f>
        <v>0</v>
      </c>
      <c r="FT173" s="4">
        <f t="shared" si="155"/>
        <v>0</v>
      </c>
      <c r="FU173" s="4">
        <f t="shared" si="155"/>
        <v>0</v>
      </c>
      <c r="FV173" s="4">
        <f t="shared" si="155"/>
        <v>0</v>
      </c>
      <c r="FW173" s="4">
        <f t="shared" si="155"/>
        <v>0</v>
      </c>
      <c r="FX173" s="4">
        <f t="shared" si="155"/>
        <v>0</v>
      </c>
      <c r="FY173" s="4">
        <f t="shared" si="155"/>
        <v>0</v>
      </c>
      <c r="FZ173" s="4">
        <f t="shared" si="155"/>
        <v>0</v>
      </c>
      <c r="GA173" s="4">
        <f t="shared" si="155"/>
        <v>0</v>
      </c>
      <c r="GB173" s="4">
        <f t="shared" si="155"/>
        <v>0</v>
      </c>
      <c r="GC173" s="4">
        <f t="shared" si="155"/>
        <v>0</v>
      </c>
      <c r="GD173" s="4">
        <f t="shared" si="155"/>
        <v>0</v>
      </c>
      <c r="GE173" s="4">
        <f t="shared" si="155"/>
        <v>0</v>
      </c>
      <c r="GF173" s="4">
        <f t="shared" si="155"/>
        <v>0</v>
      </c>
      <c r="GG173" s="4">
        <f t="shared" si="155"/>
        <v>0</v>
      </c>
      <c r="GH173" s="4">
        <f t="shared" si="155"/>
        <v>0</v>
      </c>
      <c r="GI173" s="4">
        <f t="shared" si="155"/>
        <v>0</v>
      </c>
      <c r="GJ173" s="4">
        <f t="shared" si="155"/>
        <v>0</v>
      </c>
      <c r="GK173" s="4">
        <f t="shared" si="155"/>
        <v>0</v>
      </c>
      <c r="GL173" s="4">
        <f t="shared" si="155"/>
        <v>0</v>
      </c>
      <c r="GM173" s="4">
        <f t="shared" si="155"/>
        <v>0</v>
      </c>
      <c r="GN173" s="4">
        <f t="shared" si="155"/>
        <v>0</v>
      </c>
      <c r="GO173" s="4">
        <f t="shared" si="155"/>
        <v>0</v>
      </c>
      <c r="GP173" s="4">
        <f t="shared" si="155"/>
        <v>0</v>
      </c>
      <c r="GQ173" s="4">
        <f t="shared" si="155"/>
        <v>0</v>
      </c>
      <c r="GR173" s="4">
        <f t="shared" si="155"/>
        <v>0</v>
      </c>
      <c r="GS173" s="4">
        <f t="shared" si="155"/>
        <v>0</v>
      </c>
      <c r="GT173" s="4">
        <f t="shared" si="155"/>
        <v>0</v>
      </c>
      <c r="GU173" s="4">
        <f t="shared" si="155"/>
        <v>0</v>
      </c>
      <c r="GV173" s="4">
        <f t="shared" si="155"/>
        <v>0</v>
      </c>
      <c r="GW173" s="4">
        <f t="shared" si="155"/>
        <v>0</v>
      </c>
      <c r="GX173" s="4">
        <f t="shared" si="155"/>
        <v>0</v>
      </c>
    </row>
    <row r="175" spans="1:255" x14ac:dyDescent="0.2">
      <c r="A175" s="2">
        <v>17</v>
      </c>
      <c r="B175" s="2">
        <v>0</v>
      </c>
      <c r="C175" s="2">
        <f>ROW(SmtRes!A53)</f>
        <v>53</v>
      </c>
      <c r="D175" s="2">
        <f>ROW(EtalonRes!A63)</f>
        <v>63</v>
      </c>
      <c r="E175" s="2" t="s">
        <v>3</v>
      </c>
      <c r="F175" s="2" t="s">
        <v>171</v>
      </c>
      <c r="G175" s="2" t="s">
        <v>172</v>
      </c>
      <c r="H175" s="2" t="s">
        <v>173</v>
      </c>
      <c r="I175" s="2">
        <f>ROUND(42.5,9)</f>
        <v>42.5</v>
      </c>
      <c r="J175" s="2">
        <v>0</v>
      </c>
      <c r="K175" s="2"/>
      <c r="L175" s="2"/>
      <c r="M175" s="2"/>
      <c r="N175" s="2"/>
      <c r="O175" s="2">
        <f>ROUND(CP175,2)</f>
        <v>927.35</v>
      </c>
      <c r="P175" s="2">
        <f>ROUND((ROUND((AC175*AW175*I175),2)*BC175),2)</f>
        <v>0</v>
      </c>
      <c r="Q175" s="2">
        <f>(ROUND((ROUND(((ET175)*AV175*I175),2)*BB175),2)+ROUND((ROUND(((AE175-(EU175))*AV175*I175),2)*BS175),2))</f>
        <v>732.7</v>
      </c>
      <c r="R175" s="2">
        <f>ROUND((ROUND((AE175*AV175*I175),2)*BS175),2)</f>
        <v>313.23</v>
      </c>
      <c r="S175" s="2">
        <f>ROUND((ROUND((AF175*AV175*I175),2)*BA175),2)</f>
        <v>194.65</v>
      </c>
      <c r="T175" s="2">
        <f>ROUND(CU175*I175,2)</f>
        <v>0</v>
      </c>
      <c r="U175" s="2">
        <f>CV175*I175</f>
        <v>17.425000000000001</v>
      </c>
      <c r="V175" s="2">
        <f>CW175*I175</f>
        <v>0</v>
      </c>
      <c r="W175" s="2">
        <f>ROUND(CX175*I175,2)</f>
        <v>0</v>
      </c>
      <c r="X175" s="2">
        <f t="shared" ref="X175:Y178" si="156">ROUND(CY175,2)</f>
        <v>313.39</v>
      </c>
      <c r="Y175" s="2">
        <f t="shared" si="156"/>
        <v>208.28</v>
      </c>
      <c r="Z175" s="2"/>
      <c r="AA175" s="2">
        <v>-1</v>
      </c>
      <c r="AB175" s="2">
        <f>ROUND((AC175+AD175+AF175),6)</f>
        <v>21.82</v>
      </c>
      <c r="AC175" s="2">
        <f>ROUND((ES175),6)</f>
        <v>0</v>
      </c>
      <c r="AD175" s="2">
        <f>ROUND((((ET175)-(EU175))+AE175),6)</f>
        <v>17.239999999999998</v>
      </c>
      <c r="AE175" s="2">
        <f t="shared" ref="AE175:AF178" si="157">ROUND((EU175),6)</f>
        <v>7.37</v>
      </c>
      <c r="AF175" s="2">
        <f t="shared" si="157"/>
        <v>4.58</v>
      </c>
      <c r="AG175" s="2">
        <f>ROUND((AP175),6)</f>
        <v>0</v>
      </c>
      <c r="AH175" s="2">
        <f t="shared" ref="AH175:AI178" si="158">(EW175)</f>
        <v>0.41</v>
      </c>
      <c r="AI175" s="2">
        <f t="shared" si="158"/>
        <v>0</v>
      </c>
      <c r="AJ175" s="2">
        <f>(AS175)</f>
        <v>0</v>
      </c>
      <c r="AK175" s="2">
        <v>21.82</v>
      </c>
      <c r="AL175" s="2">
        <v>0</v>
      </c>
      <c r="AM175" s="2">
        <v>17.239999999999998</v>
      </c>
      <c r="AN175" s="2">
        <v>7.37</v>
      </c>
      <c r="AO175" s="2">
        <v>4.58</v>
      </c>
      <c r="AP175" s="2">
        <v>0</v>
      </c>
      <c r="AQ175" s="2">
        <v>0.41</v>
      </c>
      <c r="AR175" s="2">
        <v>0</v>
      </c>
      <c r="AS175" s="2">
        <v>0</v>
      </c>
      <c r="AT175" s="2">
        <v>161</v>
      </c>
      <c r="AU175" s="2">
        <v>107</v>
      </c>
      <c r="AV175" s="2">
        <v>1</v>
      </c>
      <c r="AW175" s="2">
        <v>1</v>
      </c>
      <c r="AX175" s="2"/>
      <c r="AY175" s="2"/>
      <c r="AZ175" s="2">
        <v>1</v>
      </c>
      <c r="BA175" s="2">
        <v>1</v>
      </c>
      <c r="BB175" s="2">
        <v>1</v>
      </c>
      <c r="BC175" s="2">
        <v>1</v>
      </c>
      <c r="BD175" s="2" t="s">
        <v>3</v>
      </c>
      <c r="BE175" s="2" t="s">
        <v>3</v>
      </c>
      <c r="BF175" s="2" t="s">
        <v>3</v>
      </c>
      <c r="BG175" s="2" t="s">
        <v>3</v>
      </c>
      <c r="BH175" s="2">
        <v>0</v>
      </c>
      <c r="BI175" s="2">
        <v>1</v>
      </c>
      <c r="BJ175" s="2" t="s">
        <v>174</v>
      </c>
      <c r="BK175" s="2"/>
      <c r="BL175" s="2"/>
      <c r="BM175" s="2">
        <v>170</v>
      </c>
      <c r="BN175" s="2">
        <v>0</v>
      </c>
      <c r="BO175" s="2" t="s">
        <v>3</v>
      </c>
      <c r="BP175" s="2">
        <v>0</v>
      </c>
      <c r="BQ175" s="2">
        <v>30</v>
      </c>
      <c r="BR175" s="2">
        <v>0</v>
      </c>
      <c r="BS175" s="2">
        <v>1</v>
      </c>
      <c r="BT175" s="2">
        <v>1</v>
      </c>
      <c r="BU175" s="2">
        <v>1</v>
      </c>
      <c r="BV175" s="2">
        <v>1</v>
      </c>
      <c r="BW175" s="2">
        <v>1</v>
      </c>
      <c r="BX175" s="2">
        <v>1</v>
      </c>
      <c r="BY175" s="2" t="s">
        <v>3</v>
      </c>
      <c r="BZ175" s="2">
        <v>161</v>
      </c>
      <c r="CA175" s="2">
        <v>107</v>
      </c>
      <c r="CB175" s="2"/>
      <c r="CC175" s="2"/>
      <c r="CD175" s="2"/>
      <c r="CE175" s="2">
        <v>30</v>
      </c>
      <c r="CF175" s="2">
        <v>0</v>
      </c>
      <c r="CG175" s="2">
        <v>0</v>
      </c>
      <c r="CH175" s="2"/>
      <c r="CI175" s="2"/>
      <c r="CJ175" s="2"/>
      <c r="CK175" s="2"/>
      <c r="CL175" s="2"/>
      <c r="CM175" s="2">
        <v>0</v>
      </c>
      <c r="CN175" s="2" t="s">
        <v>3</v>
      </c>
      <c r="CO175" s="2">
        <v>0</v>
      </c>
      <c r="CP175" s="2">
        <f>(P175+Q175+S175)</f>
        <v>927.35</v>
      </c>
      <c r="CQ175" s="2">
        <f>ROUND((ROUND((AC175*AW175*1),2)*BC175),2)</f>
        <v>0</v>
      </c>
      <c r="CR175" s="2">
        <f>(ROUND((ROUND(((ET175)*AV175*1),2)*BB175),2)+ROUND((ROUND(((AE175-(EU175))*AV175*1),2)*BS175),2))</f>
        <v>17.239999999999998</v>
      </c>
      <c r="CS175" s="2">
        <f>ROUND((ROUND((AE175*AV175*1),2)*BS175),2)</f>
        <v>7.37</v>
      </c>
      <c r="CT175" s="2">
        <f>ROUND((ROUND((AF175*AV175*1),2)*BA175),2)</f>
        <v>4.58</v>
      </c>
      <c r="CU175" s="2">
        <f>AG175</f>
        <v>0</v>
      </c>
      <c r="CV175" s="2">
        <f>(AH175*AV175)</f>
        <v>0.41</v>
      </c>
      <c r="CW175" s="2">
        <f t="shared" ref="CW175:CX178" si="159">AI175</f>
        <v>0</v>
      </c>
      <c r="CX175" s="2">
        <f t="shared" si="159"/>
        <v>0</v>
      </c>
      <c r="CY175" s="2">
        <f>((S175*BZ175)/100)</f>
        <v>313.38650000000001</v>
      </c>
      <c r="CZ175" s="2">
        <f>((S175*CA175)/100)</f>
        <v>208.27549999999999</v>
      </c>
      <c r="DA175" s="2"/>
      <c r="DB175" s="2"/>
      <c r="DC175" s="2" t="s">
        <v>3</v>
      </c>
      <c r="DD175" s="2" t="s">
        <v>3</v>
      </c>
      <c r="DE175" s="2" t="s">
        <v>3</v>
      </c>
      <c r="DF175" s="2" t="s">
        <v>3</v>
      </c>
      <c r="DG175" s="2" t="s">
        <v>3</v>
      </c>
      <c r="DH175" s="2" t="s">
        <v>3</v>
      </c>
      <c r="DI175" s="2" t="s">
        <v>3</v>
      </c>
      <c r="DJ175" s="2" t="s">
        <v>3</v>
      </c>
      <c r="DK175" s="2" t="s">
        <v>3</v>
      </c>
      <c r="DL175" s="2" t="s">
        <v>3</v>
      </c>
      <c r="DM175" s="2" t="s">
        <v>3</v>
      </c>
      <c r="DN175" s="2">
        <v>0</v>
      </c>
      <c r="DO175" s="2">
        <v>0</v>
      </c>
      <c r="DP175" s="2">
        <v>1</v>
      </c>
      <c r="DQ175" s="2">
        <v>1</v>
      </c>
      <c r="DR175" s="2"/>
      <c r="DS175" s="2"/>
      <c r="DT175" s="2"/>
      <c r="DU175" s="2">
        <v>1013</v>
      </c>
      <c r="DV175" s="2" t="s">
        <v>173</v>
      </c>
      <c r="DW175" s="2" t="s">
        <v>173</v>
      </c>
      <c r="DX175" s="2">
        <v>1</v>
      </c>
      <c r="DY175" s="2"/>
      <c r="DZ175" s="2" t="s">
        <v>3</v>
      </c>
      <c r="EA175" s="2" t="s">
        <v>3</v>
      </c>
      <c r="EB175" s="2" t="s">
        <v>3</v>
      </c>
      <c r="EC175" s="2" t="s">
        <v>3</v>
      </c>
      <c r="ED175" s="2"/>
      <c r="EE175" s="2">
        <v>98283035</v>
      </c>
      <c r="EF175" s="2">
        <v>30</v>
      </c>
      <c r="EG175" s="2" t="s">
        <v>28</v>
      </c>
      <c r="EH175" s="2">
        <v>0</v>
      </c>
      <c r="EI175" s="2" t="s">
        <v>3</v>
      </c>
      <c r="EJ175" s="2">
        <v>1</v>
      </c>
      <c r="EK175" s="2">
        <v>170</v>
      </c>
      <c r="EL175" s="2" t="s">
        <v>175</v>
      </c>
      <c r="EM175" s="2" t="s">
        <v>176</v>
      </c>
      <c r="EN175" s="2"/>
      <c r="EO175" s="2" t="s">
        <v>3</v>
      </c>
      <c r="EP175" s="2"/>
      <c r="EQ175" s="2">
        <v>132096</v>
      </c>
      <c r="ER175" s="2">
        <v>21.82</v>
      </c>
      <c r="ES175" s="2">
        <v>0</v>
      </c>
      <c r="ET175" s="2">
        <v>17.239999999999998</v>
      </c>
      <c r="EU175" s="2">
        <v>7.37</v>
      </c>
      <c r="EV175" s="2">
        <v>4.58</v>
      </c>
      <c r="EW175" s="2">
        <v>0.41</v>
      </c>
      <c r="EX175" s="2">
        <v>0</v>
      </c>
      <c r="EY175" s="2">
        <v>0</v>
      </c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>
        <v>0</v>
      </c>
      <c r="FR175" s="2">
        <f>ROUND(IF(AND(BH175=3,BI175=3),P175,0),2)</f>
        <v>0</v>
      </c>
      <c r="FS175" s="2">
        <v>0</v>
      </c>
      <c r="FT175" s="2"/>
      <c r="FU175" s="2"/>
      <c r="FV175" s="2"/>
      <c r="FW175" s="2"/>
      <c r="FX175" s="2">
        <v>161</v>
      </c>
      <c r="FY175" s="2">
        <v>107</v>
      </c>
      <c r="FZ175" s="2"/>
      <c r="GA175" s="2" t="s">
        <v>3</v>
      </c>
      <c r="GB175" s="2"/>
      <c r="GC175" s="2"/>
      <c r="GD175" s="2">
        <v>0</v>
      </c>
      <c r="GE175" s="2"/>
      <c r="GF175" s="2">
        <v>1509535046</v>
      </c>
      <c r="GG175" s="2">
        <v>2</v>
      </c>
      <c r="GH175" s="2">
        <v>1</v>
      </c>
      <c r="GI175" s="2">
        <v>-2</v>
      </c>
      <c r="GJ175" s="2">
        <v>0</v>
      </c>
      <c r="GK175" s="2">
        <f>ROUND(R175*(R12)/100,2)</f>
        <v>548.15</v>
      </c>
      <c r="GL175" s="2">
        <f>ROUND(IF(AND(BH175=3,BI175=3,FS175&lt;&gt;0),P175,0),2)</f>
        <v>0</v>
      </c>
      <c r="GM175" s="2">
        <f>ROUND(O175+X175+Y175+GK175,2)+GX175</f>
        <v>1997.17</v>
      </c>
      <c r="GN175" s="2">
        <f>IF(OR(BI175=0,BI175=1),ROUND(O175+X175+Y175+GK175,2),0)</f>
        <v>1997.17</v>
      </c>
      <c r="GO175" s="2">
        <f>IF(BI175=2,ROUND(O175+X175+Y175+GK175,2),0)</f>
        <v>0</v>
      </c>
      <c r="GP175" s="2">
        <f>IF(BI175=4,ROUND(O175+X175+Y175+GK175,2)+GX175,0)</f>
        <v>0</v>
      </c>
      <c r="GQ175" s="2"/>
      <c r="GR175" s="2">
        <v>0</v>
      </c>
      <c r="GS175" s="2">
        <v>0</v>
      </c>
      <c r="GT175" s="2">
        <v>0</v>
      </c>
      <c r="GU175" s="2" t="s">
        <v>3</v>
      </c>
      <c r="GV175" s="2">
        <f>ROUND((GT175),6)</f>
        <v>0</v>
      </c>
      <c r="GW175" s="2">
        <v>1</v>
      </c>
      <c r="GX175" s="2">
        <f>ROUND(HC175*I175,2)</f>
        <v>0</v>
      </c>
      <c r="GY175" s="2"/>
      <c r="GZ175" s="2"/>
      <c r="HA175" s="2">
        <v>0</v>
      </c>
      <c r="HB175" s="2">
        <v>0</v>
      </c>
      <c r="HC175" s="2">
        <f>GV175*GW175</f>
        <v>0</v>
      </c>
      <c r="HD175" s="2"/>
      <c r="HE175" s="2" t="s">
        <v>3</v>
      </c>
      <c r="HF175" s="2" t="s">
        <v>3</v>
      </c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>
        <v>0</v>
      </c>
      <c r="IL175" s="2"/>
      <c r="IM175" s="2"/>
      <c r="IN175" s="2"/>
      <c r="IO175" s="2"/>
      <c r="IP175" s="2"/>
      <c r="IQ175" s="2"/>
      <c r="IR175" s="2"/>
      <c r="IS175" s="2"/>
      <c r="IT175" s="2"/>
      <c r="IU175" s="2"/>
    </row>
    <row r="176" spans="1:255" x14ac:dyDescent="0.2">
      <c r="A176">
        <v>17</v>
      </c>
      <c r="B176">
        <v>0</v>
      </c>
      <c r="C176">
        <f>ROW(SmtRes!A58)</f>
        <v>58</v>
      </c>
      <c r="D176">
        <f>ROW(EtalonRes!A68)</f>
        <v>68</v>
      </c>
      <c r="E176" t="s">
        <v>3</v>
      </c>
      <c r="F176" t="s">
        <v>171</v>
      </c>
      <c r="G176" t="s">
        <v>172</v>
      </c>
      <c r="H176" t="s">
        <v>173</v>
      </c>
      <c r="I176">
        <f>ROUND(42.5,9)</f>
        <v>42.5</v>
      </c>
      <c r="J176">
        <v>0</v>
      </c>
      <c r="O176">
        <f>ROUND(CP176,2)</f>
        <v>15259.92</v>
      </c>
      <c r="P176">
        <f>ROUND((ROUND((AC176*AW176*I176),2)*BC176),2)</f>
        <v>0</v>
      </c>
      <c r="Q176">
        <f>(ROUND((ROUND(((ET176)*AV176*I176),2)*BB176),2)+ROUND((ROUND(((AE176-(EU176))*AV176*I176),2)*BS176),2))</f>
        <v>10543.55</v>
      </c>
      <c r="R176">
        <f>ROUND((ROUND((AE176*AV176*I176),2)*BS176),2)</f>
        <v>7589.56</v>
      </c>
      <c r="S176">
        <f>ROUND((ROUND((AF176*AV176*I176),2)*BA176),2)</f>
        <v>4716.37</v>
      </c>
      <c r="T176">
        <f>ROUND(CU176*I176,2)</f>
        <v>0</v>
      </c>
      <c r="U176">
        <f>CV176*I176</f>
        <v>17.425000000000001</v>
      </c>
      <c r="V176">
        <f>CW176*I176</f>
        <v>0</v>
      </c>
      <c r="W176">
        <f>ROUND(CX176*I176,2)</f>
        <v>0</v>
      </c>
      <c r="X176">
        <f t="shared" si="156"/>
        <v>6178.44</v>
      </c>
      <c r="Y176">
        <f t="shared" si="156"/>
        <v>2546.84</v>
      </c>
      <c r="AA176">
        <v>-1</v>
      </c>
      <c r="AB176">
        <f>ROUND((AC176+AD176+AF176),6)</f>
        <v>21.82</v>
      </c>
      <c r="AC176">
        <f>ROUND((ES176),6)</f>
        <v>0</v>
      </c>
      <c r="AD176">
        <f>ROUND((((ET176)-(EU176))+AE176),6)</f>
        <v>17.239999999999998</v>
      </c>
      <c r="AE176">
        <f t="shared" si="157"/>
        <v>7.37</v>
      </c>
      <c r="AF176">
        <f t="shared" si="157"/>
        <v>4.58</v>
      </c>
      <c r="AG176">
        <f>ROUND((AP176),6)</f>
        <v>0</v>
      </c>
      <c r="AH176">
        <f t="shared" si="158"/>
        <v>0.41</v>
      </c>
      <c r="AI176">
        <f t="shared" si="158"/>
        <v>0</v>
      </c>
      <c r="AJ176">
        <f>(AS176)</f>
        <v>0</v>
      </c>
      <c r="AK176">
        <v>21.82</v>
      </c>
      <c r="AL176">
        <v>0</v>
      </c>
      <c r="AM176">
        <v>17.239999999999998</v>
      </c>
      <c r="AN176">
        <v>7.37</v>
      </c>
      <c r="AO176">
        <v>4.58</v>
      </c>
      <c r="AP176">
        <v>0</v>
      </c>
      <c r="AQ176">
        <v>0.41</v>
      </c>
      <c r="AR176">
        <v>0</v>
      </c>
      <c r="AS176">
        <v>0</v>
      </c>
      <c r="AT176">
        <v>131</v>
      </c>
      <c r="AU176">
        <v>54</v>
      </c>
      <c r="AV176">
        <v>1</v>
      </c>
      <c r="AW176">
        <v>1</v>
      </c>
      <c r="AZ176">
        <v>1</v>
      </c>
      <c r="BA176">
        <v>24.23</v>
      </c>
      <c r="BB176">
        <v>14.39</v>
      </c>
      <c r="BC176">
        <v>1</v>
      </c>
      <c r="BD176" t="s">
        <v>3</v>
      </c>
      <c r="BE176" t="s">
        <v>3</v>
      </c>
      <c r="BF176" t="s">
        <v>3</v>
      </c>
      <c r="BG176" t="s">
        <v>3</v>
      </c>
      <c r="BH176">
        <v>0</v>
      </c>
      <c r="BI176">
        <v>1</v>
      </c>
      <c r="BJ176" t="s">
        <v>174</v>
      </c>
      <c r="BM176">
        <v>170</v>
      </c>
      <c r="BN176">
        <v>0</v>
      </c>
      <c r="BO176" t="s">
        <v>171</v>
      </c>
      <c r="BP176">
        <v>1</v>
      </c>
      <c r="BQ176">
        <v>30</v>
      </c>
      <c r="BR176">
        <v>0</v>
      </c>
      <c r="BS176">
        <v>24.23</v>
      </c>
      <c r="BT176">
        <v>1</v>
      </c>
      <c r="BU176">
        <v>1</v>
      </c>
      <c r="BV176">
        <v>1</v>
      </c>
      <c r="BW176">
        <v>1</v>
      </c>
      <c r="BX176">
        <v>1</v>
      </c>
      <c r="BY176" t="s">
        <v>3</v>
      </c>
      <c r="BZ176">
        <v>131</v>
      </c>
      <c r="CA176">
        <v>54</v>
      </c>
      <c r="CE176">
        <v>30</v>
      </c>
      <c r="CF176">
        <v>0</v>
      </c>
      <c r="CG176">
        <v>0</v>
      </c>
      <c r="CM176">
        <v>0</v>
      </c>
      <c r="CN176" t="s">
        <v>3</v>
      </c>
      <c r="CO176">
        <v>0</v>
      </c>
      <c r="CP176">
        <f>(P176+Q176+S176)</f>
        <v>15259.919999999998</v>
      </c>
      <c r="CQ176">
        <f>ROUND((ROUND((AC176*AW176*1),2)*BC176),2)</f>
        <v>0</v>
      </c>
      <c r="CR176">
        <f>(ROUND((ROUND(((ET176)*AV176*1),2)*BB176),2)+ROUND((ROUND(((AE176-(EU176))*AV176*1),2)*BS176),2))</f>
        <v>248.08</v>
      </c>
      <c r="CS176">
        <f>ROUND((ROUND((AE176*AV176*1),2)*BS176),2)</f>
        <v>178.58</v>
      </c>
      <c r="CT176">
        <f>ROUND((ROUND((AF176*AV176*1),2)*BA176),2)</f>
        <v>110.97</v>
      </c>
      <c r="CU176">
        <f>AG176</f>
        <v>0</v>
      </c>
      <c r="CV176">
        <f>(AH176*AV176)</f>
        <v>0.41</v>
      </c>
      <c r="CW176">
        <f t="shared" si="159"/>
        <v>0</v>
      </c>
      <c r="CX176">
        <f t="shared" si="159"/>
        <v>0</v>
      </c>
      <c r="CY176">
        <f>S176*(BZ176/100)</f>
        <v>6178.4447</v>
      </c>
      <c r="CZ176">
        <f>S176*(CA176/100)</f>
        <v>2546.8398000000002</v>
      </c>
      <c r="DC176" t="s">
        <v>3</v>
      </c>
      <c r="DD176" t="s">
        <v>3</v>
      </c>
      <c r="DE176" t="s">
        <v>3</v>
      </c>
      <c r="DF176" t="s">
        <v>3</v>
      </c>
      <c r="DG176" t="s">
        <v>3</v>
      </c>
      <c r="DH176" t="s">
        <v>3</v>
      </c>
      <c r="DI176" t="s">
        <v>3</v>
      </c>
      <c r="DJ176" t="s">
        <v>3</v>
      </c>
      <c r="DK176" t="s">
        <v>3</v>
      </c>
      <c r="DL176" t="s">
        <v>3</v>
      </c>
      <c r="DM176" t="s">
        <v>3</v>
      </c>
      <c r="DN176">
        <v>161</v>
      </c>
      <c r="DO176">
        <v>107</v>
      </c>
      <c r="DP176">
        <v>1</v>
      </c>
      <c r="DQ176">
        <v>1</v>
      </c>
      <c r="DU176">
        <v>1013</v>
      </c>
      <c r="DV176" t="s">
        <v>173</v>
      </c>
      <c r="DW176" t="s">
        <v>173</v>
      </c>
      <c r="DX176">
        <v>1</v>
      </c>
      <c r="DZ176" t="s">
        <v>3</v>
      </c>
      <c r="EA176" t="s">
        <v>3</v>
      </c>
      <c r="EB176" t="s">
        <v>3</v>
      </c>
      <c r="EC176" t="s">
        <v>3</v>
      </c>
      <c r="EE176">
        <v>98283035</v>
      </c>
      <c r="EF176">
        <v>30</v>
      </c>
      <c r="EG176" t="s">
        <v>28</v>
      </c>
      <c r="EH176">
        <v>0</v>
      </c>
      <c r="EI176" t="s">
        <v>3</v>
      </c>
      <c r="EJ176">
        <v>1</v>
      </c>
      <c r="EK176">
        <v>170</v>
      </c>
      <c r="EL176" t="s">
        <v>175</v>
      </c>
      <c r="EM176" t="s">
        <v>176</v>
      </c>
      <c r="EO176" t="s">
        <v>3</v>
      </c>
      <c r="EQ176">
        <v>132096</v>
      </c>
      <c r="ER176">
        <v>21.82</v>
      </c>
      <c r="ES176">
        <v>0</v>
      </c>
      <c r="ET176">
        <v>17.239999999999998</v>
      </c>
      <c r="EU176">
        <v>7.37</v>
      </c>
      <c r="EV176">
        <v>4.58</v>
      </c>
      <c r="EW176">
        <v>0.41</v>
      </c>
      <c r="EX176">
        <v>0</v>
      </c>
      <c r="EY176">
        <v>0</v>
      </c>
      <c r="FQ176">
        <v>0</v>
      </c>
      <c r="FR176">
        <f>ROUND(IF(AND(BH176=3,BI176=3),P176,0),2)</f>
        <v>0</v>
      </c>
      <c r="FS176">
        <v>0</v>
      </c>
      <c r="FX176">
        <v>161</v>
      </c>
      <c r="FY176">
        <v>107</v>
      </c>
      <c r="GA176" t="s">
        <v>3</v>
      </c>
      <c r="GD176">
        <v>0</v>
      </c>
      <c r="GF176">
        <v>1509535046</v>
      </c>
      <c r="GG176">
        <v>2</v>
      </c>
      <c r="GH176">
        <v>1</v>
      </c>
      <c r="GI176">
        <v>2</v>
      </c>
      <c r="GJ176">
        <v>0</v>
      </c>
      <c r="GK176">
        <f>ROUND(R176*(S12)/100,2)</f>
        <v>11915.61</v>
      </c>
      <c r="GL176">
        <f>ROUND(IF(AND(BH176=3,BI176=3,FS176&lt;&gt;0),P176,0),2)</f>
        <v>0</v>
      </c>
      <c r="GM176">
        <f>ROUND(O176+X176+Y176+GK176,2)+GX176</f>
        <v>35900.81</v>
      </c>
      <c r="GN176">
        <f>IF(OR(BI176=0,BI176=1),ROUND(O176+X176+Y176+GK176,2),0)</f>
        <v>35900.81</v>
      </c>
      <c r="GO176">
        <f>IF(BI176=2,ROUND(O176+X176+Y176+GK176,2),0)</f>
        <v>0</v>
      </c>
      <c r="GP176">
        <f>IF(BI176=4,ROUND(O176+X176+Y176+GK176,2)+GX176,0)</f>
        <v>0</v>
      </c>
      <c r="GR176">
        <v>0</v>
      </c>
      <c r="GS176">
        <v>3</v>
      </c>
      <c r="GT176">
        <v>0</v>
      </c>
      <c r="GU176" t="s">
        <v>3</v>
      </c>
      <c r="GV176">
        <f>ROUND((GT176),6)</f>
        <v>0</v>
      </c>
      <c r="GW176">
        <v>1</v>
      </c>
      <c r="GX176">
        <f>ROUND(HC176*I176,2)</f>
        <v>0</v>
      </c>
      <c r="HA176">
        <v>0</v>
      </c>
      <c r="HB176">
        <v>0</v>
      </c>
      <c r="HC176">
        <f>GV176*GW176</f>
        <v>0</v>
      </c>
      <c r="HE176" t="s">
        <v>3</v>
      </c>
      <c r="HF176" t="s">
        <v>3</v>
      </c>
      <c r="IK176">
        <v>0</v>
      </c>
    </row>
    <row r="177" spans="1:255" x14ac:dyDescent="0.2">
      <c r="A177" s="2">
        <v>18</v>
      </c>
      <c r="B177" s="2">
        <v>0</v>
      </c>
      <c r="C177" s="2">
        <v>53</v>
      </c>
      <c r="D177" s="2"/>
      <c r="E177" s="2" t="s">
        <v>3</v>
      </c>
      <c r="F177" s="2" t="s">
        <v>177</v>
      </c>
      <c r="G177" s="2" t="s">
        <v>178</v>
      </c>
      <c r="H177" s="2" t="s">
        <v>179</v>
      </c>
      <c r="I177" s="2">
        <f>I175*J177</f>
        <v>0.17</v>
      </c>
      <c r="J177" s="2">
        <v>4.0000000000000001E-3</v>
      </c>
      <c r="K177" s="2"/>
      <c r="L177" s="2"/>
      <c r="M177" s="2"/>
      <c r="N177" s="2"/>
      <c r="O177" s="2">
        <f>ROUND(CP177,2)</f>
        <v>5045.37</v>
      </c>
      <c r="P177" s="2">
        <f>ROUND((ROUND((AC177*AW177*I177),2)*BC177),2)</f>
        <v>5045.37</v>
      </c>
      <c r="Q177" s="2">
        <f>(ROUND((ROUND(((ET177)*AV177*I177),2)*BB177),2)+ROUND((ROUND(((AE177-(EU177))*AV177*I177),2)*BS177),2))</f>
        <v>0</v>
      </c>
      <c r="R177" s="2">
        <f>ROUND((ROUND((AE177*AV177*I177),2)*BS177),2)</f>
        <v>0</v>
      </c>
      <c r="S177" s="2">
        <f>ROUND((ROUND((AF177*AV177*I177),2)*BA177),2)</f>
        <v>0</v>
      </c>
      <c r="T177" s="2">
        <f>ROUND(CU177*I177,2)</f>
        <v>0</v>
      </c>
      <c r="U177" s="2">
        <f>CV177*I177</f>
        <v>0</v>
      </c>
      <c r="V177" s="2">
        <f>CW177*I177</f>
        <v>0</v>
      </c>
      <c r="W177" s="2">
        <f>ROUND(CX177*I177,2)</f>
        <v>0</v>
      </c>
      <c r="X177" s="2">
        <f t="shared" si="156"/>
        <v>0</v>
      </c>
      <c r="Y177" s="2">
        <f t="shared" si="156"/>
        <v>0</v>
      </c>
      <c r="Z177" s="2"/>
      <c r="AA177" s="2">
        <v>-1</v>
      </c>
      <c r="AB177" s="2">
        <f>ROUND((AC177+AD177+AF177),6)</f>
        <v>29678.62</v>
      </c>
      <c r="AC177" s="2">
        <f>ROUND((ES177),6)</f>
        <v>29678.62</v>
      </c>
      <c r="AD177" s="2">
        <f>ROUND((((ET177)-(EU177))+AE177),6)</f>
        <v>0</v>
      </c>
      <c r="AE177" s="2">
        <f t="shared" si="157"/>
        <v>0</v>
      </c>
      <c r="AF177" s="2">
        <f t="shared" si="157"/>
        <v>0</v>
      </c>
      <c r="AG177" s="2">
        <f>ROUND((AP177),6)</f>
        <v>0</v>
      </c>
      <c r="AH177" s="2">
        <f t="shared" si="158"/>
        <v>0</v>
      </c>
      <c r="AI177" s="2">
        <f t="shared" si="158"/>
        <v>0</v>
      </c>
      <c r="AJ177" s="2">
        <f>(AS177)</f>
        <v>0</v>
      </c>
      <c r="AK177" s="2">
        <v>29678.62</v>
      </c>
      <c r="AL177" s="2">
        <v>29678.62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161</v>
      </c>
      <c r="AU177" s="2">
        <v>107</v>
      </c>
      <c r="AV177" s="2">
        <v>1</v>
      </c>
      <c r="AW177" s="2">
        <v>1</v>
      </c>
      <c r="AX177" s="2"/>
      <c r="AY177" s="2"/>
      <c r="AZ177" s="2">
        <v>1</v>
      </c>
      <c r="BA177" s="2">
        <v>1</v>
      </c>
      <c r="BB177" s="2">
        <v>1</v>
      </c>
      <c r="BC177" s="2">
        <v>1</v>
      </c>
      <c r="BD177" s="2" t="s">
        <v>3</v>
      </c>
      <c r="BE177" s="2" t="s">
        <v>3</v>
      </c>
      <c r="BF177" s="2" t="s">
        <v>3</v>
      </c>
      <c r="BG177" s="2" t="s">
        <v>3</v>
      </c>
      <c r="BH177" s="2">
        <v>3</v>
      </c>
      <c r="BI177" s="2">
        <v>1</v>
      </c>
      <c r="BJ177" s="2" t="s">
        <v>180</v>
      </c>
      <c r="BK177" s="2"/>
      <c r="BL177" s="2"/>
      <c r="BM177" s="2">
        <v>170</v>
      </c>
      <c r="BN177" s="2">
        <v>0</v>
      </c>
      <c r="BO177" s="2" t="s">
        <v>3</v>
      </c>
      <c r="BP177" s="2">
        <v>0</v>
      </c>
      <c r="BQ177" s="2">
        <v>30</v>
      </c>
      <c r="BR177" s="2">
        <v>0</v>
      </c>
      <c r="BS177" s="2">
        <v>1</v>
      </c>
      <c r="BT177" s="2">
        <v>1</v>
      </c>
      <c r="BU177" s="2">
        <v>1</v>
      </c>
      <c r="BV177" s="2">
        <v>1</v>
      </c>
      <c r="BW177" s="2">
        <v>1</v>
      </c>
      <c r="BX177" s="2">
        <v>1</v>
      </c>
      <c r="BY177" s="2" t="s">
        <v>3</v>
      </c>
      <c r="BZ177" s="2">
        <v>161</v>
      </c>
      <c r="CA177" s="2">
        <v>107</v>
      </c>
      <c r="CB177" s="2"/>
      <c r="CC177" s="2"/>
      <c r="CD177" s="2"/>
      <c r="CE177" s="2">
        <v>30</v>
      </c>
      <c r="CF177" s="2">
        <v>0</v>
      </c>
      <c r="CG177" s="2">
        <v>0</v>
      </c>
      <c r="CH177" s="2"/>
      <c r="CI177" s="2"/>
      <c r="CJ177" s="2"/>
      <c r="CK177" s="2"/>
      <c r="CL177" s="2"/>
      <c r="CM177" s="2">
        <v>0</v>
      </c>
      <c r="CN177" s="2" t="s">
        <v>3</v>
      </c>
      <c r="CO177" s="2">
        <v>0</v>
      </c>
      <c r="CP177" s="2">
        <f>(P177+Q177+S177)</f>
        <v>5045.37</v>
      </c>
      <c r="CQ177" s="2">
        <f>ROUND((ROUND((AC177*AW177*1),2)*BC177),2)</f>
        <v>29678.62</v>
      </c>
      <c r="CR177" s="2">
        <f>(ROUND((ROUND(((ET177)*AV177*1),2)*BB177),2)+ROUND((ROUND(((AE177-(EU177))*AV177*1),2)*BS177),2))</f>
        <v>0</v>
      </c>
      <c r="CS177" s="2">
        <f>ROUND((ROUND((AE177*AV177*1),2)*BS177),2)</f>
        <v>0</v>
      </c>
      <c r="CT177" s="2">
        <f>ROUND((ROUND((AF177*AV177*1),2)*BA177),2)</f>
        <v>0</v>
      </c>
      <c r="CU177" s="2">
        <f>AG177</f>
        <v>0</v>
      </c>
      <c r="CV177" s="2">
        <f>(AH177*AV177)</f>
        <v>0</v>
      </c>
      <c r="CW177" s="2">
        <f t="shared" si="159"/>
        <v>0</v>
      </c>
      <c r="CX177" s="2">
        <f t="shared" si="159"/>
        <v>0</v>
      </c>
      <c r="CY177" s="2">
        <f>((S177*BZ177)/100)</f>
        <v>0</v>
      </c>
      <c r="CZ177" s="2">
        <f>((S177*CA177)/100)</f>
        <v>0</v>
      </c>
      <c r="DA177" s="2"/>
      <c r="DB177" s="2"/>
      <c r="DC177" s="2" t="s">
        <v>3</v>
      </c>
      <c r="DD177" s="2" t="s">
        <v>3</v>
      </c>
      <c r="DE177" s="2" t="s">
        <v>3</v>
      </c>
      <c r="DF177" s="2" t="s">
        <v>3</v>
      </c>
      <c r="DG177" s="2" t="s">
        <v>3</v>
      </c>
      <c r="DH177" s="2" t="s">
        <v>3</v>
      </c>
      <c r="DI177" s="2" t="s">
        <v>3</v>
      </c>
      <c r="DJ177" s="2" t="s">
        <v>3</v>
      </c>
      <c r="DK177" s="2" t="s">
        <v>3</v>
      </c>
      <c r="DL177" s="2" t="s">
        <v>3</v>
      </c>
      <c r="DM177" s="2" t="s">
        <v>3</v>
      </c>
      <c r="DN177" s="2">
        <v>0</v>
      </c>
      <c r="DO177" s="2">
        <v>0</v>
      </c>
      <c r="DP177" s="2">
        <v>1</v>
      </c>
      <c r="DQ177" s="2">
        <v>1</v>
      </c>
      <c r="DR177" s="2"/>
      <c r="DS177" s="2"/>
      <c r="DT177" s="2"/>
      <c r="DU177" s="2">
        <v>1013</v>
      </c>
      <c r="DV177" s="2" t="s">
        <v>179</v>
      </c>
      <c r="DW177" s="2" t="s">
        <v>179</v>
      </c>
      <c r="DX177" s="2">
        <v>1</v>
      </c>
      <c r="DY177" s="2"/>
      <c r="DZ177" s="2" t="s">
        <v>3</v>
      </c>
      <c r="EA177" s="2" t="s">
        <v>3</v>
      </c>
      <c r="EB177" s="2" t="s">
        <v>3</v>
      </c>
      <c r="EC177" s="2" t="s">
        <v>3</v>
      </c>
      <c r="ED177" s="2"/>
      <c r="EE177" s="2">
        <v>98283035</v>
      </c>
      <c r="EF177" s="2">
        <v>30</v>
      </c>
      <c r="EG177" s="2" t="s">
        <v>28</v>
      </c>
      <c r="EH177" s="2">
        <v>0</v>
      </c>
      <c r="EI177" s="2" t="s">
        <v>3</v>
      </c>
      <c r="EJ177" s="2">
        <v>1</v>
      </c>
      <c r="EK177" s="2">
        <v>170</v>
      </c>
      <c r="EL177" s="2" t="s">
        <v>175</v>
      </c>
      <c r="EM177" s="2" t="s">
        <v>176</v>
      </c>
      <c r="EN177" s="2"/>
      <c r="EO177" s="2" t="s">
        <v>3</v>
      </c>
      <c r="EP177" s="2"/>
      <c r="EQ177" s="2">
        <v>1024</v>
      </c>
      <c r="ER177" s="2">
        <v>29678.62</v>
      </c>
      <c r="ES177" s="2">
        <v>29678.62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>
        <v>0</v>
      </c>
      <c r="FR177" s="2">
        <f>ROUND(IF(AND(BH177=3,BI177=3),P177,0),2)</f>
        <v>0</v>
      </c>
      <c r="FS177" s="2">
        <v>0</v>
      </c>
      <c r="FT177" s="2"/>
      <c r="FU177" s="2"/>
      <c r="FV177" s="2"/>
      <c r="FW177" s="2"/>
      <c r="FX177" s="2">
        <v>161</v>
      </c>
      <c r="FY177" s="2">
        <v>107</v>
      </c>
      <c r="FZ177" s="2"/>
      <c r="GA177" s="2" t="s">
        <v>3</v>
      </c>
      <c r="GB177" s="2"/>
      <c r="GC177" s="2"/>
      <c r="GD177" s="2">
        <v>0</v>
      </c>
      <c r="GE177" s="2"/>
      <c r="GF177" s="2">
        <v>-1293121352</v>
      </c>
      <c r="GG177" s="2">
        <v>2</v>
      </c>
      <c r="GH177" s="2">
        <v>1</v>
      </c>
      <c r="GI177" s="2">
        <v>-2</v>
      </c>
      <c r="GJ177" s="2">
        <v>0</v>
      </c>
      <c r="GK177" s="2">
        <f>ROUND(R177*(R12)/100,2)</f>
        <v>0</v>
      </c>
      <c r="GL177" s="2">
        <f>ROUND(IF(AND(BH177=3,BI177=3,FS177&lt;&gt;0),P177,0),2)</f>
        <v>0</v>
      </c>
      <c r="GM177" s="2">
        <f>ROUND(O177+X177+Y177+GK177,2)+GX177</f>
        <v>5045.37</v>
      </c>
      <c r="GN177" s="2">
        <f>IF(OR(BI177=0,BI177=1),ROUND(O177+X177+Y177+GK177,2),0)</f>
        <v>5045.37</v>
      </c>
      <c r="GO177" s="2">
        <f>IF(BI177=2,ROUND(O177+X177+Y177+GK177,2),0)</f>
        <v>0</v>
      </c>
      <c r="GP177" s="2">
        <f>IF(BI177=4,ROUND(O177+X177+Y177+GK177,2)+GX177,0)</f>
        <v>0</v>
      </c>
      <c r="GQ177" s="2"/>
      <c r="GR177" s="2">
        <v>0</v>
      </c>
      <c r="GS177" s="2">
        <v>0</v>
      </c>
      <c r="GT177" s="2">
        <v>0</v>
      </c>
      <c r="GU177" s="2" t="s">
        <v>3</v>
      </c>
      <c r="GV177" s="2">
        <f>ROUND((GT177),6)</f>
        <v>0</v>
      </c>
      <c r="GW177" s="2">
        <v>1</v>
      </c>
      <c r="GX177" s="2">
        <f>ROUND(HC177*I177,2)</f>
        <v>0</v>
      </c>
      <c r="GY177" s="2"/>
      <c r="GZ177" s="2"/>
      <c r="HA177" s="2">
        <v>0</v>
      </c>
      <c r="HB177" s="2">
        <v>0</v>
      </c>
      <c r="HC177" s="2">
        <f>GV177*GW177</f>
        <v>0</v>
      </c>
      <c r="HD177" s="2"/>
      <c r="HE177" s="2" t="s">
        <v>3</v>
      </c>
      <c r="HF177" s="2" t="s">
        <v>3</v>
      </c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>
        <v>0</v>
      </c>
      <c r="IL177" s="2"/>
      <c r="IM177" s="2"/>
      <c r="IN177" s="2"/>
      <c r="IO177" s="2"/>
      <c r="IP177" s="2"/>
      <c r="IQ177" s="2"/>
      <c r="IR177" s="2"/>
      <c r="IS177" s="2"/>
      <c r="IT177" s="2"/>
      <c r="IU177" s="2"/>
    </row>
    <row r="178" spans="1:255" x14ac:dyDescent="0.2">
      <c r="A178">
        <v>18</v>
      </c>
      <c r="B178">
        <v>0</v>
      </c>
      <c r="C178">
        <v>58</v>
      </c>
      <c r="E178" t="s">
        <v>3</v>
      </c>
      <c r="F178" t="s">
        <v>177</v>
      </c>
      <c r="G178" t="s">
        <v>178</v>
      </c>
      <c r="H178" t="s">
        <v>179</v>
      </c>
      <c r="I178">
        <f>I176*J178</f>
        <v>0.17</v>
      </c>
      <c r="J178">
        <v>4.0000000000000001E-3</v>
      </c>
      <c r="O178">
        <f>ROUND(CP178,2)</f>
        <v>16700.169999999998</v>
      </c>
      <c r="P178">
        <f>ROUND((ROUND((AC178*AW178*I178),2)*BC178),2)</f>
        <v>16700.169999999998</v>
      </c>
      <c r="Q178">
        <f>(ROUND((ROUND(((ET178)*AV178*I178),2)*BB178),2)+ROUND((ROUND(((AE178-(EU178))*AV178*I178),2)*BS178),2))</f>
        <v>0</v>
      </c>
      <c r="R178">
        <f>ROUND((ROUND((AE178*AV178*I178),2)*BS178),2)</f>
        <v>0</v>
      </c>
      <c r="S178">
        <f>ROUND((ROUND((AF178*AV178*I178),2)*BA178),2)</f>
        <v>0</v>
      </c>
      <c r="T178">
        <f>ROUND(CU178*I178,2)</f>
        <v>0</v>
      </c>
      <c r="U178">
        <f>CV178*I178</f>
        <v>0</v>
      </c>
      <c r="V178">
        <f>CW178*I178</f>
        <v>0</v>
      </c>
      <c r="W178">
        <f>ROUND(CX178*I178,2)</f>
        <v>0</v>
      </c>
      <c r="X178">
        <f t="shared" si="156"/>
        <v>0</v>
      </c>
      <c r="Y178">
        <f t="shared" si="156"/>
        <v>0</v>
      </c>
      <c r="AA178">
        <v>-1</v>
      </c>
      <c r="AB178">
        <f>ROUND((AC178+AD178+AF178),6)</f>
        <v>29678.62</v>
      </c>
      <c r="AC178">
        <f>ROUND((ES178),6)</f>
        <v>29678.62</v>
      </c>
      <c r="AD178">
        <f>ROUND((((ET178)-(EU178))+AE178),6)</f>
        <v>0</v>
      </c>
      <c r="AE178">
        <f t="shared" si="157"/>
        <v>0</v>
      </c>
      <c r="AF178">
        <f t="shared" si="157"/>
        <v>0</v>
      </c>
      <c r="AG178">
        <f>ROUND((AP178),6)</f>
        <v>0</v>
      </c>
      <c r="AH178">
        <f t="shared" si="158"/>
        <v>0</v>
      </c>
      <c r="AI178">
        <f t="shared" si="158"/>
        <v>0</v>
      </c>
      <c r="AJ178">
        <f>(AS178)</f>
        <v>0</v>
      </c>
      <c r="AK178">
        <v>29678.62</v>
      </c>
      <c r="AL178">
        <v>29678.62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1</v>
      </c>
      <c r="AZ178">
        <v>1</v>
      </c>
      <c r="BA178">
        <v>1</v>
      </c>
      <c r="BB178">
        <v>1</v>
      </c>
      <c r="BC178">
        <v>3.31</v>
      </c>
      <c r="BD178" t="s">
        <v>3</v>
      </c>
      <c r="BE178" t="s">
        <v>3</v>
      </c>
      <c r="BF178" t="s">
        <v>3</v>
      </c>
      <c r="BG178" t="s">
        <v>3</v>
      </c>
      <c r="BH178">
        <v>3</v>
      </c>
      <c r="BI178">
        <v>1</v>
      </c>
      <c r="BJ178" t="s">
        <v>180</v>
      </c>
      <c r="BM178">
        <v>170</v>
      </c>
      <c r="BN178">
        <v>0</v>
      </c>
      <c r="BO178" t="s">
        <v>177</v>
      </c>
      <c r="BP178">
        <v>1</v>
      </c>
      <c r="BQ178">
        <v>30</v>
      </c>
      <c r="BR178">
        <v>0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 t="s">
        <v>3</v>
      </c>
      <c r="BZ178">
        <v>0</v>
      </c>
      <c r="CA178">
        <v>0</v>
      </c>
      <c r="CE178">
        <v>30</v>
      </c>
      <c r="CF178">
        <v>0</v>
      </c>
      <c r="CG178">
        <v>0</v>
      </c>
      <c r="CM178">
        <v>0</v>
      </c>
      <c r="CN178" t="s">
        <v>3</v>
      </c>
      <c r="CO178">
        <v>0</v>
      </c>
      <c r="CP178">
        <f>(P178+Q178+S178)</f>
        <v>16700.169999999998</v>
      </c>
      <c r="CQ178">
        <f>ROUND((ROUND((AC178*AW178*1),2)*BC178),2)</f>
        <v>98236.23</v>
      </c>
      <c r="CR178">
        <f>(ROUND((ROUND(((ET178)*AV178*1),2)*BB178),2)+ROUND((ROUND(((AE178-(EU178))*AV178*1),2)*BS178),2))</f>
        <v>0</v>
      </c>
      <c r="CS178">
        <f>ROUND((ROUND((AE178*AV178*1),2)*BS178),2)</f>
        <v>0</v>
      </c>
      <c r="CT178">
        <f>ROUND((ROUND((AF178*AV178*1),2)*BA178),2)</f>
        <v>0</v>
      </c>
      <c r="CU178">
        <f>AG178</f>
        <v>0</v>
      </c>
      <c r="CV178">
        <f>(AH178*AV178)</f>
        <v>0</v>
      </c>
      <c r="CW178">
        <f t="shared" si="159"/>
        <v>0</v>
      </c>
      <c r="CX178">
        <f t="shared" si="159"/>
        <v>0</v>
      </c>
      <c r="CY178">
        <f>S178*(BZ178/100)</f>
        <v>0</v>
      </c>
      <c r="CZ178">
        <f>S178*(CA178/100)</f>
        <v>0</v>
      </c>
      <c r="DC178" t="s">
        <v>3</v>
      </c>
      <c r="DD178" t="s">
        <v>3</v>
      </c>
      <c r="DE178" t="s">
        <v>3</v>
      </c>
      <c r="DF178" t="s">
        <v>3</v>
      </c>
      <c r="DG178" t="s">
        <v>3</v>
      </c>
      <c r="DH178" t="s">
        <v>3</v>
      </c>
      <c r="DI178" t="s">
        <v>3</v>
      </c>
      <c r="DJ178" t="s">
        <v>3</v>
      </c>
      <c r="DK178" t="s">
        <v>3</v>
      </c>
      <c r="DL178" t="s">
        <v>3</v>
      </c>
      <c r="DM178" t="s">
        <v>3</v>
      </c>
      <c r="DN178">
        <v>161</v>
      </c>
      <c r="DO178">
        <v>107</v>
      </c>
      <c r="DP178">
        <v>1</v>
      </c>
      <c r="DQ178">
        <v>1</v>
      </c>
      <c r="DU178">
        <v>1013</v>
      </c>
      <c r="DV178" t="s">
        <v>179</v>
      </c>
      <c r="DW178" t="s">
        <v>179</v>
      </c>
      <c r="DX178">
        <v>1</v>
      </c>
      <c r="DZ178" t="s">
        <v>3</v>
      </c>
      <c r="EA178" t="s">
        <v>3</v>
      </c>
      <c r="EB178" t="s">
        <v>3</v>
      </c>
      <c r="EC178" t="s">
        <v>3</v>
      </c>
      <c r="EE178">
        <v>98283035</v>
      </c>
      <c r="EF178">
        <v>30</v>
      </c>
      <c r="EG178" t="s">
        <v>28</v>
      </c>
      <c r="EH178">
        <v>0</v>
      </c>
      <c r="EI178" t="s">
        <v>3</v>
      </c>
      <c r="EJ178">
        <v>1</v>
      </c>
      <c r="EK178">
        <v>170</v>
      </c>
      <c r="EL178" t="s">
        <v>175</v>
      </c>
      <c r="EM178" t="s">
        <v>176</v>
      </c>
      <c r="EO178" t="s">
        <v>3</v>
      </c>
      <c r="EQ178">
        <v>1024</v>
      </c>
      <c r="ER178">
        <v>29678.62</v>
      </c>
      <c r="ES178">
        <v>29678.62</v>
      </c>
      <c r="ET178">
        <v>0</v>
      </c>
      <c r="EU178">
        <v>0</v>
      </c>
      <c r="EV178">
        <v>0</v>
      </c>
      <c r="EW178">
        <v>0</v>
      </c>
      <c r="EX178">
        <v>0</v>
      </c>
      <c r="FQ178">
        <v>0</v>
      </c>
      <c r="FR178">
        <f>ROUND(IF(AND(BH178=3,BI178=3),P178,0),2)</f>
        <v>0</v>
      </c>
      <c r="FS178">
        <v>0</v>
      </c>
      <c r="FX178">
        <v>161</v>
      </c>
      <c r="FY178">
        <v>107</v>
      </c>
      <c r="GA178" t="s">
        <v>3</v>
      </c>
      <c r="GD178">
        <v>0</v>
      </c>
      <c r="GF178">
        <v>-1293121352</v>
      </c>
      <c r="GG178">
        <v>2</v>
      </c>
      <c r="GH178">
        <v>1</v>
      </c>
      <c r="GI178">
        <v>2</v>
      </c>
      <c r="GJ178">
        <v>0</v>
      </c>
      <c r="GK178">
        <f>ROUND(R178*(S12)/100,2)</f>
        <v>0</v>
      </c>
      <c r="GL178">
        <f>ROUND(IF(AND(BH178=3,BI178=3,FS178&lt;&gt;0),P178,0),2)</f>
        <v>0</v>
      </c>
      <c r="GM178">
        <f>ROUND(O178+X178+Y178+GK178,2)+GX178</f>
        <v>16700.169999999998</v>
      </c>
      <c r="GN178">
        <f>IF(OR(BI178=0,BI178=1),ROUND(O178+X178+Y178+GK178,2),0)</f>
        <v>16700.169999999998</v>
      </c>
      <c r="GO178">
        <f>IF(BI178=2,ROUND(O178+X178+Y178+GK178,2),0)</f>
        <v>0</v>
      </c>
      <c r="GP178">
        <f>IF(BI178=4,ROUND(O178+X178+Y178+GK178,2)+GX178,0)</f>
        <v>0</v>
      </c>
      <c r="GR178">
        <v>0</v>
      </c>
      <c r="GS178">
        <v>3</v>
      </c>
      <c r="GT178">
        <v>0</v>
      </c>
      <c r="GU178" t="s">
        <v>3</v>
      </c>
      <c r="GV178">
        <f>ROUND((GT178),6)</f>
        <v>0</v>
      </c>
      <c r="GW178">
        <v>1</v>
      </c>
      <c r="GX178">
        <f>ROUND(HC178*I178,2)</f>
        <v>0</v>
      </c>
      <c r="HA178">
        <v>0</v>
      </c>
      <c r="HB178">
        <v>0</v>
      </c>
      <c r="HC178">
        <f>GV178*GW178</f>
        <v>0</v>
      </c>
      <c r="HE178" t="s">
        <v>3</v>
      </c>
      <c r="HF178" t="s">
        <v>3</v>
      </c>
      <c r="IK178">
        <v>0</v>
      </c>
    </row>
    <row r="180" spans="1:255" x14ac:dyDescent="0.2">
      <c r="A180" s="3">
        <v>51</v>
      </c>
      <c r="B180" s="3">
        <f>B171</f>
        <v>0</v>
      </c>
      <c r="C180" s="3">
        <f>A171</f>
        <v>4</v>
      </c>
      <c r="D180" s="3">
        <f>ROW(A171)</f>
        <v>171</v>
      </c>
      <c r="E180" s="3"/>
      <c r="F180" s="3" t="str">
        <f>IF(F171&lt;&gt;"",F171,"")</f>
        <v>4</v>
      </c>
      <c r="G180" s="3" t="str">
        <f>IF(G171&lt;&gt;"",G171,"")</f>
        <v>Демаркировка дорожной разметки</v>
      </c>
      <c r="H180" s="3">
        <v>0</v>
      </c>
      <c r="I180" s="3"/>
      <c r="J180" s="3"/>
      <c r="K180" s="3"/>
      <c r="L180" s="3"/>
      <c r="M180" s="3"/>
      <c r="N180" s="3"/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>
        <f t="shared" ref="AO180:BD180" si="160">ROUND(BX180,2)</f>
        <v>0</v>
      </c>
      <c r="AP180" s="3">
        <f t="shared" si="160"/>
        <v>0</v>
      </c>
      <c r="AQ180" s="3">
        <f t="shared" si="160"/>
        <v>0</v>
      </c>
      <c r="AR180" s="3">
        <f t="shared" si="160"/>
        <v>0</v>
      </c>
      <c r="AS180" s="3">
        <f t="shared" si="160"/>
        <v>0</v>
      </c>
      <c r="AT180" s="3">
        <f t="shared" si="160"/>
        <v>0</v>
      </c>
      <c r="AU180" s="3">
        <f t="shared" si="160"/>
        <v>0</v>
      </c>
      <c r="AV180" s="3">
        <f t="shared" si="160"/>
        <v>0</v>
      </c>
      <c r="AW180" s="3">
        <f t="shared" si="160"/>
        <v>0</v>
      </c>
      <c r="AX180" s="3">
        <f t="shared" si="160"/>
        <v>0</v>
      </c>
      <c r="AY180" s="3">
        <f t="shared" si="160"/>
        <v>0</v>
      </c>
      <c r="AZ180" s="3">
        <f t="shared" si="160"/>
        <v>0</v>
      </c>
      <c r="BA180" s="3">
        <f t="shared" si="160"/>
        <v>0</v>
      </c>
      <c r="BB180" s="3">
        <f t="shared" si="160"/>
        <v>0</v>
      </c>
      <c r="BC180" s="3">
        <f t="shared" si="160"/>
        <v>0</v>
      </c>
      <c r="BD180" s="3">
        <f t="shared" si="160"/>
        <v>0</v>
      </c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4">
        <v>0</v>
      </c>
      <c r="DH180" s="4">
        <v>0</v>
      </c>
      <c r="DI180" s="4">
        <v>0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4">
        <v>0</v>
      </c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>
        <f t="shared" ref="EG180:EV180" si="161">ROUND(FP180,2)</f>
        <v>0</v>
      </c>
      <c r="EH180" s="4">
        <f t="shared" si="161"/>
        <v>0</v>
      </c>
      <c r="EI180" s="4">
        <f t="shared" si="161"/>
        <v>0</v>
      </c>
      <c r="EJ180" s="4">
        <f t="shared" si="161"/>
        <v>0</v>
      </c>
      <c r="EK180" s="4">
        <f t="shared" si="161"/>
        <v>0</v>
      </c>
      <c r="EL180" s="4">
        <f t="shared" si="161"/>
        <v>0</v>
      </c>
      <c r="EM180" s="4">
        <f t="shared" si="161"/>
        <v>0</v>
      </c>
      <c r="EN180" s="4">
        <f t="shared" si="161"/>
        <v>0</v>
      </c>
      <c r="EO180" s="4">
        <f t="shared" si="161"/>
        <v>0</v>
      </c>
      <c r="EP180" s="4">
        <f t="shared" si="161"/>
        <v>0</v>
      </c>
      <c r="EQ180" s="4">
        <f t="shared" si="161"/>
        <v>0</v>
      </c>
      <c r="ER180" s="4">
        <f t="shared" si="161"/>
        <v>0</v>
      </c>
      <c r="ES180" s="4">
        <f t="shared" si="161"/>
        <v>0</v>
      </c>
      <c r="ET180" s="4">
        <f t="shared" si="161"/>
        <v>0</v>
      </c>
      <c r="EU180" s="4">
        <f t="shared" si="161"/>
        <v>0</v>
      </c>
      <c r="EV180" s="4">
        <f t="shared" si="161"/>
        <v>0</v>
      </c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>
        <v>0</v>
      </c>
    </row>
    <row r="182" spans="1:255" x14ac:dyDescent="0.2">
      <c r="A182" s="5">
        <v>50</v>
      </c>
      <c r="B182" s="5">
        <v>0</v>
      </c>
      <c r="C182" s="5">
        <v>0</v>
      </c>
      <c r="D182" s="5">
        <v>1</v>
      </c>
      <c r="E182" s="5">
        <v>201</v>
      </c>
      <c r="F182" s="5">
        <f>ROUND(Source!O180,O182)</f>
        <v>0</v>
      </c>
      <c r="G182" s="5" t="s">
        <v>46</v>
      </c>
      <c r="H182" s="5" t="s">
        <v>47</v>
      </c>
      <c r="I182" s="5"/>
      <c r="J182" s="5"/>
      <c r="K182" s="5">
        <v>201</v>
      </c>
      <c r="L182" s="5">
        <v>1</v>
      </c>
      <c r="M182" s="5">
        <v>3</v>
      </c>
      <c r="N182" s="5" t="s">
        <v>3</v>
      </c>
      <c r="O182" s="5">
        <v>2</v>
      </c>
      <c r="P182" s="5">
        <f>ROUND(Source!DG180,O182)</f>
        <v>0</v>
      </c>
      <c r="Q182" s="5"/>
      <c r="R182" s="5"/>
      <c r="S182" s="5"/>
      <c r="T182" s="5"/>
      <c r="U182" s="5"/>
      <c r="V182" s="5"/>
      <c r="W182" s="5"/>
    </row>
    <row r="183" spans="1:255" x14ac:dyDescent="0.2">
      <c r="A183" s="5">
        <v>50</v>
      </c>
      <c r="B183" s="5">
        <v>0</v>
      </c>
      <c r="C183" s="5">
        <v>0</v>
      </c>
      <c r="D183" s="5">
        <v>1</v>
      </c>
      <c r="E183" s="5">
        <v>202</v>
      </c>
      <c r="F183" s="5">
        <f>ROUND(Source!P180,O183)</f>
        <v>0</v>
      </c>
      <c r="G183" s="5" t="s">
        <v>48</v>
      </c>
      <c r="H183" s="5" t="s">
        <v>49</v>
      </c>
      <c r="I183" s="5"/>
      <c r="J183" s="5"/>
      <c r="K183" s="5">
        <v>202</v>
      </c>
      <c r="L183" s="5">
        <v>2</v>
      </c>
      <c r="M183" s="5">
        <v>3</v>
      </c>
      <c r="N183" s="5" t="s">
        <v>3</v>
      </c>
      <c r="O183" s="5">
        <v>2</v>
      </c>
      <c r="P183" s="5">
        <f>ROUND(Source!DH180,O183)</f>
        <v>0</v>
      </c>
      <c r="Q183" s="5"/>
      <c r="R183" s="5"/>
      <c r="S183" s="5"/>
      <c r="T183" s="5"/>
      <c r="U183" s="5"/>
      <c r="V183" s="5"/>
      <c r="W183" s="5"/>
    </row>
    <row r="184" spans="1:255" x14ac:dyDescent="0.2">
      <c r="A184" s="5">
        <v>50</v>
      </c>
      <c r="B184" s="5">
        <v>0</v>
      </c>
      <c r="C184" s="5">
        <v>0</v>
      </c>
      <c r="D184" s="5">
        <v>1</v>
      </c>
      <c r="E184" s="5">
        <v>222</v>
      </c>
      <c r="F184" s="5">
        <f>ROUND(Source!AO180,O184)</f>
        <v>0</v>
      </c>
      <c r="G184" s="5" t="s">
        <v>50</v>
      </c>
      <c r="H184" s="5" t="s">
        <v>51</v>
      </c>
      <c r="I184" s="5"/>
      <c r="J184" s="5"/>
      <c r="K184" s="5">
        <v>222</v>
      </c>
      <c r="L184" s="5">
        <v>3</v>
      </c>
      <c r="M184" s="5">
        <v>3</v>
      </c>
      <c r="N184" s="5" t="s">
        <v>3</v>
      </c>
      <c r="O184" s="5">
        <v>2</v>
      </c>
      <c r="P184" s="5">
        <f>ROUND(Source!EG180,O184)</f>
        <v>0</v>
      </c>
      <c r="Q184" s="5"/>
      <c r="R184" s="5"/>
      <c r="S184" s="5"/>
      <c r="T184" s="5"/>
      <c r="U184" s="5"/>
      <c r="V184" s="5"/>
      <c r="W184" s="5"/>
    </row>
    <row r="185" spans="1:255" x14ac:dyDescent="0.2">
      <c r="A185" s="5">
        <v>50</v>
      </c>
      <c r="B185" s="5">
        <v>0</v>
      </c>
      <c r="C185" s="5">
        <v>0</v>
      </c>
      <c r="D185" s="5">
        <v>1</v>
      </c>
      <c r="E185" s="5">
        <v>225</v>
      </c>
      <c r="F185" s="5">
        <f>ROUND(Source!AV180,O185)</f>
        <v>0</v>
      </c>
      <c r="G185" s="5" t="s">
        <v>52</v>
      </c>
      <c r="H185" s="5" t="s">
        <v>53</v>
      </c>
      <c r="I185" s="5"/>
      <c r="J185" s="5"/>
      <c r="K185" s="5">
        <v>225</v>
      </c>
      <c r="L185" s="5">
        <v>4</v>
      </c>
      <c r="M185" s="5">
        <v>3</v>
      </c>
      <c r="N185" s="5" t="s">
        <v>3</v>
      </c>
      <c r="O185" s="5">
        <v>2</v>
      </c>
      <c r="P185" s="5">
        <f>ROUND(Source!EN180,O185)</f>
        <v>0</v>
      </c>
      <c r="Q185" s="5"/>
      <c r="R185" s="5"/>
      <c r="S185" s="5"/>
      <c r="T185" s="5"/>
      <c r="U185" s="5"/>
      <c r="V185" s="5"/>
      <c r="W185" s="5"/>
    </row>
    <row r="186" spans="1:255" x14ac:dyDescent="0.2">
      <c r="A186" s="5">
        <v>50</v>
      </c>
      <c r="B186" s="5">
        <v>0</v>
      </c>
      <c r="C186" s="5">
        <v>0</v>
      </c>
      <c r="D186" s="5">
        <v>1</v>
      </c>
      <c r="E186" s="5">
        <v>226</v>
      </c>
      <c r="F186" s="5">
        <f>ROUND(Source!AW180,O186)</f>
        <v>0</v>
      </c>
      <c r="G186" s="5" t="s">
        <v>54</v>
      </c>
      <c r="H186" s="5" t="s">
        <v>55</v>
      </c>
      <c r="I186" s="5"/>
      <c r="J186" s="5"/>
      <c r="K186" s="5">
        <v>226</v>
      </c>
      <c r="L186" s="5">
        <v>5</v>
      </c>
      <c r="M186" s="5">
        <v>3</v>
      </c>
      <c r="N186" s="5" t="s">
        <v>3</v>
      </c>
      <c r="O186" s="5">
        <v>2</v>
      </c>
      <c r="P186" s="5">
        <f>ROUND(Source!EO180,O186)</f>
        <v>0</v>
      </c>
      <c r="Q186" s="5"/>
      <c r="R186" s="5"/>
      <c r="S186" s="5"/>
      <c r="T186" s="5"/>
      <c r="U186" s="5"/>
      <c r="V186" s="5"/>
      <c r="W186" s="5"/>
    </row>
    <row r="187" spans="1:255" x14ac:dyDescent="0.2">
      <c r="A187" s="5">
        <v>50</v>
      </c>
      <c r="B187" s="5">
        <v>0</v>
      </c>
      <c r="C187" s="5">
        <v>0</v>
      </c>
      <c r="D187" s="5">
        <v>1</v>
      </c>
      <c r="E187" s="5">
        <v>227</v>
      </c>
      <c r="F187" s="5">
        <f>ROUND(Source!AX180,O187)</f>
        <v>0</v>
      </c>
      <c r="G187" s="5" t="s">
        <v>56</v>
      </c>
      <c r="H187" s="5" t="s">
        <v>57</v>
      </c>
      <c r="I187" s="5"/>
      <c r="J187" s="5"/>
      <c r="K187" s="5">
        <v>227</v>
      </c>
      <c r="L187" s="5">
        <v>6</v>
      </c>
      <c r="M187" s="5">
        <v>3</v>
      </c>
      <c r="N187" s="5" t="s">
        <v>3</v>
      </c>
      <c r="O187" s="5">
        <v>2</v>
      </c>
      <c r="P187" s="5">
        <f>ROUND(Source!EP180,O187)</f>
        <v>0</v>
      </c>
      <c r="Q187" s="5"/>
      <c r="R187" s="5"/>
      <c r="S187" s="5"/>
      <c r="T187" s="5"/>
      <c r="U187" s="5"/>
      <c r="V187" s="5"/>
      <c r="W187" s="5"/>
    </row>
    <row r="188" spans="1:255" x14ac:dyDescent="0.2">
      <c r="A188" s="5">
        <v>50</v>
      </c>
      <c r="B188" s="5">
        <v>0</v>
      </c>
      <c r="C188" s="5">
        <v>0</v>
      </c>
      <c r="D188" s="5">
        <v>1</v>
      </c>
      <c r="E188" s="5">
        <v>228</v>
      </c>
      <c r="F188" s="5">
        <f>ROUND(Source!AY180,O188)</f>
        <v>0</v>
      </c>
      <c r="G188" s="5" t="s">
        <v>58</v>
      </c>
      <c r="H188" s="5" t="s">
        <v>59</v>
      </c>
      <c r="I188" s="5"/>
      <c r="J188" s="5"/>
      <c r="K188" s="5">
        <v>228</v>
      </c>
      <c r="L188" s="5">
        <v>7</v>
      </c>
      <c r="M188" s="5">
        <v>3</v>
      </c>
      <c r="N188" s="5" t="s">
        <v>3</v>
      </c>
      <c r="O188" s="5">
        <v>2</v>
      </c>
      <c r="P188" s="5">
        <f>ROUND(Source!EQ180,O188)</f>
        <v>0</v>
      </c>
      <c r="Q188" s="5"/>
      <c r="R188" s="5"/>
      <c r="S188" s="5"/>
      <c r="T188" s="5"/>
      <c r="U188" s="5"/>
      <c r="V188" s="5"/>
      <c r="W188" s="5"/>
    </row>
    <row r="189" spans="1:255" x14ac:dyDescent="0.2">
      <c r="A189" s="5">
        <v>50</v>
      </c>
      <c r="B189" s="5">
        <v>0</v>
      </c>
      <c r="C189" s="5">
        <v>0</v>
      </c>
      <c r="D189" s="5">
        <v>1</v>
      </c>
      <c r="E189" s="5">
        <v>216</v>
      </c>
      <c r="F189" s="5">
        <f>ROUND(Source!AP180,O189)</f>
        <v>0</v>
      </c>
      <c r="G189" s="5" t="s">
        <v>60</v>
      </c>
      <c r="H189" s="5" t="s">
        <v>61</v>
      </c>
      <c r="I189" s="5"/>
      <c r="J189" s="5"/>
      <c r="K189" s="5">
        <v>216</v>
      </c>
      <c r="L189" s="5">
        <v>8</v>
      </c>
      <c r="M189" s="5">
        <v>3</v>
      </c>
      <c r="N189" s="5" t="s">
        <v>3</v>
      </c>
      <c r="O189" s="5">
        <v>2</v>
      </c>
      <c r="P189" s="5">
        <f>ROUND(Source!EH180,O189)</f>
        <v>0</v>
      </c>
      <c r="Q189" s="5"/>
      <c r="R189" s="5"/>
      <c r="S189" s="5"/>
      <c r="T189" s="5"/>
      <c r="U189" s="5"/>
      <c r="V189" s="5"/>
      <c r="W189" s="5"/>
    </row>
    <row r="190" spans="1:255" x14ac:dyDescent="0.2">
      <c r="A190" s="5">
        <v>50</v>
      </c>
      <c r="B190" s="5">
        <v>0</v>
      </c>
      <c r="C190" s="5">
        <v>0</v>
      </c>
      <c r="D190" s="5">
        <v>1</v>
      </c>
      <c r="E190" s="5">
        <v>223</v>
      </c>
      <c r="F190" s="5">
        <f>ROUND(Source!AQ180,O190)</f>
        <v>0</v>
      </c>
      <c r="G190" s="5" t="s">
        <v>62</v>
      </c>
      <c r="H190" s="5" t="s">
        <v>63</v>
      </c>
      <c r="I190" s="5"/>
      <c r="J190" s="5"/>
      <c r="K190" s="5">
        <v>223</v>
      </c>
      <c r="L190" s="5">
        <v>9</v>
      </c>
      <c r="M190" s="5">
        <v>3</v>
      </c>
      <c r="N190" s="5" t="s">
        <v>3</v>
      </c>
      <c r="O190" s="5">
        <v>2</v>
      </c>
      <c r="P190" s="5">
        <f>ROUND(Source!EI180,O190)</f>
        <v>0</v>
      </c>
      <c r="Q190" s="5"/>
      <c r="R190" s="5"/>
      <c r="S190" s="5"/>
      <c r="T190" s="5"/>
      <c r="U190" s="5"/>
      <c r="V190" s="5"/>
      <c r="W190" s="5"/>
    </row>
    <row r="191" spans="1:255" x14ac:dyDescent="0.2">
      <c r="A191" s="5">
        <v>50</v>
      </c>
      <c r="B191" s="5">
        <v>0</v>
      </c>
      <c r="C191" s="5">
        <v>0</v>
      </c>
      <c r="D191" s="5">
        <v>1</v>
      </c>
      <c r="E191" s="5">
        <v>229</v>
      </c>
      <c r="F191" s="5">
        <f>ROUND(Source!AZ180,O191)</f>
        <v>0</v>
      </c>
      <c r="G191" s="5" t="s">
        <v>64</v>
      </c>
      <c r="H191" s="5" t="s">
        <v>65</v>
      </c>
      <c r="I191" s="5"/>
      <c r="J191" s="5"/>
      <c r="K191" s="5">
        <v>229</v>
      </c>
      <c r="L191" s="5">
        <v>10</v>
      </c>
      <c r="M191" s="5">
        <v>3</v>
      </c>
      <c r="N191" s="5" t="s">
        <v>3</v>
      </c>
      <c r="O191" s="5">
        <v>2</v>
      </c>
      <c r="P191" s="5">
        <f>ROUND(Source!ER180,O191)</f>
        <v>0</v>
      </c>
      <c r="Q191" s="5"/>
      <c r="R191" s="5"/>
      <c r="S191" s="5"/>
      <c r="T191" s="5"/>
      <c r="U191" s="5"/>
      <c r="V191" s="5"/>
      <c r="W191" s="5"/>
    </row>
    <row r="192" spans="1:255" x14ac:dyDescent="0.2">
      <c r="A192" s="5">
        <v>50</v>
      </c>
      <c r="B192" s="5">
        <v>0</v>
      </c>
      <c r="C192" s="5">
        <v>0</v>
      </c>
      <c r="D192" s="5">
        <v>1</v>
      </c>
      <c r="E192" s="5">
        <v>203</v>
      </c>
      <c r="F192" s="5">
        <f>ROUND(Source!Q180,O192)</f>
        <v>0</v>
      </c>
      <c r="G192" s="5" t="s">
        <v>66</v>
      </c>
      <c r="H192" s="5" t="s">
        <v>67</v>
      </c>
      <c r="I192" s="5"/>
      <c r="J192" s="5"/>
      <c r="K192" s="5">
        <v>203</v>
      </c>
      <c r="L192" s="5">
        <v>11</v>
      </c>
      <c r="M192" s="5">
        <v>3</v>
      </c>
      <c r="N192" s="5" t="s">
        <v>3</v>
      </c>
      <c r="O192" s="5">
        <v>2</v>
      </c>
      <c r="P192" s="5">
        <f>ROUND(Source!DI180,O192)</f>
        <v>0</v>
      </c>
      <c r="Q192" s="5"/>
      <c r="R192" s="5"/>
      <c r="S192" s="5"/>
      <c r="T192" s="5"/>
      <c r="U192" s="5"/>
      <c r="V192" s="5"/>
      <c r="W192" s="5"/>
    </row>
    <row r="193" spans="1:23" x14ac:dyDescent="0.2">
      <c r="A193" s="5">
        <v>50</v>
      </c>
      <c r="B193" s="5">
        <v>0</v>
      </c>
      <c r="C193" s="5">
        <v>0</v>
      </c>
      <c r="D193" s="5">
        <v>1</v>
      </c>
      <c r="E193" s="5">
        <v>231</v>
      </c>
      <c r="F193" s="5">
        <f>ROUND(Source!BB180,O193)</f>
        <v>0</v>
      </c>
      <c r="G193" s="5" t="s">
        <v>68</v>
      </c>
      <c r="H193" s="5" t="s">
        <v>69</v>
      </c>
      <c r="I193" s="5"/>
      <c r="J193" s="5"/>
      <c r="K193" s="5">
        <v>231</v>
      </c>
      <c r="L193" s="5">
        <v>12</v>
      </c>
      <c r="M193" s="5">
        <v>3</v>
      </c>
      <c r="N193" s="5" t="s">
        <v>3</v>
      </c>
      <c r="O193" s="5">
        <v>2</v>
      </c>
      <c r="P193" s="5">
        <f>ROUND(Source!ET180,O193)</f>
        <v>0</v>
      </c>
      <c r="Q193" s="5"/>
      <c r="R193" s="5"/>
      <c r="S193" s="5"/>
      <c r="T193" s="5"/>
      <c r="U193" s="5"/>
      <c r="V193" s="5"/>
      <c r="W193" s="5"/>
    </row>
    <row r="194" spans="1:23" x14ac:dyDescent="0.2">
      <c r="A194" s="5">
        <v>50</v>
      </c>
      <c r="B194" s="5">
        <v>0</v>
      </c>
      <c r="C194" s="5">
        <v>0</v>
      </c>
      <c r="D194" s="5">
        <v>1</v>
      </c>
      <c r="E194" s="5">
        <v>204</v>
      </c>
      <c r="F194" s="5">
        <f>ROUND(Source!R180,O194)</f>
        <v>0</v>
      </c>
      <c r="G194" s="5" t="s">
        <v>70</v>
      </c>
      <c r="H194" s="5" t="s">
        <v>71</v>
      </c>
      <c r="I194" s="5"/>
      <c r="J194" s="5"/>
      <c r="K194" s="5">
        <v>204</v>
      </c>
      <c r="L194" s="5">
        <v>13</v>
      </c>
      <c r="M194" s="5">
        <v>3</v>
      </c>
      <c r="N194" s="5" t="s">
        <v>3</v>
      </c>
      <c r="O194" s="5">
        <v>2</v>
      </c>
      <c r="P194" s="5">
        <f>ROUND(Source!DJ180,O194)</f>
        <v>0</v>
      </c>
      <c r="Q194" s="5"/>
      <c r="R194" s="5"/>
      <c r="S194" s="5"/>
      <c r="T194" s="5"/>
      <c r="U194" s="5"/>
      <c r="V194" s="5"/>
      <c r="W194" s="5"/>
    </row>
    <row r="195" spans="1:23" x14ac:dyDescent="0.2">
      <c r="A195" s="5">
        <v>50</v>
      </c>
      <c r="B195" s="5">
        <v>0</v>
      </c>
      <c r="C195" s="5">
        <v>0</v>
      </c>
      <c r="D195" s="5">
        <v>1</v>
      </c>
      <c r="E195" s="5">
        <v>205</v>
      </c>
      <c r="F195" s="5">
        <f>ROUND(Source!S180,O195)</f>
        <v>0</v>
      </c>
      <c r="G195" s="5" t="s">
        <v>72</v>
      </c>
      <c r="H195" s="5" t="s">
        <v>73</v>
      </c>
      <c r="I195" s="5"/>
      <c r="J195" s="5"/>
      <c r="K195" s="5">
        <v>205</v>
      </c>
      <c r="L195" s="5">
        <v>14</v>
      </c>
      <c r="M195" s="5">
        <v>3</v>
      </c>
      <c r="N195" s="5" t="s">
        <v>3</v>
      </c>
      <c r="O195" s="5">
        <v>2</v>
      </c>
      <c r="P195" s="5">
        <f>ROUND(Source!DK180,O195)</f>
        <v>0</v>
      </c>
      <c r="Q195" s="5"/>
      <c r="R195" s="5"/>
      <c r="S195" s="5"/>
      <c r="T195" s="5"/>
      <c r="U195" s="5"/>
      <c r="V195" s="5"/>
      <c r="W195" s="5"/>
    </row>
    <row r="196" spans="1:23" x14ac:dyDescent="0.2">
      <c r="A196" s="5">
        <v>50</v>
      </c>
      <c r="B196" s="5">
        <v>0</v>
      </c>
      <c r="C196" s="5">
        <v>0</v>
      </c>
      <c r="D196" s="5">
        <v>1</v>
      </c>
      <c r="E196" s="5">
        <v>232</v>
      </c>
      <c r="F196" s="5">
        <f>ROUND(Source!BC180,O196)</f>
        <v>0</v>
      </c>
      <c r="G196" s="5" t="s">
        <v>74</v>
      </c>
      <c r="H196" s="5" t="s">
        <v>75</v>
      </c>
      <c r="I196" s="5"/>
      <c r="J196" s="5"/>
      <c r="K196" s="5">
        <v>232</v>
      </c>
      <c r="L196" s="5">
        <v>15</v>
      </c>
      <c r="M196" s="5">
        <v>3</v>
      </c>
      <c r="N196" s="5" t="s">
        <v>3</v>
      </c>
      <c r="O196" s="5">
        <v>2</v>
      </c>
      <c r="P196" s="5">
        <f>ROUND(Source!EU180,O196)</f>
        <v>0</v>
      </c>
      <c r="Q196" s="5"/>
      <c r="R196" s="5"/>
      <c r="S196" s="5"/>
      <c r="T196" s="5"/>
      <c r="U196" s="5"/>
      <c r="V196" s="5"/>
      <c r="W196" s="5"/>
    </row>
    <row r="197" spans="1:23" x14ac:dyDescent="0.2">
      <c r="A197" s="5">
        <v>50</v>
      </c>
      <c r="B197" s="5">
        <v>0</v>
      </c>
      <c r="C197" s="5">
        <v>0</v>
      </c>
      <c r="D197" s="5">
        <v>1</v>
      </c>
      <c r="E197" s="5">
        <v>214</v>
      </c>
      <c r="F197" s="5">
        <f>ROUND(Source!AS180,O197)</f>
        <v>0</v>
      </c>
      <c r="G197" s="5" t="s">
        <v>76</v>
      </c>
      <c r="H197" s="5" t="s">
        <v>77</v>
      </c>
      <c r="I197" s="5"/>
      <c r="J197" s="5"/>
      <c r="K197" s="5">
        <v>214</v>
      </c>
      <c r="L197" s="5">
        <v>16</v>
      </c>
      <c r="M197" s="5">
        <v>3</v>
      </c>
      <c r="N197" s="5" t="s">
        <v>3</v>
      </c>
      <c r="O197" s="5">
        <v>2</v>
      </c>
      <c r="P197" s="5">
        <f>ROUND(Source!EK180,O197)</f>
        <v>0</v>
      </c>
      <c r="Q197" s="5"/>
      <c r="R197" s="5"/>
      <c r="S197" s="5"/>
      <c r="T197" s="5"/>
      <c r="U197" s="5"/>
      <c r="V197" s="5"/>
      <c r="W197" s="5"/>
    </row>
    <row r="198" spans="1:23" x14ac:dyDescent="0.2">
      <c r="A198" s="5">
        <v>50</v>
      </c>
      <c r="B198" s="5">
        <v>0</v>
      </c>
      <c r="C198" s="5">
        <v>0</v>
      </c>
      <c r="D198" s="5">
        <v>1</v>
      </c>
      <c r="E198" s="5">
        <v>215</v>
      </c>
      <c r="F198" s="5">
        <f>ROUND(Source!AT180,O198)</f>
        <v>0</v>
      </c>
      <c r="G198" s="5" t="s">
        <v>78</v>
      </c>
      <c r="H198" s="5" t="s">
        <v>79</v>
      </c>
      <c r="I198" s="5"/>
      <c r="J198" s="5"/>
      <c r="K198" s="5">
        <v>215</v>
      </c>
      <c r="L198" s="5">
        <v>17</v>
      </c>
      <c r="M198" s="5">
        <v>3</v>
      </c>
      <c r="N198" s="5" t="s">
        <v>3</v>
      </c>
      <c r="O198" s="5">
        <v>2</v>
      </c>
      <c r="P198" s="5">
        <f>ROUND(Source!EL180,O198)</f>
        <v>0</v>
      </c>
      <c r="Q198" s="5"/>
      <c r="R198" s="5"/>
      <c r="S198" s="5"/>
      <c r="T198" s="5"/>
      <c r="U198" s="5"/>
      <c r="V198" s="5"/>
      <c r="W198" s="5"/>
    </row>
    <row r="199" spans="1:23" x14ac:dyDescent="0.2">
      <c r="A199" s="5">
        <v>50</v>
      </c>
      <c r="B199" s="5">
        <v>0</v>
      </c>
      <c r="C199" s="5">
        <v>0</v>
      </c>
      <c r="D199" s="5">
        <v>1</v>
      </c>
      <c r="E199" s="5">
        <v>217</v>
      </c>
      <c r="F199" s="5">
        <f>ROUND(Source!AU180,O199)</f>
        <v>0</v>
      </c>
      <c r="G199" s="5" t="s">
        <v>80</v>
      </c>
      <c r="H199" s="5" t="s">
        <v>81</v>
      </c>
      <c r="I199" s="5"/>
      <c r="J199" s="5"/>
      <c r="K199" s="5">
        <v>217</v>
      </c>
      <c r="L199" s="5">
        <v>18</v>
      </c>
      <c r="M199" s="5">
        <v>3</v>
      </c>
      <c r="N199" s="5" t="s">
        <v>3</v>
      </c>
      <c r="O199" s="5">
        <v>2</v>
      </c>
      <c r="P199" s="5">
        <f>ROUND(Source!EM180,O199)</f>
        <v>0</v>
      </c>
      <c r="Q199" s="5"/>
      <c r="R199" s="5"/>
      <c r="S199" s="5"/>
      <c r="T199" s="5"/>
      <c r="U199" s="5"/>
      <c r="V199" s="5"/>
      <c r="W199" s="5"/>
    </row>
    <row r="200" spans="1:23" x14ac:dyDescent="0.2">
      <c r="A200" s="5">
        <v>50</v>
      </c>
      <c r="B200" s="5">
        <v>0</v>
      </c>
      <c r="C200" s="5">
        <v>0</v>
      </c>
      <c r="D200" s="5">
        <v>1</v>
      </c>
      <c r="E200" s="5">
        <v>230</v>
      </c>
      <c r="F200" s="5">
        <f>ROUND(Source!BA180,O200)</f>
        <v>0</v>
      </c>
      <c r="G200" s="5" t="s">
        <v>82</v>
      </c>
      <c r="H200" s="5" t="s">
        <v>83</v>
      </c>
      <c r="I200" s="5"/>
      <c r="J200" s="5"/>
      <c r="K200" s="5">
        <v>230</v>
      </c>
      <c r="L200" s="5">
        <v>19</v>
      </c>
      <c r="M200" s="5">
        <v>3</v>
      </c>
      <c r="N200" s="5" t="s">
        <v>3</v>
      </c>
      <c r="O200" s="5">
        <v>2</v>
      </c>
      <c r="P200" s="5">
        <f>ROUND(Source!ES180,O200)</f>
        <v>0</v>
      </c>
      <c r="Q200" s="5"/>
      <c r="R200" s="5"/>
      <c r="S200" s="5"/>
      <c r="T200" s="5"/>
      <c r="U200" s="5"/>
      <c r="V200" s="5"/>
      <c r="W200" s="5"/>
    </row>
    <row r="201" spans="1:23" x14ac:dyDescent="0.2">
      <c r="A201" s="5">
        <v>50</v>
      </c>
      <c r="B201" s="5">
        <v>0</v>
      </c>
      <c r="C201" s="5">
        <v>0</v>
      </c>
      <c r="D201" s="5">
        <v>1</v>
      </c>
      <c r="E201" s="5">
        <v>206</v>
      </c>
      <c r="F201" s="5">
        <f>ROUND(Source!T180,O201)</f>
        <v>0</v>
      </c>
      <c r="G201" s="5" t="s">
        <v>84</v>
      </c>
      <c r="H201" s="5" t="s">
        <v>85</v>
      </c>
      <c r="I201" s="5"/>
      <c r="J201" s="5"/>
      <c r="K201" s="5">
        <v>206</v>
      </c>
      <c r="L201" s="5">
        <v>20</v>
      </c>
      <c r="M201" s="5">
        <v>3</v>
      </c>
      <c r="N201" s="5" t="s">
        <v>3</v>
      </c>
      <c r="O201" s="5">
        <v>2</v>
      </c>
      <c r="P201" s="5">
        <f>ROUND(Source!DL180,O201)</f>
        <v>0</v>
      </c>
      <c r="Q201" s="5"/>
      <c r="R201" s="5"/>
      <c r="S201" s="5"/>
      <c r="T201" s="5"/>
      <c r="U201" s="5"/>
      <c r="V201" s="5"/>
      <c r="W201" s="5"/>
    </row>
    <row r="202" spans="1:23" x14ac:dyDescent="0.2">
      <c r="A202" s="5">
        <v>50</v>
      </c>
      <c r="B202" s="5">
        <v>0</v>
      </c>
      <c r="C202" s="5">
        <v>0</v>
      </c>
      <c r="D202" s="5">
        <v>1</v>
      </c>
      <c r="E202" s="5">
        <v>207</v>
      </c>
      <c r="F202" s="5">
        <f>Source!U180</f>
        <v>0</v>
      </c>
      <c r="G202" s="5" t="s">
        <v>86</v>
      </c>
      <c r="H202" s="5" t="s">
        <v>87</v>
      </c>
      <c r="I202" s="5"/>
      <c r="J202" s="5"/>
      <c r="K202" s="5">
        <v>207</v>
      </c>
      <c r="L202" s="5">
        <v>21</v>
      </c>
      <c r="M202" s="5">
        <v>3</v>
      </c>
      <c r="N202" s="5" t="s">
        <v>3</v>
      </c>
      <c r="O202" s="5">
        <v>-1</v>
      </c>
      <c r="P202" s="5">
        <f>Source!DM180</f>
        <v>0</v>
      </c>
      <c r="Q202" s="5"/>
      <c r="R202" s="5"/>
      <c r="S202" s="5"/>
      <c r="T202" s="5"/>
      <c r="U202" s="5"/>
      <c r="V202" s="5"/>
      <c r="W202" s="5"/>
    </row>
    <row r="203" spans="1:23" x14ac:dyDescent="0.2">
      <c r="A203" s="5">
        <v>50</v>
      </c>
      <c r="B203" s="5">
        <v>0</v>
      </c>
      <c r="C203" s="5">
        <v>0</v>
      </c>
      <c r="D203" s="5">
        <v>1</v>
      </c>
      <c r="E203" s="5">
        <v>208</v>
      </c>
      <c r="F203" s="5">
        <f>Source!V180</f>
        <v>0</v>
      </c>
      <c r="G203" s="5" t="s">
        <v>88</v>
      </c>
      <c r="H203" s="5" t="s">
        <v>89</v>
      </c>
      <c r="I203" s="5"/>
      <c r="J203" s="5"/>
      <c r="K203" s="5">
        <v>208</v>
      </c>
      <c r="L203" s="5">
        <v>22</v>
      </c>
      <c r="M203" s="5">
        <v>3</v>
      </c>
      <c r="N203" s="5" t="s">
        <v>3</v>
      </c>
      <c r="O203" s="5">
        <v>-1</v>
      </c>
      <c r="P203" s="5">
        <f>Source!DN180</f>
        <v>0</v>
      </c>
      <c r="Q203" s="5"/>
      <c r="R203" s="5"/>
      <c r="S203" s="5"/>
      <c r="T203" s="5"/>
      <c r="U203" s="5"/>
      <c r="V203" s="5"/>
      <c r="W203" s="5"/>
    </row>
    <row r="204" spans="1:23" x14ac:dyDescent="0.2">
      <c r="A204" s="5">
        <v>50</v>
      </c>
      <c r="B204" s="5">
        <v>0</v>
      </c>
      <c r="C204" s="5">
        <v>0</v>
      </c>
      <c r="D204" s="5">
        <v>1</v>
      </c>
      <c r="E204" s="5">
        <v>209</v>
      </c>
      <c r="F204" s="5">
        <f>ROUND(Source!W180,O204)</f>
        <v>0</v>
      </c>
      <c r="G204" s="5" t="s">
        <v>90</v>
      </c>
      <c r="H204" s="5" t="s">
        <v>91</v>
      </c>
      <c r="I204" s="5"/>
      <c r="J204" s="5"/>
      <c r="K204" s="5">
        <v>209</v>
      </c>
      <c r="L204" s="5">
        <v>23</v>
      </c>
      <c r="M204" s="5">
        <v>3</v>
      </c>
      <c r="N204" s="5" t="s">
        <v>3</v>
      </c>
      <c r="O204" s="5">
        <v>2</v>
      </c>
      <c r="P204" s="5">
        <f>ROUND(Source!DO180,O204)</f>
        <v>0</v>
      </c>
      <c r="Q204" s="5"/>
      <c r="R204" s="5"/>
      <c r="S204" s="5"/>
      <c r="T204" s="5"/>
      <c r="U204" s="5"/>
      <c r="V204" s="5"/>
      <c r="W204" s="5"/>
    </row>
    <row r="205" spans="1:23" x14ac:dyDescent="0.2">
      <c r="A205" s="5">
        <v>50</v>
      </c>
      <c r="B205" s="5">
        <v>0</v>
      </c>
      <c r="C205" s="5">
        <v>0</v>
      </c>
      <c r="D205" s="5">
        <v>1</v>
      </c>
      <c r="E205" s="5">
        <v>233</v>
      </c>
      <c r="F205" s="5">
        <f>ROUND(Source!BD180,O205)</f>
        <v>0</v>
      </c>
      <c r="G205" s="5" t="s">
        <v>92</v>
      </c>
      <c r="H205" s="5" t="s">
        <v>93</v>
      </c>
      <c r="I205" s="5"/>
      <c r="J205" s="5"/>
      <c r="K205" s="5">
        <v>233</v>
      </c>
      <c r="L205" s="5">
        <v>24</v>
      </c>
      <c r="M205" s="5">
        <v>3</v>
      </c>
      <c r="N205" s="5" t="s">
        <v>3</v>
      </c>
      <c r="O205" s="5">
        <v>2</v>
      </c>
      <c r="P205" s="5">
        <f>ROUND(Source!EV180,O205)</f>
        <v>0</v>
      </c>
      <c r="Q205" s="5"/>
      <c r="R205" s="5"/>
      <c r="S205" s="5"/>
      <c r="T205" s="5"/>
      <c r="U205" s="5"/>
      <c r="V205" s="5"/>
      <c r="W205" s="5"/>
    </row>
    <row r="206" spans="1:23" x14ac:dyDescent="0.2">
      <c r="A206" s="5">
        <v>50</v>
      </c>
      <c r="B206" s="5">
        <v>0</v>
      </c>
      <c r="C206" s="5">
        <v>0</v>
      </c>
      <c r="D206" s="5">
        <v>1</v>
      </c>
      <c r="E206" s="5">
        <v>210</v>
      </c>
      <c r="F206" s="5">
        <f>ROUND(Source!X180,O206)</f>
        <v>0</v>
      </c>
      <c r="G206" s="5" t="s">
        <v>94</v>
      </c>
      <c r="H206" s="5" t="s">
        <v>95</v>
      </c>
      <c r="I206" s="5"/>
      <c r="J206" s="5"/>
      <c r="K206" s="5">
        <v>210</v>
      </c>
      <c r="L206" s="5">
        <v>25</v>
      </c>
      <c r="M206" s="5">
        <v>3</v>
      </c>
      <c r="N206" s="5" t="s">
        <v>3</v>
      </c>
      <c r="O206" s="5">
        <v>2</v>
      </c>
      <c r="P206" s="5">
        <f>ROUND(Source!DP180,O206)</f>
        <v>0</v>
      </c>
      <c r="Q206" s="5"/>
      <c r="R206" s="5"/>
      <c r="S206" s="5"/>
      <c r="T206" s="5"/>
      <c r="U206" s="5"/>
      <c r="V206" s="5"/>
      <c r="W206" s="5"/>
    </row>
    <row r="207" spans="1:23" x14ac:dyDescent="0.2">
      <c r="A207" s="5">
        <v>50</v>
      </c>
      <c r="B207" s="5">
        <v>0</v>
      </c>
      <c r="C207" s="5">
        <v>0</v>
      </c>
      <c r="D207" s="5">
        <v>1</v>
      </c>
      <c r="E207" s="5">
        <v>211</v>
      </c>
      <c r="F207" s="5">
        <f>ROUND(Source!Y180,O207)</f>
        <v>0</v>
      </c>
      <c r="G207" s="5" t="s">
        <v>96</v>
      </c>
      <c r="H207" s="5" t="s">
        <v>97</v>
      </c>
      <c r="I207" s="5"/>
      <c r="J207" s="5"/>
      <c r="K207" s="5">
        <v>211</v>
      </c>
      <c r="L207" s="5">
        <v>26</v>
      </c>
      <c r="M207" s="5">
        <v>3</v>
      </c>
      <c r="N207" s="5" t="s">
        <v>3</v>
      </c>
      <c r="O207" s="5">
        <v>2</v>
      </c>
      <c r="P207" s="5">
        <f>ROUND(Source!DQ180,O207)</f>
        <v>0</v>
      </c>
      <c r="Q207" s="5"/>
      <c r="R207" s="5"/>
      <c r="S207" s="5"/>
      <c r="T207" s="5"/>
      <c r="U207" s="5"/>
      <c r="V207" s="5"/>
      <c r="W207" s="5"/>
    </row>
    <row r="208" spans="1:23" x14ac:dyDescent="0.2">
      <c r="A208" s="5">
        <v>50</v>
      </c>
      <c r="B208" s="5">
        <v>0</v>
      </c>
      <c r="C208" s="5">
        <v>0</v>
      </c>
      <c r="D208" s="5">
        <v>1</v>
      </c>
      <c r="E208" s="5">
        <v>224</v>
      </c>
      <c r="F208" s="5">
        <f>ROUND(Source!AR180,O208)</f>
        <v>0</v>
      </c>
      <c r="G208" s="5" t="s">
        <v>98</v>
      </c>
      <c r="H208" s="5" t="s">
        <v>99</v>
      </c>
      <c r="I208" s="5"/>
      <c r="J208" s="5"/>
      <c r="K208" s="5">
        <v>224</v>
      </c>
      <c r="L208" s="5">
        <v>27</v>
      </c>
      <c r="M208" s="5">
        <v>3</v>
      </c>
      <c r="N208" s="5" t="s">
        <v>3</v>
      </c>
      <c r="O208" s="5">
        <v>2</v>
      </c>
      <c r="P208" s="5">
        <f>ROUND(Source!EJ180,O208)</f>
        <v>0</v>
      </c>
      <c r="Q208" s="5"/>
      <c r="R208" s="5"/>
      <c r="S208" s="5"/>
      <c r="T208" s="5"/>
      <c r="U208" s="5"/>
      <c r="V208" s="5"/>
      <c r="W208" s="5"/>
    </row>
    <row r="210" spans="1:255" x14ac:dyDescent="0.2">
      <c r="A210" s="1">
        <v>4</v>
      </c>
      <c r="B210" s="1">
        <v>1</v>
      </c>
      <c r="C210" s="1"/>
      <c r="D210" s="1">
        <f>ROW(A223)</f>
        <v>223</v>
      </c>
      <c r="E210" s="1"/>
      <c r="F210" s="1" t="s">
        <v>117</v>
      </c>
      <c r="G210" s="1" t="s">
        <v>181</v>
      </c>
      <c r="H210" s="1" t="s">
        <v>3</v>
      </c>
      <c r="I210" s="1">
        <v>0</v>
      </c>
      <c r="J210" s="1"/>
      <c r="K210" s="1">
        <v>-1</v>
      </c>
      <c r="L210" s="1"/>
      <c r="M210" s="1" t="s">
        <v>3</v>
      </c>
      <c r="N210" s="1"/>
      <c r="O210" s="1"/>
      <c r="P210" s="1"/>
      <c r="Q210" s="1"/>
      <c r="R210" s="1"/>
      <c r="S210" s="1">
        <v>0</v>
      </c>
      <c r="T210" s="1">
        <v>0</v>
      </c>
      <c r="U210" s="1" t="s">
        <v>3</v>
      </c>
      <c r="V210" s="1">
        <v>0</v>
      </c>
      <c r="W210" s="1"/>
      <c r="X210" s="1"/>
      <c r="Y210" s="1"/>
      <c r="Z210" s="1"/>
      <c r="AA210" s="1"/>
      <c r="AB210" s="1" t="s">
        <v>3</v>
      </c>
      <c r="AC210" s="1" t="s">
        <v>3</v>
      </c>
      <c r="AD210" s="1" t="s">
        <v>3</v>
      </c>
      <c r="AE210" s="1" t="s">
        <v>3</v>
      </c>
      <c r="AF210" s="1" t="s">
        <v>3</v>
      </c>
      <c r="AG210" s="1" t="s">
        <v>3</v>
      </c>
      <c r="AH210" s="1"/>
      <c r="AI210" s="1"/>
      <c r="AJ210" s="1"/>
      <c r="AK210" s="1"/>
      <c r="AL210" s="1"/>
      <c r="AM210" s="1"/>
      <c r="AN210" s="1"/>
      <c r="AO210" s="1"/>
      <c r="AP210" s="1" t="s">
        <v>3</v>
      </c>
      <c r="AQ210" s="1" t="s">
        <v>3</v>
      </c>
      <c r="AR210" s="1" t="s">
        <v>3</v>
      </c>
      <c r="AS210" s="1"/>
      <c r="AT210" s="1"/>
      <c r="AU210" s="1"/>
      <c r="AV210" s="1"/>
      <c r="AW210" s="1"/>
      <c r="AX210" s="1"/>
      <c r="AY210" s="1"/>
      <c r="AZ210" s="1" t="s">
        <v>3</v>
      </c>
      <c r="BA210" s="1"/>
      <c r="BB210" s="1" t="s">
        <v>3</v>
      </c>
      <c r="BC210" s="1" t="s">
        <v>3</v>
      </c>
      <c r="BD210" s="1" t="s">
        <v>3</v>
      </c>
      <c r="BE210" s="1" t="s">
        <v>3</v>
      </c>
      <c r="BF210" s="1" t="s">
        <v>3</v>
      </c>
      <c r="BG210" s="1" t="s">
        <v>3</v>
      </c>
      <c r="BH210" s="1" t="s">
        <v>3</v>
      </c>
      <c r="BI210" s="1" t="s">
        <v>3</v>
      </c>
      <c r="BJ210" s="1" t="s">
        <v>3</v>
      </c>
      <c r="BK210" s="1" t="s">
        <v>3</v>
      </c>
      <c r="BL210" s="1" t="s">
        <v>3</v>
      </c>
      <c r="BM210" s="1" t="s">
        <v>3</v>
      </c>
      <c r="BN210" s="1" t="s">
        <v>3</v>
      </c>
      <c r="BO210" s="1" t="s">
        <v>3</v>
      </c>
      <c r="BP210" s="1" t="s">
        <v>3</v>
      </c>
      <c r="BQ210" s="1"/>
      <c r="BR210" s="1"/>
      <c r="BS210" s="1"/>
      <c r="BT210" s="1"/>
      <c r="BU210" s="1"/>
      <c r="BV210" s="1"/>
      <c r="BW210" s="1"/>
      <c r="BX210" s="1">
        <v>0</v>
      </c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>
        <v>0</v>
      </c>
    </row>
    <row r="212" spans="1:255" x14ac:dyDescent="0.2">
      <c r="A212" s="3">
        <v>52</v>
      </c>
      <c r="B212" s="3">
        <f t="shared" ref="B212:G212" si="162">B223</f>
        <v>1</v>
      </c>
      <c r="C212" s="3">
        <f t="shared" si="162"/>
        <v>4</v>
      </c>
      <c r="D212" s="3">
        <f t="shared" si="162"/>
        <v>210</v>
      </c>
      <c r="E212" s="3">
        <f t="shared" si="162"/>
        <v>0</v>
      </c>
      <c r="F212" s="3" t="str">
        <f t="shared" si="162"/>
        <v>5</v>
      </c>
      <c r="G212" s="3" t="str">
        <f t="shared" si="162"/>
        <v>Нанесение дорожной разметки</v>
      </c>
      <c r="H212" s="3"/>
      <c r="I212" s="3"/>
      <c r="J212" s="3"/>
      <c r="K212" s="3"/>
      <c r="L212" s="3"/>
      <c r="M212" s="3"/>
      <c r="N212" s="3"/>
      <c r="O212" s="3">
        <f t="shared" ref="O212:AT212" si="163">O223</f>
        <v>21221.360000000001</v>
      </c>
      <c r="P212" s="3">
        <f t="shared" si="163"/>
        <v>19419.78</v>
      </c>
      <c r="Q212" s="3">
        <f t="shared" si="163"/>
        <v>685.53</v>
      </c>
      <c r="R212" s="3">
        <f t="shared" si="163"/>
        <v>278.8</v>
      </c>
      <c r="S212" s="3">
        <f t="shared" si="163"/>
        <v>1116.05</v>
      </c>
      <c r="T212" s="3">
        <f t="shared" si="163"/>
        <v>0</v>
      </c>
      <c r="U212" s="3">
        <f t="shared" si="163"/>
        <v>87.124999999999986</v>
      </c>
      <c r="V212" s="3">
        <f t="shared" si="163"/>
        <v>0</v>
      </c>
      <c r="W212" s="3">
        <f t="shared" si="163"/>
        <v>0</v>
      </c>
      <c r="X212" s="3">
        <f t="shared" si="163"/>
        <v>1796.84</v>
      </c>
      <c r="Y212" s="3">
        <f t="shared" si="163"/>
        <v>1194.17</v>
      </c>
      <c r="Z212" s="3">
        <f t="shared" si="163"/>
        <v>0</v>
      </c>
      <c r="AA212" s="3">
        <f t="shared" si="163"/>
        <v>0</v>
      </c>
      <c r="AB212" s="3">
        <f t="shared" si="163"/>
        <v>21221.360000000001</v>
      </c>
      <c r="AC212" s="3">
        <f t="shared" si="163"/>
        <v>19419.78</v>
      </c>
      <c r="AD212" s="3">
        <f t="shared" si="163"/>
        <v>685.53</v>
      </c>
      <c r="AE212" s="3">
        <f t="shared" si="163"/>
        <v>278.8</v>
      </c>
      <c r="AF212" s="3">
        <f t="shared" si="163"/>
        <v>1116.05</v>
      </c>
      <c r="AG212" s="3">
        <f t="shared" si="163"/>
        <v>0</v>
      </c>
      <c r="AH212" s="3">
        <f t="shared" si="163"/>
        <v>87.124999999999986</v>
      </c>
      <c r="AI212" s="3">
        <f t="shared" si="163"/>
        <v>0</v>
      </c>
      <c r="AJ212" s="3">
        <f t="shared" si="163"/>
        <v>0</v>
      </c>
      <c r="AK212" s="3">
        <f t="shared" si="163"/>
        <v>1796.84</v>
      </c>
      <c r="AL212" s="3">
        <f t="shared" si="163"/>
        <v>1194.17</v>
      </c>
      <c r="AM212" s="3">
        <f t="shared" si="163"/>
        <v>0</v>
      </c>
      <c r="AN212" s="3">
        <f t="shared" si="163"/>
        <v>0</v>
      </c>
      <c r="AO212" s="3">
        <f t="shared" si="163"/>
        <v>0</v>
      </c>
      <c r="AP212" s="3">
        <f t="shared" si="163"/>
        <v>0</v>
      </c>
      <c r="AQ212" s="3">
        <f t="shared" si="163"/>
        <v>0</v>
      </c>
      <c r="AR212" s="3">
        <f t="shared" si="163"/>
        <v>24700.27</v>
      </c>
      <c r="AS212" s="3">
        <f t="shared" si="163"/>
        <v>24700.27</v>
      </c>
      <c r="AT212" s="3">
        <f t="shared" si="163"/>
        <v>0</v>
      </c>
      <c r="AU212" s="3">
        <f t="shared" ref="AU212:BZ212" si="164">AU223</f>
        <v>0</v>
      </c>
      <c r="AV212" s="3">
        <f t="shared" si="164"/>
        <v>19419.78</v>
      </c>
      <c r="AW212" s="3">
        <f t="shared" si="164"/>
        <v>19419.78</v>
      </c>
      <c r="AX212" s="3">
        <f t="shared" si="164"/>
        <v>0</v>
      </c>
      <c r="AY212" s="3">
        <f t="shared" si="164"/>
        <v>19419.78</v>
      </c>
      <c r="AZ212" s="3">
        <f t="shared" si="164"/>
        <v>0</v>
      </c>
      <c r="BA212" s="3">
        <f t="shared" si="164"/>
        <v>0</v>
      </c>
      <c r="BB212" s="3">
        <f t="shared" si="164"/>
        <v>0</v>
      </c>
      <c r="BC212" s="3">
        <f t="shared" si="164"/>
        <v>0</v>
      </c>
      <c r="BD212" s="3">
        <f t="shared" si="164"/>
        <v>0</v>
      </c>
      <c r="BE212" s="3">
        <f t="shared" si="164"/>
        <v>0</v>
      </c>
      <c r="BF212" s="3">
        <f t="shared" si="164"/>
        <v>0</v>
      </c>
      <c r="BG212" s="3">
        <f t="shared" si="164"/>
        <v>0</v>
      </c>
      <c r="BH212" s="3">
        <f t="shared" si="164"/>
        <v>0</v>
      </c>
      <c r="BI212" s="3">
        <f t="shared" si="164"/>
        <v>0</v>
      </c>
      <c r="BJ212" s="3">
        <f t="shared" si="164"/>
        <v>0</v>
      </c>
      <c r="BK212" s="3">
        <f t="shared" si="164"/>
        <v>0</v>
      </c>
      <c r="BL212" s="3">
        <f t="shared" si="164"/>
        <v>0</v>
      </c>
      <c r="BM212" s="3">
        <f t="shared" si="164"/>
        <v>0</v>
      </c>
      <c r="BN212" s="3">
        <f t="shared" si="164"/>
        <v>0</v>
      </c>
      <c r="BO212" s="3">
        <f t="shared" si="164"/>
        <v>0</v>
      </c>
      <c r="BP212" s="3">
        <f t="shared" si="164"/>
        <v>0</v>
      </c>
      <c r="BQ212" s="3">
        <f t="shared" si="164"/>
        <v>0</v>
      </c>
      <c r="BR212" s="3">
        <f t="shared" si="164"/>
        <v>0</v>
      </c>
      <c r="BS212" s="3">
        <f t="shared" si="164"/>
        <v>0</v>
      </c>
      <c r="BT212" s="3">
        <f t="shared" si="164"/>
        <v>0</v>
      </c>
      <c r="BU212" s="3">
        <f t="shared" si="164"/>
        <v>0</v>
      </c>
      <c r="BV212" s="3">
        <f t="shared" si="164"/>
        <v>0</v>
      </c>
      <c r="BW212" s="3">
        <f t="shared" si="164"/>
        <v>0</v>
      </c>
      <c r="BX212" s="3">
        <f t="shared" si="164"/>
        <v>0</v>
      </c>
      <c r="BY212" s="3">
        <f t="shared" si="164"/>
        <v>0</v>
      </c>
      <c r="BZ212" s="3">
        <f t="shared" si="164"/>
        <v>0</v>
      </c>
      <c r="CA212" s="3">
        <f t="shared" ref="CA212:DF212" si="165">CA223</f>
        <v>24700.27</v>
      </c>
      <c r="CB212" s="3">
        <f t="shared" si="165"/>
        <v>24700.27</v>
      </c>
      <c r="CC212" s="3">
        <f t="shared" si="165"/>
        <v>0</v>
      </c>
      <c r="CD212" s="3">
        <f t="shared" si="165"/>
        <v>0</v>
      </c>
      <c r="CE212" s="3">
        <f t="shared" si="165"/>
        <v>19419.78</v>
      </c>
      <c r="CF212" s="3">
        <f t="shared" si="165"/>
        <v>19419.78</v>
      </c>
      <c r="CG212" s="3">
        <f t="shared" si="165"/>
        <v>0</v>
      </c>
      <c r="CH212" s="3">
        <f t="shared" si="165"/>
        <v>19419.78</v>
      </c>
      <c r="CI212" s="3">
        <f t="shared" si="165"/>
        <v>0</v>
      </c>
      <c r="CJ212" s="3">
        <f t="shared" si="165"/>
        <v>0</v>
      </c>
      <c r="CK212" s="3">
        <f t="shared" si="165"/>
        <v>0</v>
      </c>
      <c r="CL212" s="3">
        <f t="shared" si="165"/>
        <v>0</v>
      </c>
      <c r="CM212" s="3">
        <f t="shared" si="165"/>
        <v>0</v>
      </c>
      <c r="CN212" s="3">
        <f t="shared" si="165"/>
        <v>0</v>
      </c>
      <c r="CO212" s="3">
        <f t="shared" si="165"/>
        <v>0</v>
      </c>
      <c r="CP212" s="3">
        <f t="shared" si="165"/>
        <v>0</v>
      </c>
      <c r="CQ212" s="3">
        <f t="shared" si="165"/>
        <v>0</v>
      </c>
      <c r="CR212" s="3">
        <f t="shared" si="165"/>
        <v>0</v>
      </c>
      <c r="CS212" s="3">
        <f t="shared" si="165"/>
        <v>0</v>
      </c>
      <c r="CT212" s="3">
        <f t="shared" si="165"/>
        <v>0</v>
      </c>
      <c r="CU212" s="3">
        <f t="shared" si="165"/>
        <v>0</v>
      </c>
      <c r="CV212" s="3">
        <f t="shared" si="165"/>
        <v>0</v>
      </c>
      <c r="CW212" s="3">
        <f t="shared" si="165"/>
        <v>0</v>
      </c>
      <c r="CX212" s="3">
        <f t="shared" si="165"/>
        <v>0</v>
      </c>
      <c r="CY212" s="3">
        <f t="shared" si="165"/>
        <v>0</v>
      </c>
      <c r="CZ212" s="3">
        <f t="shared" si="165"/>
        <v>0</v>
      </c>
      <c r="DA212" s="3">
        <f t="shared" si="165"/>
        <v>0</v>
      </c>
      <c r="DB212" s="3">
        <f t="shared" si="165"/>
        <v>0</v>
      </c>
      <c r="DC212" s="3">
        <f t="shared" si="165"/>
        <v>0</v>
      </c>
      <c r="DD212" s="3">
        <f t="shared" si="165"/>
        <v>0</v>
      </c>
      <c r="DE212" s="3">
        <f t="shared" si="165"/>
        <v>0</v>
      </c>
      <c r="DF212" s="3">
        <f t="shared" si="165"/>
        <v>0</v>
      </c>
      <c r="DG212" s="4">
        <f t="shared" ref="DG212:EL212" si="166">DG223</f>
        <v>81212.820000000007</v>
      </c>
      <c r="DH212" s="4">
        <f t="shared" si="166"/>
        <v>45663.5</v>
      </c>
      <c r="DI212" s="4">
        <f t="shared" si="166"/>
        <v>8507.43</v>
      </c>
      <c r="DJ212" s="4">
        <f t="shared" si="166"/>
        <v>6755.32</v>
      </c>
      <c r="DK212" s="4">
        <f t="shared" si="166"/>
        <v>27041.89</v>
      </c>
      <c r="DL212" s="4">
        <f t="shared" si="166"/>
        <v>0</v>
      </c>
      <c r="DM212" s="4">
        <f t="shared" si="166"/>
        <v>87.124999999999986</v>
      </c>
      <c r="DN212" s="4">
        <f t="shared" si="166"/>
        <v>0</v>
      </c>
      <c r="DO212" s="4">
        <f t="shared" si="166"/>
        <v>0</v>
      </c>
      <c r="DP212" s="4">
        <f t="shared" si="166"/>
        <v>35424.879999999997</v>
      </c>
      <c r="DQ212" s="4">
        <f t="shared" si="166"/>
        <v>14602.62</v>
      </c>
      <c r="DR212" s="4">
        <f t="shared" si="166"/>
        <v>0</v>
      </c>
      <c r="DS212" s="4">
        <f t="shared" si="166"/>
        <v>0</v>
      </c>
      <c r="DT212" s="4">
        <f t="shared" si="166"/>
        <v>81212.820000000007</v>
      </c>
      <c r="DU212" s="4">
        <f t="shared" si="166"/>
        <v>45663.5</v>
      </c>
      <c r="DV212" s="4">
        <f t="shared" si="166"/>
        <v>8507.43</v>
      </c>
      <c r="DW212" s="4">
        <f t="shared" si="166"/>
        <v>6755.32</v>
      </c>
      <c r="DX212" s="4">
        <f t="shared" si="166"/>
        <v>27041.89</v>
      </c>
      <c r="DY212" s="4">
        <f t="shared" si="166"/>
        <v>0</v>
      </c>
      <c r="DZ212" s="4">
        <f t="shared" si="166"/>
        <v>87.124999999999986</v>
      </c>
      <c r="EA212" s="4">
        <f t="shared" si="166"/>
        <v>0</v>
      </c>
      <c r="EB212" s="4">
        <f t="shared" si="166"/>
        <v>0</v>
      </c>
      <c r="EC212" s="4">
        <f t="shared" si="166"/>
        <v>35424.879999999997</v>
      </c>
      <c r="ED212" s="4">
        <f t="shared" si="166"/>
        <v>14602.62</v>
      </c>
      <c r="EE212" s="4">
        <f t="shared" si="166"/>
        <v>0</v>
      </c>
      <c r="EF212" s="4">
        <f t="shared" si="166"/>
        <v>0</v>
      </c>
      <c r="EG212" s="4">
        <f t="shared" si="166"/>
        <v>0</v>
      </c>
      <c r="EH212" s="4">
        <f t="shared" si="166"/>
        <v>0</v>
      </c>
      <c r="EI212" s="4">
        <f t="shared" si="166"/>
        <v>0</v>
      </c>
      <c r="EJ212" s="4">
        <f t="shared" si="166"/>
        <v>141846.17000000001</v>
      </c>
      <c r="EK212" s="4">
        <f t="shared" si="166"/>
        <v>141846.17000000001</v>
      </c>
      <c r="EL212" s="4">
        <f t="shared" si="166"/>
        <v>0</v>
      </c>
      <c r="EM212" s="4">
        <f t="shared" ref="EM212:FR212" si="167">EM223</f>
        <v>0</v>
      </c>
      <c r="EN212" s="4">
        <f t="shared" si="167"/>
        <v>45663.5</v>
      </c>
      <c r="EO212" s="4">
        <f t="shared" si="167"/>
        <v>45663.5</v>
      </c>
      <c r="EP212" s="4">
        <f t="shared" si="167"/>
        <v>0</v>
      </c>
      <c r="EQ212" s="4">
        <f t="shared" si="167"/>
        <v>45663.5</v>
      </c>
      <c r="ER212" s="4">
        <f t="shared" si="167"/>
        <v>0</v>
      </c>
      <c r="ES212" s="4">
        <f t="shared" si="167"/>
        <v>0</v>
      </c>
      <c r="ET212" s="4">
        <f t="shared" si="167"/>
        <v>0</v>
      </c>
      <c r="EU212" s="4">
        <f t="shared" si="167"/>
        <v>0</v>
      </c>
      <c r="EV212" s="4">
        <f t="shared" si="167"/>
        <v>0</v>
      </c>
      <c r="EW212" s="4">
        <f t="shared" si="167"/>
        <v>0</v>
      </c>
      <c r="EX212" s="4">
        <f t="shared" si="167"/>
        <v>0</v>
      </c>
      <c r="EY212" s="4">
        <f t="shared" si="167"/>
        <v>0</v>
      </c>
      <c r="EZ212" s="4">
        <f t="shared" si="167"/>
        <v>0</v>
      </c>
      <c r="FA212" s="4">
        <f t="shared" si="167"/>
        <v>0</v>
      </c>
      <c r="FB212" s="4">
        <f t="shared" si="167"/>
        <v>0</v>
      </c>
      <c r="FC212" s="4">
        <f t="shared" si="167"/>
        <v>0</v>
      </c>
      <c r="FD212" s="4">
        <f t="shared" si="167"/>
        <v>0</v>
      </c>
      <c r="FE212" s="4">
        <f t="shared" si="167"/>
        <v>0</v>
      </c>
      <c r="FF212" s="4">
        <f t="shared" si="167"/>
        <v>0</v>
      </c>
      <c r="FG212" s="4">
        <f t="shared" si="167"/>
        <v>0</v>
      </c>
      <c r="FH212" s="4">
        <f t="shared" si="167"/>
        <v>0</v>
      </c>
      <c r="FI212" s="4">
        <f t="shared" si="167"/>
        <v>0</v>
      </c>
      <c r="FJ212" s="4">
        <f t="shared" si="167"/>
        <v>0</v>
      </c>
      <c r="FK212" s="4">
        <f t="shared" si="167"/>
        <v>0</v>
      </c>
      <c r="FL212" s="4">
        <f t="shared" si="167"/>
        <v>0</v>
      </c>
      <c r="FM212" s="4">
        <f t="shared" si="167"/>
        <v>0</v>
      </c>
      <c r="FN212" s="4">
        <f t="shared" si="167"/>
        <v>0</v>
      </c>
      <c r="FO212" s="4">
        <f t="shared" si="167"/>
        <v>0</v>
      </c>
      <c r="FP212" s="4">
        <f t="shared" si="167"/>
        <v>0</v>
      </c>
      <c r="FQ212" s="4">
        <f t="shared" si="167"/>
        <v>0</v>
      </c>
      <c r="FR212" s="4">
        <f t="shared" si="167"/>
        <v>0</v>
      </c>
      <c r="FS212" s="4">
        <f t="shared" ref="FS212:GX212" si="168">FS223</f>
        <v>141846.17000000001</v>
      </c>
      <c r="FT212" s="4">
        <f t="shared" si="168"/>
        <v>141846.17000000001</v>
      </c>
      <c r="FU212" s="4">
        <f t="shared" si="168"/>
        <v>0</v>
      </c>
      <c r="FV212" s="4">
        <f t="shared" si="168"/>
        <v>0</v>
      </c>
      <c r="FW212" s="4">
        <f t="shared" si="168"/>
        <v>45663.5</v>
      </c>
      <c r="FX212" s="4">
        <f t="shared" si="168"/>
        <v>45663.5</v>
      </c>
      <c r="FY212" s="4">
        <f t="shared" si="168"/>
        <v>0</v>
      </c>
      <c r="FZ212" s="4">
        <f t="shared" si="168"/>
        <v>45663.5</v>
      </c>
      <c r="GA212" s="4">
        <f t="shared" si="168"/>
        <v>0</v>
      </c>
      <c r="GB212" s="4">
        <f t="shared" si="168"/>
        <v>0</v>
      </c>
      <c r="GC212" s="4">
        <f t="shared" si="168"/>
        <v>0</v>
      </c>
      <c r="GD212" s="4">
        <f t="shared" si="168"/>
        <v>0</v>
      </c>
      <c r="GE212" s="4">
        <f t="shared" si="168"/>
        <v>0</v>
      </c>
      <c r="GF212" s="4">
        <f t="shared" si="168"/>
        <v>0</v>
      </c>
      <c r="GG212" s="4">
        <f t="shared" si="168"/>
        <v>0</v>
      </c>
      <c r="GH212" s="4">
        <f t="shared" si="168"/>
        <v>0</v>
      </c>
      <c r="GI212" s="4">
        <f t="shared" si="168"/>
        <v>0</v>
      </c>
      <c r="GJ212" s="4">
        <f t="shared" si="168"/>
        <v>0</v>
      </c>
      <c r="GK212" s="4">
        <f t="shared" si="168"/>
        <v>0</v>
      </c>
      <c r="GL212" s="4">
        <f t="shared" si="168"/>
        <v>0</v>
      </c>
      <c r="GM212" s="4">
        <f t="shared" si="168"/>
        <v>0</v>
      </c>
      <c r="GN212" s="4">
        <f t="shared" si="168"/>
        <v>0</v>
      </c>
      <c r="GO212" s="4">
        <f t="shared" si="168"/>
        <v>0</v>
      </c>
      <c r="GP212" s="4">
        <f t="shared" si="168"/>
        <v>0</v>
      </c>
      <c r="GQ212" s="4">
        <f t="shared" si="168"/>
        <v>0</v>
      </c>
      <c r="GR212" s="4">
        <f t="shared" si="168"/>
        <v>0</v>
      </c>
      <c r="GS212" s="4">
        <f t="shared" si="168"/>
        <v>0</v>
      </c>
      <c r="GT212" s="4">
        <f t="shared" si="168"/>
        <v>0</v>
      </c>
      <c r="GU212" s="4">
        <f t="shared" si="168"/>
        <v>0</v>
      </c>
      <c r="GV212" s="4">
        <f t="shared" si="168"/>
        <v>0</v>
      </c>
      <c r="GW212" s="4">
        <f t="shared" si="168"/>
        <v>0</v>
      </c>
      <c r="GX212" s="4">
        <f t="shared" si="168"/>
        <v>0</v>
      </c>
    </row>
    <row r="214" spans="1:255" x14ac:dyDescent="0.2">
      <c r="A214" s="2">
        <v>17</v>
      </c>
      <c r="B214" s="2">
        <v>1</v>
      </c>
      <c r="C214" s="2">
        <f>ROW(SmtRes!A63)</f>
        <v>63</v>
      </c>
      <c r="D214" s="2">
        <f>ROW(EtalonRes!A73)</f>
        <v>73</v>
      </c>
      <c r="E214" s="2" t="s">
        <v>182</v>
      </c>
      <c r="F214" s="2" t="s">
        <v>183</v>
      </c>
      <c r="G214" s="2" t="s">
        <v>184</v>
      </c>
      <c r="H214" s="2" t="s">
        <v>173</v>
      </c>
      <c r="I214" s="2">
        <f>ROUND(42.5,9)</f>
        <v>42.5</v>
      </c>
      <c r="J214" s="2">
        <v>0</v>
      </c>
      <c r="K214" s="2"/>
      <c r="L214" s="2"/>
      <c r="M214" s="2"/>
      <c r="N214" s="2"/>
      <c r="O214" s="2">
        <f t="shared" ref="O214:O221" si="169">ROUND(CP214,2)</f>
        <v>3000.08</v>
      </c>
      <c r="P214" s="2">
        <f t="shared" ref="P214:P221" si="170">ROUND((ROUND((AC214*AW214*I214),2)*BC214),2)</f>
        <v>1198.5</v>
      </c>
      <c r="Q214" s="2">
        <f t="shared" ref="Q214:Q221" si="171">(ROUND((ROUND(((ET214)*AV214*I214),2)*BB214),2)+ROUND((ROUND(((AE214-(EU214))*AV214*I214),2)*BS214),2))</f>
        <v>685.53</v>
      </c>
      <c r="R214" s="2">
        <f t="shared" ref="R214:R221" si="172">ROUND((ROUND((AE214*AV214*I214),2)*BS214),2)</f>
        <v>278.8</v>
      </c>
      <c r="S214" s="2">
        <f t="shared" ref="S214:S221" si="173">ROUND((ROUND((AF214*AV214*I214),2)*BA214),2)</f>
        <v>1116.05</v>
      </c>
      <c r="T214" s="2">
        <f t="shared" ref="T214:T221" si="174">ROUND(CU214*I214,2)</f>
        <v>0</v>
      </c>
      <c r="U214" s="2">
        <f t="shared" ref="U214:U221" si="175">CV214*I214</f>
        <v>87.124999999999986</v>
      </c>
      <c r="V214" s="2">
        <f t="shared" ref="V214:V221" si="176">CW214*I214</f>
        <v>0</v>
      </c>
      <c r="W214" s="2">
        <f t="shared" ref="W214:W221" si="177">ROUND(CX214*I214,2)</f>
        <v>0</v>
      </c>
      <c r="X214" s="2">
        <f t="shared" ref="X214:Y221" si="178">ROUND(CY214,2)</f>
        <v>1796.84</v>
      </c>
      <c r="Y214" s="2">
        <f t="shared" si="178"/>
        <v>1194.17</v>
      </c>
      <c r="Z214" s="2"/>
      <c r="AA214" s="2">
        <v>99036983</v>
      </c>
      <c r="AB214" s="2">
        <f t="shared" ref="AB214:AB221" si="179">ROUND((AC214+AD214+AF214),6)</f>
        <v>70.59</v>
      </c>
      <c r="AC214" s="2">
        <f t="shared" ref="AC214:AC221" si="180">ROUND((ES214),6)</f>
        <v>28.2</v>
      </c>
      <c r="AD214" s="2">
        <f t="shared" ref="AD214:AD221" si="181">ROUND((((ET214)-(EU214))+AE214),6)</f>
        <v>16.13</v>
      </c>
      <c r="AE214" s="2">
        <f t="shared" ref="AE214:AF221" si="182">ROUND((EU214),6)</f>
        <v>6.56</v>
      </c>
      <c r="AF214" s="2">
        <f t="shared" si="182"/>
        <v>26.26</v>
      </c>
      <c r="AG214" s="2">
        <f t="shared" ref="AG214:AG221" si="183">ROUND((AP214),6)</f>
        <v>0</v>
      </c>
      <c r="AH214" s="2">
        <f t="shared" ref="AH214:AI221" si="184">(EW214)</f>
        <v>2.0499999999999998</v>
      </c>
      <c r="AI214" s="2">
        <f t="shared" si="184"/>
        <v>0</v>
      </c>
      <c r="AJ214" s="2">
        <f t="shared" ref="AJ214:AJ221" si="185">(AS214)</f>
        <v>0</v>
      </c>
      <c r="AK214" s="2">
        <v>70.59</v>
      </c>
      <c r="AL214" s="2">
        <v>28.2</v>
      </c>
      <c r="AM214" s="2">
        <v>16.13</v>
      </c>
      <c r="AN214" s="2">
        <v>6.56</v>
      </c>
      <c r="AO214" s="2">
        <v>26.26</v>
      </c>
      <c r="AP214" s="2">
        <v>0</v>
      </c>
      <c r="AQ214" s="2">
        <v>2.0499999999999998</v>
      </c>
      <c r="AR214" s="2">
        <v>0</v>
      </c>
      <c r="AS214" s="2">
        <v>0</v>
      </c>
      <c r="AT214" s="2">
        <v>161</v>
      </c>
      <c r="AU214" s="2">
        <v>107</v>
      </c>
      <c r="AV214" s="2">
        <v>1</v>
      </c>
      <c r="AW214" s="2">
        <v>1</v>
      </c>
      <c r="AX214" s="2"/>
      <c r="AY214" s="2"/>
      <c r="AZ214" s="2">
        <v>1</v>
      </c>
      <c r="BA214" s="2">
        <v>1</v>
      </c>
      <c r="BB214" s="2">
        <v>1</v>
      </c>
      <c r="BC214" s="2">
        <v>1</v>
      </c>
      <c r="BD214" s="2" t="s">
        <v>3</v>
      </c>
      <c r="BE214" s="2" t="s">
        <v>3</v>
      </c>
      <c r="BF214" s="2" t="s">
        <v>3</v>
      </c>
      <c r="BG214" s="2" t="s">
        <v>3</v>
      </c>
      <c r="BH214" s="2">
        <v>0</v>
      </c>
      <c r="BI214" s="2">
        <v>1</v>
      </c>
      <c r="BJ214" s="2" t="s">
        <v>185</v>
      </c>
      <c r="BK214" s="2"/>
      <c r="BL214" s="2"/>
      <c r="BM214" s="2">
        <v>170</v>
      </c>
      <c r="BN214" s="2">
        <v>0</v>
      </c>
      <c r="BO214" s="2" t="s">
        <v>3</v>
      </c>
      <c r="BP214" s="2">
        <v>0</v>
      </c>
      <c r="BQ214" s="2">
        <v>30</v>
      </c>
      <c r="BR214" s="2">
        <v>0</v>
      </c>
      <c r="BS214" s="2">
        <v>1</v>
      </c>
      <c r="BT214" s="2">
        <v>1</v>
      </c>
      <c r="BU214" s="2">
        <v>1</v>
      </c>
      <c r="BV214" s="2">
        <v>1</v>
      </c>
      <c r="BW214" s="2">
        <v>1</v>
      </c>
      <c r="BX214" s="2">
        <v>1</v>
      </c>
      <c r="BY214" s="2" t="s">
        <v>3</v>
      </c>
      <c r="BZ214" s="2">
        <v>161</v>
      </c>
      <c r="CA214" s="2">
        <v>107</v>
      </c>
      <c r="CB214" s="2"/>
      <c r="CC214" s="2"/>
      <c r="CD214" s="2"/>
      <c r="CE214" s="2">
        <v>30</v>
      </c>
      <c r="CF214" s="2">
        <v>0</v>
      </c>
      <c r="CG214" s="2">
        <v>0</v>
      </c>
      <c r="CH214" s="2"/>
      <c r="CI214" s="2"/>
      <c r="CJ214" s="2"/>
      <c r="CK214" s="2"/>
      <c r="CL214" s="2"/>
      <c r="CM214" s="2">
        <v>0</v>
      </c>
      <c r="CN214" s="2" t="s">
        <v>3</v>
      </c>
      <c r="CO214" s="2">
        <v>0</v>
      </c>
      <c r="CP214" s="2">
        <f t="shared" ref="CP214:CP221" si="186">(P214+Q214+S214)</f>
        <v>3000.08</v>
      </c>
      <c r="CQ214" s="2">
        <f t="shared" ref="CQ214:CQ221" si="187">ROUND((ROUND((AC214*AW214*1),2)*BC214),2)</f>
        <v>28.2</v>
      </c>
      <c r="CR214" s="2">
        <f t="shared" ref="CR214:CR221" si="188">(ROUND((ROUND(((ET214)*AV214*1),2)*BB214),2)+ROUND((ROUND(((AE214-(EU214))*AV214*1),2)*BS214),2))</f>
        <v>16.13</v>
      </c>
      <c r="CS214" s="2">
        <f t="shared" ref="CS214:CS221" si="189">ROUND((ROUND((AE214*AV214*1),2)*BS214),2)</f>
        <v>6.56</v>
      </c>
      <c r="CT214" s="2">
        <f t="shared" ref="CT214:CT221" si="190">ROUND((ROUND((AF214*AV214*1),2)*BA214),2)</f>
        <v>26.26</v>
      </c>
      <c r="CU214" s="2">
        <f t="shared" ref="CU214:CU221" si="191">AG214</f>
        <v>0</v>
      </c>
      <c r="CV214" s="2">
        <f t="shared" ref="CV214:CV221" si="192">(AH214*AV214)</f>
        <v>2.0499999999999998</v>
      </c>
      <c r="CW214" s="2">
        <f t="shared" ref="CW214:CX221" si="193">AI214</f>
        <v>0</v>
      </c>
      <c r="CX214" s="2">
        <f t="shared" si="193"/>
        <v>0</v>
      </c>
      <c r="CY214" s="2">
        <f>((S214*BZ214)/100)</f>
        <v>1796.8404999999998</v>
      </c>
      <c r="CZ214" s="2">
        <f>((S214*CA214)/100)</f>
        <v>1194.1734999999999</v>
      </c>
      <c r="DA214" s="2"/>
      <c r="DB214" s="2"/>
      <c r="DC214" s="2" t="s">
        <v>3</v>
      </c>
      <c r="DD214" s="2" t="s">
        <v>3</v>
      </c>
      <c r="DE214" s="2" t="s">
        <v>3</v>
      </c>
      <c r="DF214" s="2" t="s">
        <v>3</v>
      </c>
      <c r="DG214" s="2" t="s">
        <v>3</v>
      </c>
      <c r="DH214" s="2" t="s">
        <v>3</v>
      </c>
      <c r="DI214" s="2" t="s">
        <v>3</v>
      </c>
      <c r="DJ214" s="2" t="s">
        <v>3</v>
      </c>
      <c r="DK214" s="2" t="s">
        <v>3</v>
      </c>
      <c r="DL214" s="2" t="s">
        <v>3</v>
      </c>
      <c r="DM214" s="2" t="s">
        <v>3</v>
      </c>
      <c r="DN214" s="2">
        <v>0</v>
      </c>
      <c r="DO214" s="2">
        <v>0</v>
      </c>
      <c r="DP214" s="2">
        <v>1</v>
      </c>
      <c r="DQ214" s="2">
        <v>1</v>
      </c>
      <c r="DR214" s="2"/>
      <c r="DS214" s="2"/>
      <c r="DT214" s="2"/>
      <c r="DU214" s="2">
        <v>1013</v>
      </c>
      <c r="DV214" s="2" t="s">
        <v>173</v>
      </c>
      <c r="DW214" s="2" t="s">
        <v>173</v>
      </c>
      <c r="DX214" s="2">
        <v>1</v>
      </c>
      <c r="DY214" s="2"/>
      <c r="DZ214" s="2" t="s">
        <v>3</v>
      </c>
      <c r="EA214" s="2" t="s">
        <v>3</v>
      </c>
      <c r="EB214" s="2" t="s">
        <v>3</v>
      </c>
      <c r="EC214" s="2" t="s">
        <v>3</v>
      </c>
      <c r="ED214" s="2"/>
      <c r="EE214" s="2">
        <v>98283035</v>
      </c>
      <c r="EF214" s="2">
        <v>30</v>
      </c>
      <c r="EG214" s="2" t="s">
        <v>28</v>
      </c>
      <c r="EH214" s="2">
        <v>0</v>
      </c>
      <c r="EI214" s="2" t="s">
        <v>3</v>
      </c>
      <c r="EJ214" s="2">
        <v>1</v>
      </c>
      <c r="EK214" s="2">
        <v>170</v>
      </c>
      <c r="EL214" s="2" t="s">
        <v>175</v>
      </c>
      <c r="EM214" s="2" t="s">
        <v>176</v>
      </c>
      <c r="EN214" s="2"/>
      <c r="EO214" s="2" t="s">
        <v>3</v>
      </c>
      <c r="EP214" s="2"/>
      <c r="EQ214" s="2">
        <v>131072</v>
      </c>
      <c r="ER214" s="2">
        <v>70.59</v>
      </c>
      <c r="ES214" s="2">
        <v>28.2</v>
      </c>
      <c r="ET214" s="2">
        <v>16.13</v>
      </c>
      <c r="EU214" s="2">
        <v>6.56</v>
      </c>
      <c r="EV214" s="2">
        <v>26.26</v>
      </c>
      <c r="EW214" s="2">
        <v>2.0499999999999998</v>
      </c>
      <c r="EX214" s="2">
        <v>0</v>
      </c>
      <c r="EY214" s="2">
        <v>0</v>
      </c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>
        <v>0</v>
      </c>
      <c r="FR214" s="2">
        <f t="shared" ref="FR214:FR221" si="194">ROUND(IF(AND(BH214=3,BI214=3),P214,0),2)</f>
        <v>0</v>
      </c>
      <c r="FS214" s="2">
        <v>0</v>
      </c>
      <c r="FT214" s="2"/>
      <c r="FU214" s="2"/>
      <c r="FV214" s="2"/>
      <c r="FW214" s="2"/>
      <c r="FX214" s="2">
        <v>161</v>
      </c>
      <c r="FY214" s="2">
        <v>107</v>
      </c>
      <c r="FZ214" s="2"/>
      <c r="GA214" s="2" t="s">
        <v>3</v>
      </c>
      <c r="GB214" s="2"/>
      <c r="GC214" s="2"/>
      <c r="GD214" s="2">
        <v>0</v>
      </c>
      <c r="GE214" s="2"/>
      <c r="GF214" s="2">
        <v>-562623976</v>
      </c>
      <c r="GG214" s="2">
        <v>2</v>
      </c>
      <c r="GH214" s="2">
        <v>1</v>
      </c>
      <c r="GI214" s="2">
        <v>-2</v>
      </c>
      <c r="GJ214" s="2">
        <v>0</v>
      </c>
      <c r="GK214" s="2">
        <f>ROUND(R214*(R12)/100,2)</f>
        <v>487.9</v>
      </c>
      <c r="GL214" s="2">
        <f t="shared" ref="GL214:GL221" si="195">ROUND(IF(AND(BH214=3,BI214=3,FS214&lt;&gt;0),P214,0),2)</f>
        <v>0</v>
      </c>
      <c r="GM214" s="2">
        <f t="shared" ref="GM214:GM221" si="196">ROUND(O214+X214+Y214+GK214,2)+GX214</f>
        <v>6478.99</v>
      </c>
      <c r="GN214" s="2">
        <f t="shared" ref="GN214:GN221" si="197">IF(OR(BI214=0,BI214=1),ROUND(O214+X214+Y214+GK214,2),0)</f>
        <v>6478.99</v>
      </c>
      <c r="GO214" s="2">
        <f t="shared" ref="GO214:GO221" si="198">IF(BI214=2,ROUND(O214+X214+Y214+GK214,2),0)</f>
        <v>0</v>
      </c>
      <c r="GP214" s="2">
        <f t="shared" ref="GP214:GP221" si="199">IF(BI214=4,ROUND(O214+X214+Y214+GK214,2)+GX214,0)</f>
        <v>0</v>
      </c>
      <c r="GQ214" s="2"/>
      <c r="GR214" s="2">
        <v>0</v>
      </c>
      <c r="GS214" s="2">
        <v>0</v>
      </c>
      <c r="GT214" s="2">
        <v>0</v>
      </c>
      <c r="GU214" s="2" t="s">
        <v>3</v>
      </c>
      <c r="GV214" s="2">
        <f t="shared" ref="GV214:GV221" si="200">ROUND((GT214),6)</f>
        <v>0</v>
      </c>
      <c r="GW214" s="2">
        <v>1</v>
      </c>
      <c r="GX214" s="2">
        <f t="shared" ref="GX214:GX221" si="201">ROUND(HC214*I214,2)</f>
        <v>0</v>
      </c>
      <c r="GY214" s="2"/>
      <c r="GZ214" s="2"/>
      <c r="HA214" s="2">
        <v>0</v>
      </c>
      <c r="HB214" s="2">
        <v>0</v>
      </c>
      <c r="HC214" s="2">
        <f t="shared" ref="HC214:HC221" si="202">GV214*GW214</f>
        <v>0</v>
      </c>
      <c r="HD214" s="2"/>
      <c r="HE214" s="2" t="s">
        <v>3</v>
      </c>
      <c r="HF214" s="2" t="s">
        <v>3</v>
      </c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>
        <v>0</v>
      </c>
      <c r="IL214" s="2"/>
      <c r="IM214" s="2"/>
      <c r="IN214" s="2"/>
      <c r="IO214" s="2"/>
      <c r="IP214" s="2"/>
      <c r="IQ214" s="2"/>
      <c r="IR214" s="2"/>
      <c r="IS214" s="2"/>
      <c r="IT214" s="2"/>
      <c r="IU214" s="2"/>
    </row>
    <row r="215" spans="1:255" x14ac:dyDescent="0.2">
      <c r="A215">
        <v>17</v>
      </c>
      <c r="B215">
        <v>1</v>
      </c>
      <c r="C215">
        <f>ROW(SmtRes!A68)</f>
        <v>68</v>
      </c>
      <c r="D215">
        <f>ROW(EtalonRes!A78)</f>
        <v>78</v>
      </c>
      <c r="E215" t="s">
        <v>182</v>
      </c>
      <c r="F215" t="s">
        <v>183</v>
      </c>
      <c r="G215" t="s">
        <v>184</v>
      </c>
      <c r="H215" t="s">
        <v>173</v>
      </c>
      <c r="I215">
        <f>ROUND(42.5,9)</f>
        <v>42.5</v>
      </c>
      <c r="J215">
        <v>0</v>
      </c>
      <c r="O215">
        <f t="shared" si="169"/>
        <v>46227.96</v>
      </c>
      <c r="P215">
        <f t="shared" si="170"/>
        <v>10678.64</v>
      </c>
      <c r="Q215">
        <f t="shared" si="171"/>
        <v>8507.43</v>
      </c>
      <c r="R215">
        <f t="shared" si="172"/>
        <v>6755.32</v>
      </c>
      <c r="S215">
        <f t="shared" si="173"/>
        <v>27041.89</v>
      </c>
      <c r="T215">
        <f t="shared" si="174"/>
        <v>0</v>
      </c>
      <c r="U215">
        <f t="shared" si="175"/>
        <v>87.124999999999986</v>
      </c>
      <c r="V215">
        <f t="shared" si="176"/>
        <v>0</v>
      </c>
      <c r="W215">
        <f t="shared" si="177"/>
        <v>0</v>
      </c>
      <c r="X215">
        <f t="shared" si="178"/>
        <v>35424.879999999997</v>
      </c>
      <c r="Y215">
        <f t="shared" si="178"/>
        <v>14602.62</v>
      </c>
      <c r="AA215">
        <v>99036980</v>
      </c>
      <c r="AB215">
        <f t="shared" si="179"/>
        <v>70.59</v>
      </c>
      <c r="AC215">
        <f t="shared" si="180"/>
        <v>28.2</v>
      </c>
      <c r="AD215">
        <f t="shared" si="181"/>
        <v>16.13</v>
      </c>
      <c r="AE215">
        <f t="shared" si="182"/>
        <v>6.56</v>
      </c>
      <c r="AF215">
        <f t="shared" si="182"/>
        <v>26.26</v>
      </c>
      <c r="AG215">
        <f t="shared" si="183"/>
        <v>0</v>
      </c>
      <c r="AH215">
        <f t="shared" si="184"/>
        <v>2.0499999999999998</v>
      </c>
      <c r="AI215">
        <f t="shared" si="184"/>
        <v>0</v>
      </c>
      <c r="AJ215">
        <f t="shared" si="185"/>
        <v>0</v>
      </c>
      <c r="AK215">
        <v>70.59</v>
      </c>
      <c r="AL215">
        <v>28.2</v>
      </c>
      <c r="AM215">
        <v>16.13</v>
      </c>
      <c r="AN215">
        <v>6.56</v>
      </c>
      <c r="AO215">
        <v>26.26</v>
      </c>
      <c r="AP215">
        <v>0</v>
      </c>
      <c r="AQ215">
        <v>2.0499999999999998</v>
      </c>
      <c r="AR215">
        <v>0</v>
      </c>
      <c r="AS215">
        <v>0</v>
      </c>
      <c r="AT215">
        <v>131</v>
      </c>
      <c r="AU215">
        <v>54</v>
      </c>
      <c r="AV215">
        <v>1</v>
      </c>
      <c r="AW215">
        <v>1</v>
      </c>
      <c r="AZ215">
        <v>1</v>
      </c>
      <c r="BA215">
        <v>24.23</v>
      </c>
      <c r="BB215">
        <v>12.41</v>
      </c>
      <c r="BC215">
        <v>8.91</v>
      </c>
      <c r="BD215" t="s">
        <v>3</v>
      </c>
      <c r="BE215" t="s">
        <v>3</v>
      </c>
      <c r="BF215" t="s">
        <v>3</v>
      </c>
      <c r="BG215" t="s">
        <v>3</v>
      </c>
      <c r="BH215">
        <v>0</v>
      </c>
      <c r="BI215">
        <v>1</v>
      </c>
      <c r="BJ215" t="s">
        <v>185</v>
      </c>
      <c r="BM215">
        <v>170</v>
      </c>
      <c r="BN215">
        <v>0</v>
      </c>
      <c r="BO215" t="s">
        <v>183</v>
      </c>
      <c r="BP215">
        <v>1</v>
      </c>
      <c r="BQ215">
        <v>30</v>
      </c>
      <c r="BR215">
        <v>0</v>
      </c>
      <c r="BS215">
        <v>24.23</v>
      </c>
      <c r="BT215">
        <v>1</v>
      </c>
      <c r="BU215">
        <v>1</v>
      </c>
      <c r="BV215">
        <v>1</v>
      </c>
      <c r="BW215">
        <v>1</v>
      </c>
      <c r="BX215">
        <v>1</v>
      </c>
      <c r="BY215" t="s">
        <v>3</v>
      </c>
      <c r="BZ215">
        <v>131</v>
      </c>
      <c r="CA215">
        <v>54</v>
      </c>
      <c r="CE215">
        <v>30</v>
      </c>
      <c r="CF215">
        <v>0</v>
      </c>
      <c r="CG215">
        <v>0</v>
      </c>
      <c r="CM215">
        <v>0</v>
      </c>
      <c r="CN215" t="s">
        <v>3</v>
      </c>
      <c r="CO215">
        <v>0</v>
      </c>
      <c r="CP215">
        <f t="shared" si="186"/>
        <v>46227.96</v>
      </c>
      <c r="CQ215">
        <f t="shared" si="187"/>
        <v>251.26</v>
      </c>
      <c r="CR215">
        <f t="shared" si="188"/>
        <v>200.17</v>
      </c>
      <c r="CS215">
        <f t="shared" si="189"/>
        <v>158.94999999999999</v>
      </c>
      <c r="CT215">
        <f t="shared" si="190"/>
        <v>636.28</v>
      </c>
      <c r="CU215">
        <f t="shared" si="191"/>
        <v>0</v>
      </c>
      <c r="CV215">
        <f t="shared" si="192"/>
        <v>2.0499999999999998</v>
      </c>
      <c r="CW215">
        <f t="shared" si="193"/>
        <v>0</v>
      </c>
      <c r="CX215">
        <f t="shared" si="193"/>
        <v>0</v>
      </c>
      <c r="CY215">
        <f>S215*(BZ215/100)</f>
        <v>35424.875899999999</v>
      </c>
      <c r="CZ215">
        <f>S215*(CA215/100)</f>
        <v>14602.6206</v>
      </c>
      <c r="DC215" t="s">
        <v>3</v>
      </c>
      <c r="DD215" t="s">
        <v>3</v>
      </c>
      <c r="DE215" t="s">
        <v>3</v>
      </c>
      <c r="DF215" t="s">
        <v>3</v>
      </c>
      <c r="DG215" t="s">
        <v>3</v>
      </c>
      <c r="DH215" t="s">
        <v>3</v>
      </c>
      <c r="DI215" t="s">
        <v>3</v>
      </c>
      <c r="DJ215" t="s">
        <v>3</v>
      </c>
      <c r="DK215" t="s">
        <v>3</v>
      </c>
      <c r="DL215" t="s">
        <v>3</v>
      </c>
      <c r="DM215" t="s">
        <v>3</v>
      </c>
      <c r="DN215">
        <v>161</v>
      </c>
      <c r="DO215">
        <v>107</v>
      </c>
      <c r="DP215">
        <v>1</v>
      </c>
      <c r="DQ215">
        <v>1</v>
      </c>
      <c r="DU215">
        <v>1013</v>
      </c>
      <c r="DV215" t="s">
        <v>173</v>
      </c>
      <c r="DW215" t="s">
        <v>173</v>
      </c>
      <c r="DX215">
        <v>1</v>
      </c>
      <c r="DZ215" t="s">
        <v>3</v>
      </c>
      <c r="EA215" t="s">
        <v>3</v>
      </c>
      <c r="EB215" t="s">
        <v>3</v>
      </c>
      <c r="EC215" t="s">
        <v>3</v>
      </c>
      <c r="EE215">
        <v>98283035</v>
      </c>
      <c r="EF215">
        <v>30</v>
      </c>
      <c r="EG215" t="s">
        <v>28</v>
      </c>
      <c r="EH215">
        <v>0</v>
      </c>
      <c r="EI215" t="s">
        <v>3</v>
      </c>
      <c r="EJ215">
        <v>1</v>
      </c>
      <c r="EK215">
        <v>170</v>
      </c>
      <c r="EL215" t="s">
        <v>175</v>
      </c>
      <c r="EM215" t="s">
        <v>176</v>
      </c>
      <c r="EO215" t="s">
        <v>3</v>
      </c>
      <c r="EQ215">
        <v>131072</v>
      </c>
      <c r="ER215">
        <v>70.59</v>
      </c>
      <c r="ES215">
        <v>28.2</v>
      </c>
      <c r="ET215">
        <v>16.13</v>
      </c>
      <c r="EU215">
        <v>6.56</v>
      </c>
      <c r="EV215">
        <v>26.26</v>
      </c>
      <c r="EW215">
        <v>2.0499999999999998</v>
      </c>
      <c r="EX215">
        <v>0</v>
      </c>
      <c r="EY215">
        <v>0</v>
      </c>
      <c r="FQ215">
        <v>0</v>
      </c>
      <c r="FR215">
        <f t="shared" si="194"/>
        <v>0</v>
      </c>
      <c r="FS215">
        <v>0</v>
      </c>
      <c r="FX215">
        <v>161</v>
      </c>
      <c r="FY215">
        <v>107</v>
      </c>
      <c r="GA215" t="s">
        <v>3</v>
      </c>
      <c r="GD215">
        <v>0</v>
      </c>
      <c r="GF215">
        <v>-562623976</v>
      </c>
      <c r="GG215">
        <v>2</v>
      </c>
      <c r="GH215">
        <v>1</v>
      </c>
      <c r="GI215">
        <v>2</v>
      </c>
      <c r="GJ215">
        <v>0</v>
      </c>
      <c r="GK215">
        <f>ROUND(R215*(S12)/100,2)</f>
        <v>10605.85</v>
      </c>
      <c r="GL215">
        <f t="shared" si="195"/>
        <v>0</v>
      </c>
      <c r="GM215">
        <f t="shared" si="196"/>
        <v>106861.31</v>
      </c>
      <c r="GN215">
        <f t="shared" si="197"/>
        <v>106861.31</v>
      </c>
      <c r="GO215">
        <f t="shared" si="198"/>
        <v>0</v>
      </c>
      <c r="GP215">
        <f t="shared" si="199"/>
        <v>0</v>
      </c>
      <c r="GR215">
        <v>0</v>
      </c>
      <c r="GS215">
        <v>3</v>
      </c>
      <c r="GT215">
        <v>0</v>
      </c>
      <c r="GU215" t="s">
        <v>3</v>
      </c>
      <c r="GV215">
        <f t="shared" si="200"/>
        <v>0</v>
      </c>
      <c r="GW215">
        <v>1</v>
      </c>
      <c r="GX215">
        <f t="shared" si="201"/>
        <v>0</v>
      </c>
      <c r="HA215">
        <v>0</v>
      </c>
      <c r="HB215">
        <v>0</v>
      </c>
      <c r="HC215">
        <f t="shared" si="202"/>
        <v>0</v>
      </c>
      <c r="HE215" t="s">
        <v>3</v>
      </c>
      <c r="HF215" t="s">
        <v>3</v>
      </c>
      <c r="IK215">
        <v>0</v>
      </c>
    </row>
    <row r="216" spans="1:255" x14ac:dyDescent="0.2">
      <c r="A216" s="2">
        <v>18</v>
      </c>
      <c r="B216" s="2">
        <v>1</v>
      </c>
      <c r="C216" s="2">
        <v>62</v>
      </c>
      <c r="D216" s="2"/>
      <c r="E216" s="2" t="s">
        <v>186</v>
      </c>
      <c r="F216" s="2" t="s">
        <v>187</v>
      </c>
      <c r="G216" s="2" t="s">
        <v>188</v>
      </c>
      <c r="H216" s="2" t="s">
        <v>189</v>
      </c>
      <c r="I216" s="2">
        <f>I214*J216</f>
        <v>280.5</v>
      </c>
      <c r="J216" s="2">
        <v>6.6</v>
      </c>
      <c r="K216" s="2"/>
      <c r="L216" s="2"/>
      <c r="M216" s="2"/>
      <c r="N216" s="2"/>
      <c r="O216" s="2">
        <f t="shared" si="169"/>
        <v>18221.28</v>
      </c>
      <c r="P216" s="2">
        <f t="shared" si="170"/>
        <v>18221.28</v>
      </c>
      <c r="Q216" s="2">
        <f t="shared" si="171"/>
        <v>0</v>
      </c>
      <c r="R216" s="2">
        <f t="shared" si="172"/>
        <v>0</v>
      </c>
      <c r="S216" s="2">
        <f t="shared" si="173"/>
        <v>0</v>
      </c>
      <c r="T216" s="2">
        <f t="shared" si="174"/>
        <v>0</v>
      </c>
      <c r="U216" s="2">
        <f t="shared" si="175"/>
        <v>0</v>
      </c>
      <c r="V216" s="2">
        <f t="shared" si="176"/>
        <v>0</v>
      </c>
      <c r="W216" s="2">
        <f t="shared" si="177"/>
        <v>0</v>
      </c>
      <c r="X216" s="2">
        <f t="shared" si="178"/>
        <v>0</v>
      </c>
      <c r="Y216" s="2">
        <f t="shared" si="178"/>
        <v>0</v>
      </c>
      <c r="Z216" s="2"/>
      <c r="AA216" s="2">
        <v>99036983</v>
      </c>
      <c r="AB216" s="2">
        <f t="shared" si="179"/>
        <v>64.959999999999994</v>
      </c>
      <c r="AC216" s="2">
        <f t="shared" si="180"/>
        <v>64.959999999999994</v>
      </c>
      <c r="AD216" s="2">
        <f t="shared" si="181"/>
        <v>0</v>
      </c>
      <c r="AE216" s="2">
        <f t="shared" si="182"/>
        <v>0</v>
      </c>
      <c r="AF216" s="2">
        <f t="shared" si="182"/>
        <v>0</v>
      </c>
      <c r="AG216" s="2">
        <f t="shared" si="183"/>
        <v>0</v>
      </c>
      <c r="AH216" s="2">
        <f t="shared" si="184"/>
        <v>0</v>
      </c>
      <c r="AI216" s="2">
        <f t="shared" si="184"/>
        <v>0</v>
      </c>
      <c r="AJ216" s="2">
        <f t="shared" si="185"/>
        <v>0</v>
      </c>
      <c r="AK216" s="2">
        <v>64.959999999999994</v>
      </c>
      <c r="AL216" s="2">
        <v>64.959999999999994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161</v>
      </c>
      <c r="AU216" s="2">
        <v>107</v>
      </c>
      <c r="AV216" s="2">
        <v>1</v>
      </c>
      <c r="AW216" s="2">
        <v>1</v>
      </c>
      <c r="AX216" s="2"/>
      <c r="AY216" s="2"/>
      <c r="AZ216" s="2">
        <v>1</v>
      </c>
      <c r="BA216" s="2">
        <v>1</v>
      </c>
      <c r="BB216" s="2">
        <v>1</v>
      </c>
      <c r="BC216" s="2">
        <v>1</v>
      </c>
      <c r="BD216" s="2" t="s">
        <v>3</v>
      </c>
      <c r="BE216" s="2" t="s">
        <v>3</v>
      </c>
      <c r="BF216" s="2" t="s">
        <v>3</v>
      </c>
      <c r="BG216" s="2" t="s">
        <v>3</v>
      </c>
      <c r="BH216" s="2">
        <v>3</v>
      </c>
      <c r="BI216" s="2">
        <v>1</v>
      </c>
      <c r="BJ216" s="2" t="s">
        <v>190</v>
      </c>
      <c r="BK216" s="2"/>
      <c r="BL216" s="2"/>
      <c r="BM216" s="2">
        <v>170</v>
      </c>
      <c r="BN216" s="2">
        <v>0</v>
      </c>
      <c r="BO216" s="2" t="s">
        <v>3</v>
      </c>
      <c r="BP216" s="2">
        <v>0</v>
      </c>
      <c r="BQ216" s="2">
        <v>30</v>
      </c>
      <c r="BR216" s="2">
        <v>0</v>
      </c>
      <c r="BS216" s="2">
        <v>1</v>
      </c>
      <c r="BT216" s="2">
        <v>1</v>
      </c>
      <c r="BU216" s="2">
        <v>1</v>
      </c>
      <c r="BV216" s="2">
        <v>1</v>
      </c>
      <c r="BW216" s="2">
        <v>1</v>
      </c>
      <c r="BX216" s="2">
        <v>1</v>
      </c>
      <c r="BY216" s="2" t="s">
        <v>3</v>
      </c>
      <c r="BZ216" s="2">
        <v>161</v>
      </c>
      <c r="CA216" s="2">
        <v>107</v>
      </c>
      <c r="CB216" s="2"/>
      <c r="CC216" s="2"/>
      <c r="CD216" s="2"/>
      <c r="CE216" s="2">
        <v>30</v>
      </c>
      <c r="CF216" s="2">
        <v>0</v>
      </c>
      <c r="CG216" s="2">
        <v>0</v>
      </c>
      <c r="CH216" s="2"/>
      <c r="CI216" s="2"/>
      <c r="CJ216" s="2"/>
      <c r="CK216" s="2"/>
      <c r="CL216" s="2"/>
      <c r="CM216" s="2">
        <v>0</v>
      </c>
      <c r="CN216" s="2" t="s">
        <v>3</v>
      </c>
      <c r="CO216" s="2">
        <v>0</v>
      </c>
      <c r="CP216" s="2">
        <f t="shared" si="186"/>
        <v>18221.28</v>
      </c>
      <c r="CQ216" s="2">
        <f t="shared" si="187"/>
        <v>64.959999999999994</v>
      </c>
      <c r="CR216" s="2">
        <f t="shared" si="188"/>
        <v>0</v>
      </c>
      <c r="CS216" s="2">
        <f t="shared" si="189"/>
        <v>0</v>
      </c>
      <c r="CT216" s="2">
        <f t="shared" si="190"/>
        <v>0</v>
      </c>
      <c r="CU216" s="2">
        <f t="shared" si="191"/>
        <v>0</v>
      </c>
      <c r="CV216" s="2">
        <f t="shared" si="192"/>
        <v>0</v>
      </c>
      <c r="CW216" s="2">
        <f t="shared" si="193"/>
        <v>0</v>
      </c>
      <c r="CX216" s="2">
        <f t="shared" si="193"/>
        <v>0</v>
      </c>
      <c r="CY216" s="2">
        <f>((S216*BZ216)/100)</f>
        <v>0</v>
      </c>
      <c r="CZ216" s="2">
        <f>((S216*CA216)/100)</f>
        <v>0</v>
      </c>
      <c r="DA216" s="2"/>
      <c r="DB216" s="2"/>
      <c r="DC216" s="2" t="s">
        <v>3</v>
      </c>
      <c r="DD216" s="2" t="s">
        <v>3</v>
      </c>
      <c r="DE216" s="2" t="s">
        <v>3</v>
      </c>
      <c r="DF216" s="2" t="s">
        <v>3</v>
      </c>
      <c r="DG216" s="2" t="s">
        <v>3</v>
      </c>
      <c r="DH216" s="2" t="s">
        <v>3</v>
      </c>
      <c r="DI216" s="2" t="s">
        <v>3</v>
      </c>
      <c r="DJ216" s="2" t="s">
        <v>3</v>
      </c>
      <c r="DK216" s="2" t="s">
        <v>3</v>
      </c>
      <c r="DL216" s="2" t="s">
        <v>3</v>
      </c>
      <c r="DM216" s="2" t="s">
        <v>3</v>
      </c>
      <c r="DN216" s="2">
        <v>0</v>
      </c>
      <c r="DO216" s="2">
        <v>0</v>
      </c>
      <c r="DP216" s="2">
        <v>1</v>
      </c>
      <c r="DQ216" s="2">
        <v>1</v>
      </c>
      <c r="DR216" s="2"/>
      <c r="DS216" s="2"/>
      <c r="DT216" s="2"/>
      <c r="DU216" s="2">
        <v>1009</v>
      </c>
      <c r="DV216" s="2" t="s">
        <v>189</v>
      </c>
      <c r="DW216" s="2" t="s">
        <v>189</v>
      </c>
      <c r="DX216" s="2">
        <v>1</v>
      </c>
      <c r="DY216" s="2"/>
      <c r="DZ216" s="2" t="s">
        <v>3</v>
      </c>
      <c r="EA216" s="2" t="s">
        <v>3</v>
      </c>
      <c r="EB216" s="2" t="s">
        <v>3</v>
      </c>
      <c r="EC216" s="2" t="s">
        <v>3</v>
      </c>
      <c r="ED216" s="2"/>
      <c r="EE216" s="2">
        <v>98283035</v>
      </c>
      <c r="EF216" s="2">
        <v>30</v>
      </c>
      <c r="EG216" s="2" t="s">
        <v>28</v>
      </c>
      <c r="EH216" s="2">
        <v>0</v>
      </c>
      <c r="EI216" s="2" t="s">
        <v>3</v>
      </c>
      <c r="EJ216" s="2">
        <v>1</v>
      </c>
      <c r="EK216" s="2">
        <v>170</v>
      </c>
      <c r="EL216" s="2" t="s">
        <v>175</v>
      </c>
      <c r="EM216" s="2" t="s">
        <v>176</v>
      </c>
      <c r="EN216" s="2"/>
      <c r="EO216" s="2" t="s">
        <v>3</v>
      </c>
      <c r="EP216" s="2"/>
      <c r="EQ216" s="2">
        <v>0</v>
      </c>
      <c r="ER216" s="2">
        <v>64.959999999999994</v>
      </c>
      <c r="ES216" s="2">
        <v>64.959999999999994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>
        <v>0</v>
      </c>
      <c r="FR216" s="2">
        <f t="shared" si="194"/>
        <v>0</v>
      </c>
      <c r="FS216" s="2">
        <v>0</v>
      </c>
      <c r="FT216" s="2"/>
      <c r="FU216" s="2"/>
      <c r="FV216" s="2"/>
      <c r="FW216" s="2"/>
      <c r="FX216" s="2">
        <v>161</v>
      </c>
      <c r="FY216" s="2">
        <v>107</v>
      </c>
      <c r="FZ216" s="2"/>
      <c r="GA216" s="2" t="s">
        <v>3</v>
      </c>
      <c r="GB216" s="2"/>
      <c r="GC216" s="2"/>
      <c r="GD216" s="2">
        <v>0</v>
      </c>
      <c r="GE216" s="2"/>
      <c r="GF216" s="2">
        <v>-832319079</v>
      </c>
      <c r="GG216" s="2">
        <v>2</v>
      </c>
      <c r="GH216" s="2">
        <v>1</v>
      </c>
      <c r="GI216" s="2">
        <v>-2</v>
      </c>
      <c r="GJ216" s="2">
        <v>0</v>
      </c>
      <c r="GK216" s="2">
        <f>ROUND(R216*(R12)/100,2)</f>
        <v>0</v>
      </c>
      <c r="GL216" s="2">
        <f t="shared" si="195"/>
        <v>0</v>
      </c>
      <c r="GM216" s="2">
        <f t="shared" si="196"/>
        <v>18221.28</v>
      </c>
      <c r="GN216" s="2">
        <f t="shared" si="197"/>
        <v>18221.28</v>
      </c>
      <c r="GO216" s="2">
        <f t="shared" si="198"/>
        <v>0</v>
      </c>
      <c r="GP216" s="2">
        <f t="shared" si="199"/>
        <v>0</v>
      </c>
      <c r="GQ216" s="2"/>
      <c r="GR216" s="2">
        <v>0</v>
      </c>
      <c r="GS216" s="2">
        <v>0</v>
      </c>
      <c r="GT216" s="2">
        <v>0</v>
      </c>
      <c r="GU216" s="2" t="s">
        <v>3</v>
      </c>
      <c r="GV216" s="2">
        <f t="shared" si="200"/>
        <v>0</v>
      </c>
      <c r="GW216" s="2">
        <v>1</v>
      </c>
      <c r="GX216" s="2">
        <f t="shared" si="201"/>
        <v>0</v>
      </c>
      <c r="GY216" s="2"/>
      <c r="GZ216" s="2"/>
      <c r="HA216" s="2">
        <v>0</v>
      </c>
      <c r="HB216" s="2">
        <v>0</v>
      </c>
      <c r="HC216" s="2">
        <f t="shared" si="202"/>
        <v>0</v>
      </c>
      <c r="HD216" s="2"/>
      <c r="HE216" s="2" t="s">
        <v>3</v>
      </c>
      <c r="HF216" s="2" t="s">
        <v>3</v>
      </c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>
        <v>0</v>
      </c>
      <c r="IL216" s="2"/>
      <c r="IM216" s="2"/>
      <c r="IN216" s="2"/>
      <c r="IO216" s="2"/>
      <c r="IP216" s="2"/>
      <c r="IQ216" s="2"/>
      <c r="IR216" s="2"/>
      <c r="IS216" s="2"/>
      <c r="IT216" s="2"/>
      <c r="IU216" s="2"/>
    </row>
    <row r="217" spans="1:255" x14ac:dyDescent="0.2">
      <c r="A217">
        <v>18</v>
      </c>
      <c r="B217">
        <v>1</v>
      </c>
      <c r="C217">
        <v>67</v>
      </c>
      <c r="E217" t="s">
        <v>186</v>
      </c>
      <c r="F217" t="s">
        <v>187</v>
      </c>
      <c r="G217" t="s">
        <v>188</v>
      </c>
      <c r="H217" t="s">
        <v>189</v>
      </c>
      <c r="I217">
        <f>I215*J217</f>
        <v>280.5</v>
      </c>
      <c r="J217">
        <v>6.6</v>
      </c>
      <c r="O217">
        <f t="shared" si="169"/>
        <v>34984.86</v>
      </c>
      <c r="P217">
        <f t="shared" si="170"/>
        <v>34984.86</v>
      </c>
      <c r="Q217">
        <f t="shared" si="171"/>
        <v>0</v>
      </c>
      <c r="R217">
        <f t="shared" si="172"/>
        <v>0</v>
      </c>
      <c r="S217">
        <f t="shared" si="173"/>
        <v>0</v>
      </c>
      <c r="T217">
        <f t="shared" si="174"/>
        <v>0</v>
      </c>
      <c r="U217">
        <f t="shared" si="175"/>
        <v>0</v>
      </c>
      <c r="V217">
        <f t="shared" si="176"/>
        <v>0</v>
      </c>
      <c r="W217">
        <f t="shared" si="177"/>
        <v>0</v>
      </c>
      <c r="X217">
        <f t="shared" si="178"/>
        <v>0</v>
      </c>
      <c r="Y217">
        <f t="shared" si="178"/>
        <v>0</v>
      </c>
      <c r="AA217">
        <v>99036980</v>
      </c>
      <c r="AB217">
        <f t="shared" si="179"/>
        <v>64.959999999999994</v>
      </c>
      <c r="AC217">
        <f t="shared" si="180"/>
        <v>64.959999999999994</v>
      </c>
      <c r="AD217">
        <f t="shared" si="181"/>
        <v>0</v>
      </c>
      <c r="AE217">
        <f t="shared" si="182"/>
        <v>0</v>
      </c>
      <c r="AF217">
        <f t="shared" si="182"/>
        <v>0</v>
      </c>
      <c r="AG217">
        <f t="shared" si="183"/>
        <v>0</v>
      </c>
      <c r="AH217">
        <f t="shared" si="184"/>
        <v>0</v>
      </c>
      <c r="AI217">
        <f t="shared" si="184"/>
        <v>0</v>
      </c>
      <c r="AJ217">
        <f t="shared" si="185"/>
        <v>0</v>
      </c>
      <c r="AK217">
        <v>64.959999999999994</v>
      </c>
      <c r="AL217">
        <v>64.959999999999994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1</v>
      </c>
      <c r="AZ217">
        <v>1</v>
      </c>
      <c r="BA217">
        <v>1</v>
      </c>
      <c r="BB217">
        <v>1</v>
      </c>
      <c r="BC217">
        <v>1.92</v>
      </c>
      <c r="BD217" t="s">
        <v>3</v>
      </c>
      <c r="BE217" t="s">
        <v>3</v>
      </c>
      <c r="BF217" t="s">
        <v>3</v>
      </c>
      <c r="BG217" t="s">
        <v>3</v>
      </c>
      <c r="BH217">
        <v>3</v>
      </c>
      <c r="BI217">
        <v>1</v>
      </c>
      <c r="BJ217" t="s">
        <v>190</v>
      </c>
      <c r="BM217">
        <v>170</v>
      </c>
      <c r="BN217">
        <v>0</v>
      </c>
      <c r="BO217" t="s">
        <v>187</v>
      </c>
      <c r="BP217">
        <v>1</v>
      </c>
      <c r="BQ217">
        <v>30</v>
      </c>
      <c r="BR217">
        <v>0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 t="s">
        <v>3</v>
      </c>
      <c r="BZ217">
        <v>0</v>
      </c>
      <c r="CA217">
        <v>0</v>
      </c>
      <c r="CE217">
        <v>30</v>
      </c>
      <c r="CF217">
        <v>0</v>
      </c>
      <c r="CG217">
        <v>0</v>
      </c>
      <c r="CM217">
        <v>0</v>
      </c>
      <c r="CN217" t="s">
        <v>3</v>
      </c>
      <c r="CO217">
        <v>0</v>
      </c>
      <c r="CP217">
        <f t="shared" si="186"/>
        <v>34984.86</v>
      </c>
      <c r="CQ217">
        <f t="shared" si="187"/>
        <v>124.72</v>
      </c>
      <c r="CR217">
        <f t="shared" si="188"/>
        <v>0</v>
      </c>
      <c r="CS217">
        <f t="shared" si="189"/>
        <v>0</v>
      </c>
      <c r="CT217">
        <f t="shared" si="190"/>
        <v>0</v>
      </c>
      <c r="CU217">
        <f t="shared" si="191"/>
        <v>0</v>
      </c>
      <c r="CV217">
        <f t="shared" si="192"/>
        <v>0</v>
      </c>
      <c r="CW217">
        <f t="shared" si="193"/>
        <v>0</v>
      </c>
      <c r="CX217">
        <f t="shared" si="193"/>
        <v>0</v>
      </c>
      <c r="CY217">
        <f>S217*(BZ217/100)</f>
        <v>0</v>
      </c>
      <c r="CZ217">
        <f>S217*(CA217/100)</f>
        <v>0</v>
      </c>
      <c r="DC217" t="s">
        <v>3</v>
      </c>
      <c r="DD217" t="s">
        <v>3</v>
      </c>
      <c r="DE217" t="s">
        <v>3</v>
      </c>
      <c r="DF217" t="s">
        <v>3</v>
      </c>
      <c r="DG217" t="s">
        <v>3</v>
      </c>
      <c r="DH217" t="s">
        <v>3</v>
      </c>
      <c r="DI217" t="s">
        <v>3</v>
      </c>
      <c r="DJ217" t="s">
        <v>3</v>
      </c>
      <c r="DK217" t="s">
        <v>3</v>
      </c>
      <c r="DL217" t="s">
        <v>3</v>
      </c>
      <c r="DM217" t="s">
        <v>3</v>
      </c>
      <c r="DN217">
        <v>161</v>
      </c>
      <c r="DO217">
        <v>107</v>
      </c>
      <c r="DP217">
        <v>1</v>
      </c>
      <c r="DQ217">
        <v>1</v>
      </c>
      <c r="DU217">
        <v>1009</v>
      </c>
      <c r="DV217" t="s">
        <v>189</v>
      </c>
      <c r="DW217" t="s">
        <v>189</v>
      </c>
      <c r="DX217">
        <v>1</v>
      </c>
      <c r="DZ217" t="s">
        <v>3</v>
      </c>
      <c r="EA217" t="s">
        <v>3</v>
      </c>
      <c r="EB217" t="s">
        <v>3</v>
      </c>
      <c r="EC217" t="s">
        <v>3</v>
      </c>
      <c r="EE217">
        <v>98283035</v>
      </c>
      <c r="EF217">
        <v>30</v>
      </c>
      <c r="EG217" t="s">
        <v>28</v>
      </c>
      <c r="EH217">
        <v>0</v>
      </c>
      <c r="EI217" t="s">
        <v>3</v>
      </c>
      <c r="EJ217">
        <v>1</v>
      </c>
      <c r="EK217">
        <v>170</v>
      </c>
      <c r="EL217" t="s">
        <v>175</v>
      </c>
      <c r="EM217" t="s">
        <v>176</v>
      </c>
      <c r="EO217" t="s">
        <v>3</v>
      </c>
      <c r="EQ217">
        <v>0</v>
      </c>
      <c r="ER217">
        <v>64.959999999999994</v>
      </c>
      <c r="ES217">
        <v>64.959999999999994</v>
      </c>
      <c r="ET217">
        <v>0</v>
      </c>
      <c r="EU217">
        <v>0</v>
      </c>
      <c r="EV217">
        <v>0</v>
      </c>
      <c r="EW217">
        <v>0</v>
      </c>
      <c r="EX217">
        <v>0</v>
      </c>
      <c r="FQ217">
        <v>0</v>
      </c>
      <c r="FR217">
        <f t="shared" si="194"/>
        <v>0</v>
      </c>
      <c r="FS217">
        <v>0</v>
      </c>
      <c r="FX217">
        <v>161</v>
      </c>
      <c r="FY217">
        <v>107</v>
      </c>
      <c r="GA217" t="s">
        <v>3</v>
      </c>
      <c r="GD217">
        <v>0</v>
      </c>
      <c r="GF217">
        <v>-832319079</v>
      </c>
      <c r="GG217">
        <v>2</v>
      </c>
      <c r="GH217">
        <v>1</v>
      </c>
      <c r="GI217">
        <v>2</v>
      </c>
      <c r="GJ217">
        <v>0</v>
      </c>
      <c r="GK217">
        <f>ROUND(R217*(S12)/100,2)</f>
        <v>0</v>
      </c>
      <c r="GL217">
        <f t="shared" si="195"/>
        <v>0</v>
      </c>
      <c r="GM217">
        <f t="shared" si="196"/>
        <v>34984.86</v>
      </c>
      <c r="GN217">
        <f t="shared" si="197"/>
        <v>34984.86</v>
      </c>
      <c r="GO217">
        <f t="shared" si="198"/>
        <v>0</v>
      </c>
      <c r="GP217">
        <f t="shared" si="199"/>
        <v>0</v>
      </c>
      <c r="GR217">
        <v>0</v>
      </c>
      <c r="GS217">
        <v>3</v>
      </c>
      <c r="GT217">
        <v>0</v>
      </c>
      <c r="GU217" t="s">
        <v>3</v>
      </c>
      <c r="GV217">
        <f t="shared" si="200"/>
        <v>0</v>
      </c>
      <c r="GW217">
        <v>1</v>
      </c>
      <c r="GX217">
        <f t="shared" si="201"/>
        <v>0</v>
      </c>
      <c r="HA217">
        <v>0</v>
      </c>
      <c r="HB217">
        <v>0</v>
      </c>
      <c r="HC217">
        <f t="shared" si="202"/>
        <v>0</v>
      </c>
      <c r="HE217" t="s">
        <v>3</v>
      </c>
      <c r="HF217" t="s">
        <v>3</v>
      </c>
      <c r="IK217">
        <v>0</v>
      </c>
    </row>
    <row r="218" spans="1:255" x14ac:dyDescent="0.2">
      <c r="A218" s="2">
        <v>17</v>
      </c>
      <c r="B218" s="2">
        <v>1</v>
      </c>
      <c r="C218" s="2">
        <f>ROW(SmtRes!A73)</f>
        <v>73</v>
      </c>
      <c r="D218" s="2">
        <f>ROW(EtalonRes!A83)</f>
        <v>83</v>
      </c>
      <c r="E218" s="2" t="s">
        <v>3</v>
      </c>
      <c r="F218" s="2" t="s">
        <v>183</v>
      </c>
      <c r="G218" s="2" t="s">
        <v>184</v>
      </c>
      <c r="H218" s="2" t="s">
        <v>173</v>
      </c>
      <c r="I218" s="2">
        <f>ROUND(10.56,9)</f>
        <v>10.56</v>
      </c>
      <c r="J218" s="2">
        <v>0</v>
      </c>
      <c r="K218" s="2"/>
      <c r="L218" s="2"/>
      <c r="M218" s="2"/>
      <c r="N218" s="2"/>
      <c r="O218" s="2">
        <f t="shared" si="169"/>
        <v>745.43</v>
      </c>
      <c r="P218" s="2">
        <f t="shared" si="170"/>
        <v>297.79000000000002</v>
      </c>
      <c r="Q218" s="2">
        <f t="shared" si="171"/>
        <v>170.33</v>
      </c>
      <c r="R218" s="2">
        <f t="shared" si="172"/>
        <v>69.27</v>
      </c>
      <c r="S218" s="2">
        <f t="shared" si="173"/>
        <v>277.31</v>
      </c>
      <c r="T218" s="2">
        <f t="shared" si="174"/>
        <v>0</v>
      </c>
      <c r="U218" s="2">
        <f t="shared" si="175"/>
        <v>21.648</v>
      </c>
      <c r="V218" s="2">
        <f t="shared" si="176"/>
        <v>0</v>
      </c>
      <c r="W218" s="2">
        <f t="shared" si="177"/>
        <v>0</v>
      </c>
      <c r="X218" s="2">
        <f t="shared" si="178"/>
        <v>446.47</v>
      </c>
      <c r="Y218" s="2">
        <f t="shared" si="178"/>
        <v>296.72000000000003</v>
      </c>
      <c r="Z218" s="2"/>
      <c r="AA218" s="2">
        <v>-1</v>
      </c>
      <c r="AB218" s="2">
        <f t="shared" si="179"/>
        <v>70.59</v>
      </c>
      <c r="AC218" s="2">
        <f t="shared" si="180"/>
        <v>28.2</v>
      </c>
      <c r="AD218" s="2">
        <f t="shared" si="181"/>
        <v>16.13</v>
      </c>
      <c r="AE218" s="2">
        <f t="shared" si="182"/>
        <v>6.56</v>
      </c>
      <c r="AF218" s="2">
        <f t="shared" si="182"/>
        <v>26.26</v>
      </c>
      <c r="AG218" s="2">
        <f t="shared" si="183"/>
        <v>0</v>
      </c>
      <c r="AH218" s="2">
        <f t="shared" si="184"/>
        <v>2.0499999999999998</v>
      </c>
      <c r="AI218" s="2">
        <f t="shared" si="184"/>
        <v>0</v>
      </c>
      <c r="AJ218" s="2">
        <f t="shared" si="185"/>
        <v>0</v>
      </c>
      <c r="AK218" s="2">
        <v>70.59</v>
      </c>
      <c r="AL218" s="2">
        <v>28.2</v>
      </c>
      <c r="AM218" s="2">
        <v>16.13</v>
      </c>
      <c r="AN218" s="2">
        <v>6.56</v>
      </c>
      <c r="AO218" s="2">
        <v>26.26</v>
      </c>
      <c r="AP218" s="2">
        <v>0</v>
      </c>
      <c r="AQ218" s="2">
        <v>2.0499999999999998</v>
      </c>
      <c r="AR218" s="2">
        <v>0</v>
      </c>
      <c r="AS218" s="2">
        <v>0</v>
      </c>
      <c r="AT218" s="2">
        <v>161</v>
      </c>
      <c r="AU218" s="2">
        <v>107</v>
      </c>
      <c r="AV218" s="2">
        <v>1</v>
      </c>
      <c r="AW218" s="2">
        <v>1</v>
      </c>
      <c r="AX218" s="2"/>
      <c r="AY218" s="2"/>
      <c r="AZ218" s="2">
        <v>1</v>
      </c>
      <c r="BA218" s="2">
        <v>1</v>
      </c>
      <c r="BB218" s="2">
        <v>1</v>
      </c>
      <c r="BC218" s="2">
        <v>1</v>
      </c>
      <c r="BD218" s="2" t="s">
        <v>3</v>
      </c>
      <c r="BE218" s="2" t="s">
        <v>3</v>
      </c>
      <c r="BF218" s="2" t="s">
        <v>3</v>
      </c>
      <c r="BG218" s="2" t="s">
        <v>3</v>
      </c>
      <c r="BH218" s="2">
        <v>0</v>
      </c>
      <c r="BI218" s="2">
        <v>1</v>
      </c>
      <c r="BJ218" s="2" t="s">
        <v>185</v>
      </c>
      <c r="BK218" s="2"/>
      <c r="BL218" s="2"/>
      <c r="BM218" s="2">
        <v>170</v>
      </c>
      <c r="BN218" s="2">
        <v>0</v>
      </c>
      <c r="BO218" s="2" t="s">
        <v>3</v>
      </c>
      <c r="BP218" s="2">
        <v>0</v>
      </c>
      <c r="BQ218" s="2">
        <v>30</v>
      </c>
      <c r="BR218" s="2">
        <v>0</v>
      </c>
      <c r="BS218" s="2">
        <v>1</v>
      </c>
      <c r="BT218" s="2">
        <v>1</v>
      </c>
      <c r="BU218" s="2">
        <v>1</v>
      </c>
      <c r="BV218" s="2">
        <v>1</v>
      </c>
      <c r="BW218" s="2">
        <v>1</v>
      </c>
      <c r="BX218" s="2">
        <v>1</v>
      </c>
      <c r="BY218" s="2" t="s">
        <v>3</v>
      </c>
      <c r="BZ218" s="2">
        <v>161</v>
      </c>
      <c r="CA218" s="2">
        <v>107</v>
      </c>
      <c r="CB218" s="2"/>
      <c r="CC218" s="2"/>
      <c r="CD218" s="2"/>
      <c r="CE218" s="2">
        <v>30</v>
      </c>
      <c r="CF218" s="2">
        <v>0</v>
      </c>
      <c r="CG218" s="2">
        <v>0</v>
      </c>
      <c r="CH218" s="2"/>
      <c r="CI218" s="2"/>
      <c r="CJ218" s="2"/>
      <c r="CK218" s="2"/>
      <c r="CL218" s="2"/>
      <c r="CM218" s="2">
        <v>0</v>
      </c>
      <c r="CN218" s="2" t="s">
        <v>3</v>
      </c>
      <c r="CO218" s="2">
        <v>0</v>
      </c>
      <c r="CP218" s="2">
        <f t="shared" si="186"/>
        <v>745.43000000000006</v>
      </c>
      <c r="CQ218" s="2">
        <f t="shared" si="187"/>
        <v>28.2</v>
      </c>
      <c r="CR218" s="2">
        <f t="shared" si="188"/>
        <v>16.13</v>
      </c>
      <c r="CS218" s="2">
        <f t="shared" si="189"/>
        <v>6.56</v>
      </c>
      <c r="CT218" s="2">
        <f t="shared" si="190"/>
        <v>26.26</v>
      </c>
      <c r="CU218" s="2">
        <f t="shared" si="191"/>
        <v>0</v>
      </c>
      <c r="CV218" s="2">
        <f t="shared" si="192"/>
        <v>2.0499999999999998</v>
      </c>
      <c r="CW218" s="2">
        <f t="shared" si="193"/>
        <v>0</v>
      </c>
      <c r="CX218" s="2">
        <f t="shared" si="193"/>
        <v>0</v>
      </c>
      <c r="CY218" s="2">
        <f>((S218*BZ218)/100)</f>
        <v>446.46910000000003</v>
      </c>
      <c r="CZ218" s="2">
        <f>((S218*CA218)/100)</f>
        <v>296.7217</v>
      </c>
      <c r="DA218" s="2"/>
      <c r="DB218" s="2"/>
      <c r="DC218" s="2" t="s">
        <v>3</v>
      </c>
      <c r="DD218" s="2" t="s">
        <v>3</v>
      </c>
      <c r="DE218" s="2" t="s">
        <v>3</v>
      </c>
      <c r="DF218" s="2" t="s">
        <v>3</v>
      </c>
      <c r="DG218" s="2" t="s">
        <v>3</v>
      </c>
      <c r="DH218" s="2" t="s">
        <v>3</v>
      </c>
      <c r="DI218" s="2" t="s">
        <v>3</v>
      </c>
      <c r="DJ218" s="2" t="s">
        <v>3</v>
      </c>
      <c r="DK218" s="2" t="s">
        <v>3</v>
      </c>
      <c r="DL218" s="2" t="s">
        <v>3</v>
      </c>
      <c r="DM218" s="2" t="s">
        <v>3</v>
      </c>
      <c r="DN218" s="2">
        <v>0</v>
      </c>
      <c r="DO218" s="2">
        <v>0</v>
      </c>
      <c r="DP218" s="2">
        <v>1</v>
      </c>
      <c r="DQ218" s="2">
        <v>1</v>
      </c>
      <c r="DR218" s="2"/>
      <c r="DS218" s="2"/>
      <c r="DT218" s="2"/>
      <c r="DU218" s="2">
        <v>1013</v>
      </c>
      <c r="DV218" s="2" t="s">
        <v>173</v>
      </c>
      <c r="DW218" s="2" t="s">
        <v>173</v>
      </c>
      <c r="DX218" s="2">
        <v>1</v>
      </c>
      <c r="DY218" s="2"/>
      <c r="DZ218" s="2" t="s">
        <v>3</v>
      </c>
      <c r="EA218" s="2" t="s">
        <v>3</v>
      </c>
      <c r="EB218" s="2" t="s">
        <v>3</v>
      </c>
      <c r="EC218" s="2" t="s">
        <v>3</v>
      </c>
      <c r="ED218" s="2"/>
      <c r="EE218" s="2">
        <v>98283035</v>
      </c>
      <c r="EF218" s="2">
        <v>30</v>
      </c>
      <c r="EG218" s="2" t="s">
        <v>28</v>
      </c>
      <c r="EH218" s="2">
        <v>0</v>
      </c>
      <c r="EI218" s="2" t="s">
        <v>3</v>
      </c>
      <c r="EJ218" s="2">
        <v>1</v>
      </c>
      <c r="EK218" s="2">
        <v>170</v>
      </c>
      <c r="EL218" s="2" t="s">
        <v>175</v>
      </c>
      <c r="EM218" s="2" t="s">
        <v>176</v>
      </c>
      <c r="EN218" s="2"/>
      <c r="EO218" s="2" t="s">
        <v>3</v>
      </c>
      <c r="EP218" s="2"/>
      <c r="EQ218" s="2">
        <v>132096</v>
      </c>
      <c r="ER218" s="2">
        <v>70.59</v>
      </c>
      <c r="ES218" s="2">
        <v>28.2</v>
      </c>
      <c r="ET218" s="2">
        <v>16.13</v>
      </c>
      <c r="EU218" s="2">
        <v>6.56</v>
      </c>
      <c r="EV218" s="2">
        <v>26.26</v>
      </c>
      <c r="EW218" s="2">
        <v>2.0499999999999998</v>
      </c>
      <c r="EX218" s="2">
        <v>0</v>
      </c>
      <c r="EY218" s="2">
        <v>0</v>
      </c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>
        <v>0</v>
      </c>
      <c r="FR218" s="2">
        <f t="shared" si="194"/>
        <v>0</v>
      </c>
      <c r="FS218" s="2">
        <v>0</v>
      </c>
      <c r="FT218" s="2"/>
      <c r="FU218" s="2"/>
      <c r="FV218" s="2"/>
      <c r="FW218" s="2"/>
      <c r="FX218" s="2">
        <v>161</v>
      </c>
      <c r="FY218" s="2">
        <v>107</v>
      </c>
      <c r="FZ218" s="2"/>
      <c r="GA218" s="2" t="s">
        <v>3</v>
      </c>
      <c r="GB218" s="2"/>
      <c r="GC218" s="2"/>
      <c r="GD218" s="2">
        <v>0</v>
      </c>
      <c r="GE218" s="2"/>
      <c r="GF218" s="2">
        <v>-562623976</v>
      </c>
      <c r="GG218" s="2">
        <v>2</v>
      </c>
      <c r="GH218" s="2">
        <v>1</v>
      </c>
      <c r="GI218" s="2">
        <v>-2</v>
      </c>
      <c r="GJ218" s="2">
        <v>0</v>
      </c>
      <c r="GK218" s="2">
        <f>ROUND(R218*(R12)/100,2)</f>
        <v>121.22</v>
      </c>
      <c r="GL218" s="2">
        <f t="shared" si="195"/>
        <v>0</v>
      </c>
      <c r="GM218" s="2">
        <f t="shared" si="196"/>
        <v>1609.84</v>
      </c>
      <c r="GN218" s="2">
        <f t="shared" si="197"/>
        <v>1609.84</v>
      </c>
      <c r="GO218" s="2">
        <f t="shared" si="198"/>
        <v>0</v>
      </c>
      <c r="GP218" s="2">
        <f t="shared" si="199"/>
        <v>0</v>
      </c>
      <c r="GQ218" s="2"/>
      <c r="GR218" s="2">
        <v>0</v>
      </c>
      <c r="GS218" s="2">
        <v>0</v>
      </c>
      <c r="GT218" s="2">
        <v>0</v>
      </c>
      <c r="GU218" s="2" t="s">
        <v>3</v>
      </c>
      <c r="GV218" s="2">
        <f t="shared" si="200"/>
        <v>0</v>
      </c>
      <c r="GW218" s="2">
        <v>1</v>
      </c>
      <c r="GX218" s="2">
        <f t="shared" si="201"/>
        <v>0</v>
      </c>
      <c r="GY218" s="2"/>
      <c r="GZ218" s="2"/>
      <c r="HA218" s="2">
        <v>0</v>
      </c>
      <c r="HB218" s="2">
        <v>0</v>
      </c>
      <c r="HC218" s="2">
        <f t="shared" si="202"/>
        <v>0</v>
      </c>
      <c r="HD218" s="2"/>
      <c r="HE218" s="2" t="s">
        <v>3</v>
      </c>
      <c r="HF218" s="2" t="s">
        <v>3</v>
      </c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>
        <v>0</v>
      </c>
      <c r="IL218" s="2"/>
      <c r="IM218" s="2"/>
      <c r="IN218" s="2"/>
      <c r="IO218" s="2"/>
      <c r="IP218" s="2"/>
      <c r="IQ218" s="2"/>
      <c r="IR218" s="2"/>
      <c r="IS218" s="2"/>
      <c r="IT218" s="2"/>
      <c r="IU218" s="2"/>
    </row>
    <row r="219" spans="1:255" x14ac:dyDescent="0.2">
      <c r="A219">
        <v>17</v>
      </c>
      <c r="B219">
        <v>1</v>
      </c>
      <c r="C219">
        <f>ROW(SmtRes!A78)</f>
        <v>78</v>
      </c>
      <c r="D219">
        <f>ROW(EtalonRes!A88)</f>
        <v>88</v>
      </c>
      <c r="E219" t="s">
        <v>3</v>
      </c>
      <c r="F219" t="s">
        <v>183</v>
      </c>
      <c r="G219" t="s">
        <v>184</v>
      </c>
      <c r="H219" t="s">
        <v>173</v>
      </c>
      <c r="I219">
        <f>ROUND(10.56,9)</f>
        <v>10.56</v>
      </c>
      <c r="J219">
        <v>0</v>
      </c>
      <c r="O219">
        <f t="shared" si="169"/>
        <v>11486.33</v>
      </c>
      <c r="P219">
        <f t="shared" si="170"/>
        <v>2653.31</v>
      </c>
      <c r="Q219">
        <f t="shared" si="171"/>
        <v>2113.8000000000002</v>
      </c>
      <c r="R219">
        <f t="shared" si="172"/>
        <v>1678.41</v>
      </c>
      <c r="S219">
        <f t="shared" si="173"/>
        <v>6719.22</v>
      </c>
      <c r="T219">
        <f t="shared" si="174"/>
        <v>0</v>
      </c>
      <c r="U219">
        <f t="shared" si="175"/>
        <v>21.648</v>
      </c>
      <c r="V219">
        <f t="shared" si="176"/>
        <v>0</v>
      </c>
      <c r="W219">
        <f t="shared" si="177"/>
        <v>0</v>
      </c>
      <c r="X219">
        <f t="shared" si="178"/>
        <v>8802.18</v>
      </c>
      <c r="Y219">
        <f t="shared" si="178"/>
        <v>3628.38</v>
      </c>
      <c r="AA219">
        <v>-1</v>
      </c>
      <c r="AB219">
        <f t="shared" si="179"/>
        <v>70.59</v>
      </c>
      <c r="AC219">
        <f t="shared" si="180"/>
        <v>28.2</v>
      </c>
      <c r="AD219">
        <f t="shared" si="181"/>
        <v>16.13</v>
      </c>
      <c r="AE219">
        <f t="shared" si="182"/>
        <v>6.56</v>
      </c>
      <c r="AF219">
        <f t="shared" si="182"/>
        <v>26.26</v>
      </c>
      <c r="AG219">
        <f t="shared" si="183"/>
        <v>0</v>
      </c>
      <c r="AH219">
        <f t="shared" si="184"/>
        <v>2.0499999999999998</v>
      </c>
      <c r="AI219">
        <f t="shared" si="184"/>
        <v>0</v>
      </c>
      <c r="AJ219">
        <f t="shared" si="185"/>
        <v>0</v>
      </c>
      <c r="AK219">
        <v>70.59</v>
      </c>
      <c r="AL219">
        <v>28.2</v>
      </c>
      <c r="AM219">
        <v>16.13</v>
      </c>
      <c r="AN219">
        <v>6.56</v>
      </c>
      <c r="AO219">
        <v>26.26</v>
      </c>
      <c r="AP219">
        <v>0</v>
      </c>
      <c r="AQ219">
        <v>2.0499999999999998</v>
      </c>
      <c r="AR219">
        <v>0</v>
      </c>
      <c r="AS219">
        <v>0</v>
      </c>
      <c r="AT219">
        <v>131</v>
      </c>
      <c r="AU219">
        <v>54</v>
      </c>
      <c r="AV219">
        <v>1</v>
      </c>
      <c r="AW219">
        <v>1</v>
      </c>
      <c r="AZ219">
        <v>1</v>
      </c>
      <c r="BA219">
        <v>24.23</v>
      </c>
      <c r="BB219">
        <v>12.41</v>
      </c>
      <c r="BC219">
        <v>8.91</v>
      </c>
      <c r="BD219" t="s">
        <v>3</v>
      </c>
      <c r="BE219" t="s">
        <v>3</v>
      </c>
      <c r="BF219" t="s">
        <v>3</v>
      </c>
      <c r="BG219" t="s">
        <v>3</v>
      </c>
      <c r="BH219">
        <v>0</v>
      </c>
      <c r="BI219">
        <v>1</v>
      </c>
      <c r="BJ219" t="s">
        <v>185</v>
      </c>
      <c r="BM219">
        <v>170</v>
      </c>
      <c r="BN219">
        <v>0</v>
      </c>
      <c r="BO219" t="s">
        <v>183</v>
      </c>
      <c r="BP219">
        <v>1</v>
      </c>
      <c r="BQ219">
        <v>30</v>
      </c>
      <c r="BR219">
        <v>0</v>
      </c>
      <c r="BS219">
        <v>24.23</v>
      </c>
      <c r="BT219">
        <v>1</v>
      </c>
      <c r="BU219">
        <v>1</v>
      </c>
      <c r="BV219">
        <v>1</v>
      </c>
      <c r="BW219">
        <v>1</v>
      </c>
      <c r="BX219">
        <v>1</v>
      </c>
      <c r="BY219" t="s">
        <v>3</v>
      </c>
      <c r="BZ219">
        <v>131</v>
      </c>
      <c r="CA219">
        <v>54</v>
      </c>
      <c r="CE219">
        <v>30</v>
      </c>
      <c r="CF219">
        <v>0</v>
      </c>
      <c r="CG219">
        <v>0</v>
      </c>
      <c r="CM219">
        <v>0</v>
      </c>
      <c r="CN219" t="s">
        <v>3</v>
      </c>
      <c r="CO219">
        <v>0</v>
      </c>
      <c r="CP219">
        <f t="shared" si="186"/>
        <v>11486.330000000002</v>
      </c>
      <c r="CQ219">
        <f t="shared" si="187"/>
        <v>251.26</v>
      </c>
      <c r="CR219">
        <f t="shared" si="188"/>
        <v>200.17</v>
      </c>
      <c r="CS219">
        <f t="shared" si="189"/>
        <v>158.94999999999999</v>
      </c>
      <c r="CT219">
        <f t="shared" si="190"/>
        <v>636.28</v>
      </c>
      <c r="CU219">
        <f t="shared" si="191"/>
        <v>0</v>
      </c>
      <c r="CV219">
        <f t="shared" si="192"/>
        <v>2.0499999999999998</v>
      </c>
      <c r="CW219">
        <f t="shared" si="193"/>
        <v>0</v>
      </c>
      <c r="CX219">
        <f t="shared" si="193"/>
        <v>0</v>
      </c>
      <c r="CY219">
        <f>S219*(BZ219/100)</f>
        <v>8802.1782000000003</v>
      </c>
      <c r="CZ219">
        <f>S219*(CA219/100)</f>
        <v>3628.3788000000004</v>
      </c>
      <c r="DC219" t="s">
        <v>3</v>
      </c>
      <c r="DD219" t="s">
        <v>3</v>
      </c>
      <c r="DE219" t="s">
        <v>3</v>
      </c>
      <c r="DF219" t="s">
        <v>3</v>
      </c>
      <c r="DG219" t="s">
        <v>3</v>
      </c>
      <c r="DH219" t="s">
        <v>3</v>
      </c>
      <c r="DI219" t="s">
        <v>3</v>
      </c>
      <c r="DJ219" t="s">
        <v>3</v>
      </c>
      <c r="DK219" t="s">
        <v>3</v>
      </c>
      <c r="DL219" t="s">
        <v>3</v>
      </c>
      <c r="DM219" t="s">
        <v>3</v>
      </c>
      <c r="DN219">
        <v>161</v>
      </c>
      <c r="DO219">
        <v>107</v>
      </c>
      <c r="DP219">
        <v>1</v>
      </c>
      <c r="DQ219">
        <v>1</v>
      </c>
      <c r="DU219">
        <v>1013</v>
      </c>
      <c r="DV219" t="s">
        <v>173</v>
      </c>
      <c r="DW219" t="s">
        <v>173</v>
      </c>
      <c r="DX219">
        <v>1</v>
      </c>
      <c r="DZ219" t="s">
        <v>3</v>
      </c>
      <c r="EA219" t="s">
        <v>3</v>
      </c>
      <c r="EB219" t="s">
        <v>3</v>
      </c>
      <c r="EC219" t="s">
        <v>3</v>
      </c>
      <c r="EE219">
        <v>98283035</v>
      </c>
      <c r="EF219">
        <v>30</v>
      </c>
      <c r="EG219" t="s">
        <v>28</v>
      </c>
      <c r="EH219">
        <v>0</v>
      </c>
      <c r="EI219" t="s">
        <v>3</v>
      </c>
      <c r="EJ219">
        <v>1</v>
      </c>
      <c r="EK219">
        <v>170</v>
      </c>
      <c r="EL219" t="s">
        <v>175</v>
      </c>
      <c r="EM219" t="s">
        <v>176</v>
      </c>
      <c r="EO219" t="s">
        <v>3</v>
      </c>
      <c r="EQ219">
        <v>132096</v>
      </c>
      <c r="ER219">
        <v>70.59</v>
      </c>
      <c r="ES219">
        <v>28.2</v>
      </c>
      <c r="ET219">
        <v>16.13</v>
      </c>
      <c r="EU219">
        <v>6.56</v>
      </c>
      <c r="EV219">
        <v>26.26</v>
      </c>
      <c r="EW219">
        <v>2.0499999999999998</v>
      </c>
      <c r="EX219">
        <v>0</v>
      </c>
      <c r="EY219">
        <v>0</v>
      </c>
      <c r="FQ219">
        <v>0</v>
      </c>
      <c r="FR219">
        <f t="shared" si="194"/>
        <v>0</v>
      </c>
      <c r="FS219">
        <v>0</v>
      </c>
      <c r="FX219">
        <v>161</v>
      </c>
      <c r="FY219">
        <v>107</v>
      </c>
      <c r="GA219" t="s">
        <v>3</v>
      </c>
      <c r="GD219">
        <v>0</v>
      </c>
      <c r="GF219">
        <v>-562623976</v>
      </c>
      <c r="GG219">
        <v>2</v>
      </c>
      <c r="GH219">
        <v>1</v>
      </c>
      <c r="GI219">
        <v>2</v>
      </c>
      <c r="GJ219">
        <v>0</v>
      </c>
      <c r="GK219">
        <f>ROUND(R219*(S12)/100,2)</f>
        <v>2635.1</v>
      </c>
      <c r="GL219">
        <f t="shared" si="195"/>
        <v>0</v>
      </c>
      <c r="GM219">
        <f t="shared" si="196"/>
        <v>26551.99</v>
      </c>
      <c r="GN219">
        <f t="shared" si="197"/>
        <v>26551.99</v>
      </c>
      <c r="GO219">
        <f t="shared" si="198"/>
        <v>0</v>
      </c>
      <c r="GP219">
        <f t="shared" si="199"/>
        <v>0</v>
      </c>
      <c r="GR219">
        <v>0</v>
      </c>
      <c r="GS219">
        <v>3</v>
      </c>
      <c r="GT219">
        <v>0</v>
      </c>
      <c r="GU219" t="s">
        <v>3</v>
      </c>
      <c r="GV219">
        <f t="shared" si="200"/>
        <v>0</v>
      </c>
      <c r="GW219">
        <v>1</v>
      </c>
      <c r="GX219">
        <f t="shared" si="201"/>
        <v>0</v>
      </c>
      <c r="HA219">
        <v>0</v>
      </c>
      <c r="HB219">
        <v>0</v>
      </c>
      <c r="HC219">
        <f t="shared" si="202"/>
        <v>0</v>
      </c>
      <c r="HE219" t="s">
        <v>3</v>
      </c>
      <c r="HF219" t="s">
        <v>3</v>
      </c>
      <c r="IK219">
        <v>0</v>
      </c>
    </row>
    <row r="220" spans="1:255" x14ac:dyDescent="0.2">
      <c r="A220" s="2">
        <v>18</v>
      </c>
      <c r="B220" s="2">
        <v>1</v>
      </c>
      <c r="C220" s="2">
        <v>72</v>
      </c>
      <c r="D220" s="2"/>
      <c r="E220" s="2" t="s">
        <v>3</v>
      </c>
      <c r="F220" s="2" t="s">
        <v>191</v>
      </c>
      <c r="G220" s="2" t="s">
        <v>192</v>
      </c>
      <c r="H220" s="2" t="s">
        <v>189</v>
      </c>
      <c r="I220" s="2">
        <f>I218*J220</f>
        <v>69.695999999999998</v>
      </c>
      <c r="J220" s="2">
        <v>6.6</v>
      </c>
      <c r="K220" s="2"/>
      <c r="L220" s="2"/>
      <c r="M220" s="2"/>
      <c r="N220" s="2"/>
      <c r="O220" s="2">
        <f t="shared" si="169"/>
        <v>4633.3900000000003</v>
      </c>
      <c r="P220" s="2">
        <f t="shared" si="170"/>
        <v>4633.3900000000003</v>
      </c>
      <c r="Q220" s="2">
        <f t="shared" si="171"/>
        <v>0</v>
      </c>
      <c r="R220" s="2">
        <f t="shared" si="172"/>
        <v>0</v>
      </c>
      <c r="S220" s="2">
        <f t="shared" si="173"/>
        <v>0</v>
      </c>
      <c r="T220" s="2">
        <f t="shared" si="174"/>
        <v>0</v>
      </c>
      <c r="U220" s="2">
        <f t="shared" si="175"/>
        <v>0</v>
      </c>
      <c r="V220" s="2">
        <f t="shared" si="176"/>
        <v>0</v>
      </c>
      <c r="W220" s="2">
        <f t="shared" si="177"/>
        <v>0</v>
      </c>
      <c r="X220" s="2">
        <f t="shared" si="178"/>
        <v>0</v>
      </c>
      <c r="Y220" s="2">
        <f t="shared" si="178"/>
        <v>0</v>
      </c>
      <c r="Z220" s="2"/>
      <c r="AA220" s="2">
        <v>-1</v>
      </c>
      <c r="AB220" s="2">
        <f t="shared" si="179"/>
        <v>66.48</v>
      </c>
      <c r="AC220" s="2">
        <f t="shared" si="180"/>
        <v>66.48</v>
      </c>
      <c r="AD220" s="2">
        <f t="shared" si="181"/>
        <v>0</v>
      </c>
      <c r="AE220" s="2">
        <f t="shared" si="182"/>
        <v>0</v>
      </c>
      <c r="AF220" s="2">
        <f t="shared" si="182"/>
        <v>0</v>
      </c>
      <c r="AG220" s="2">
        <f t="shared" si="183"/>
        <v>0</v>
      </c>
      <c r="AH220" s="2">
        <f t="shared" si="184"/>
        <v>0</v>
      </c>
      <c r="AI220" s="2">
        <f t="shared" si="184"/>
        <v>0</v>
      </c>
      <c r="AJ220" s="2">
        <f t="shared" si="185"/>
        <v>0</v>
      </c>
      <c r="AK220" s="2">
        <v>66.48</v>
      </c>
      <c r="AL220" s="2">
        <v>66.48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161</v>
      </c>
      <c r="AU220" s="2">
        <v>107</v>
      </c>
      <c r="AV220" s="2">
        <v>1</v>
      </c>
      <c r="AW220" s="2">
        <v>1</v>
      </c>
      <c r="AX220" s="2"/>
      <c r="AY220" s="2"/>
      <c r="AZ220" s="2">
        <v>1</v>
      </c>
      <c r="BA220" s="2">
        <v>1</v>
      </c>
      <c r="BB220" s="2">
        <v>1</v>
      </c>
      <c r="BC220" s="2">
        <v>1</v>
      </c>
      <c r="BD220" s="2" t="s">
        <v>3</v>
      </c>
      <c r="BE220" s="2" t="s">
        <v>3</v>
      </c>
      <c r="BF220" s="2" t="s">
        <v>3</v>
      </c>
      <c r="BG220" s="2" t="s">
        <v>3</v>
      </c>
      <c r="BH220" s="2">
        <v>3</v>
      </c>
      <c r="BI220" s="2">
        <v>1</v>
      </c>
      <c r="BJ220" s="2" t="s">
        <v>193</v>
      </c>
      <c r="BK220" s="2"/>
      <c r="BL220" s="2"/>
      <c r="BM220" s="2">
        <v>170</v>
      </c>
      <c r="BN220" s="2">
        <v>0</v>
      </c>
      <c r="BO220" s="2" t="s">
        <v>3</v>
      </c>
      <c r="BP220" s="2">
        <v>0</v>
      </c>
      <c r="BQ220" s="2">
        <v>30</v>
      </c>
      <c r="BR220" s="2">
        <v>0</v>
      </c>
      <c r="BS220" s="2">
        <v>1</v>
      </c>
      <c r="BT220" s="2">
        <v>1</v>
      </c>
      <c r="BU220" s="2">
        <v>1</v>
      </c>
      <c r="BV220" s="2">
        <v>1</v>
      </c>
      <c r="BW220" s="2">
        <v>1</v>
      </c>
      <c r="BX220" s="2">
        <v>1</v>
      </c>
      <c r="BY220" s="2" t="s">
        <v>3</v>
      </c>
      <c r="BZ220" s="2">
        <v>161</v>
      </c>
      <c r="CA220" s="2">
        <v>107</v>
      </c>
      <c r="CB220" s="2"/>
      <c r="CC220" s="2"/>
      <c r="CD220" s="2"/>
      <c r="CE220" s="2">
        <v>30</v>
      </c>
      <c r="CF220" s="2">
        <v>0</v>
      </c>
      <c r="CG220" s="2">
        <v>0</v>
      </c>
      <c r="CH220" s="2"/>
      <c r="CI220" s="2"/>
      <c r="CJ220" s="2"/>
      <c r="CK220" s="2"/>
      <c r="CL220" s="2"/>
      <c r="CM220" s="2">
        <v>0</v>
      </c>
      <c r="CN220" s="2" t="s">
        <v>3</v>
      </c>
      <c r="CO220" s="2">
        <v>0</v>
      </c>
      <c r="CP220" s="2">
        <f t="shared" si="186"/>
        <v>4633.3900000000003</v>
      </c>
      <c r="CQ220" s="2">
        <f t="shared" si="187"/>
        <v>66.48</v>
      </c>
      <c r="CR220" s="2">
        <f t="shared" si="188"/>
        <v>0</v>
      </c>
      <c r="CS220" s="2">
        <f t="shared" si="189"/>
        <v>0</v>
      </c>
      <c r="CT220" s="2">
        <f t="shared" si="190"/>
        <v>0</v>
      </c>
      <c r="CU220" s="2">
        <f t="shared" si="191"/>
        <v>0</v>
      </c>
      <c r="CV220" s="2">
        <f t="shared" si="192"/>
        <v>0</v>
      </c>
      <c r="CW220" s="2">
        <f t="shared" si="193"/>
        <v>0</v>
      </c>
      <c r="CX220" s="2">
        <f t="shared" si="193"/>
        <v>0</v>
      </c>
      <c r="CY220" s="2">
        <f>((S220*BZ220)/100)</f>
        <v>0</v>
      </c>
      <c r="CZ220" s="2">
        <f>((S220*CA220)/100)</f>
        <v>0</v>
      </c>
      <c r="DA220" s="2"/>
      <c r="DB220" s="2"/>
      <c r="DC220" s="2" t="s">
        <v>3</v>
      </c>
      <c r="DD220" s="2" t="s">
        <v>3</v>
      </c>
      <c r="DE220" s="2" t="s">
        <v>3</v>
      </c>
      <c r="DF220" s="2" t="s">
        <v>3</v>
      </c>
      <c r="DG220" s="2" t="s">
        <v>3</v>
      </c>
      <c r="DH220" s="2" t="s">
        <v>3</v>
      </c>
      <c r="DI220" s="2" t="s">
        <v>3</v>
      </c>
      <c r="DJ220" s="2" t="s">
        <v>3</v>
      </c>
      <c r="DK220" s="2" t="s">
        <v>3</v>
      </c>
      <c r="DL220" s="2" t="s">
        <v>3</v>
      </c>
      <c r="DM220" s="2" t="s">
        <v>3</v>
      </c>
      <c r="DN220" s="2">
        <v>0</v>
      </c>
      <c r="DO220" s="2">
        <v>0</v>
      </c>
      <c r="DP220" s="2">
        <v>1</v>
      </c>
      <c r="DQ220" s="2">
        <v>1</v>
      </c>
      <c r="DR220" s="2"/>
      <c r="DS220" s="2"/>
      <c r="DT220" s="2"/>
      <c r="DU220" s="2">
        <v>1009</v>
      </c>
      <c r="DV220" s="2" t="s">
        <v>189</v>
      </c>
      <c r="DW220" s="2" t="s">
        <v>189</v>
      </c>
      <c r="DX220" s="2">
        <v>1</v>
      </c>
      <c r="DY220" s="2"/>
      <c r="DZ220" s="2" t="s">
        <v>3</v>
      </c>
      <c r="EA220" s="2" t="s">
        <v>3</v>
      </c>
      <c r="EB220" s="2" t="s">
        <v>3</v>
      </c>
      <c r="EC220" s="2" t="s">
        <v>3</v>
      </c>
      <c r="ED220" s="2"/>
      <c r="EE220" s="2">
        <v>98283035</v>
      </c>
      <c r="EF220" s="2">
        <v>30</v>
      </c>
      <c r="EG220" s="2" t="s">
        <v>28</v>
      </c>
      <c r="EH220" s="2">
        <v>0</v>
      </c>
      <c r="EI220" s="2" t="s">
        <v>3</v>
      </c>
      <c r="EJ220" s="2">
        <v>1</v>
      </c>
      <c r="EK220" s="2">
        <v>170</v>
      </c>
      <c r="EL220" s="2" t="s">
        <v>175</v>
      </c>
      <c r="EM220" s="2" t="s">
        <v>176</v>
      </c>
      <c r="EN220" s="2"/>
      <c r="EO220" s="2" t="s">
        <v>3</v>
      </c>
      <c r="EP220" s="2"/>
      <c r="EQ220" s="2">
        <v>1024</v>
      </c>
      <c r="ER220" s="2">
        <v>66.48</v>
      </c>
      <c r="ES220" s="2">
        <v>66.48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>
        <v>0</v>
      </c>
      <c r="FR220" s="2">
        <f t="shared" si="194"/>
        <v>0</v>
      </c>
      <c r="FS220" s="2">
        <v>0</v>
      </c>
      <c r="FT220" s="2"/>
      <c r="FU220" s="2"/>
      <c r="FV220" s="2"/>
      <c r="FW220" s="2"/>
      <c r="FX220" s="2">
        <v>161</v>
      </c>
      <c r="FY220" s="2">
        <v>107</v>
      </c>
      <c r="FZ220" s="2"/>
      <c r="GA220" s="2" t="s">
        <v>3</v>
      </c>
      <c r="GB220" s="2"/>
      <c r="GC220" s="2"/>
      <c r="GD220" s="2">
        <v>0</v>
      </c>
      <c r="GE220" s="2"/>
      <c r="GF220" s="2">
        <v>105639110</v>
      </c>
      <c r="GG220" s="2">
        <v>2</v>
      </c>
      <c r="GH220" s="2">
        <v>1</v>
      </c>
      <c r="GI220" s="2">
        <v>-2</v>
      </c>
      <c r="GJ220" s="2">
        <v>0</v>
      </c>
      <c r="GK220" s="2">
        <f>ROUND(R220*(R12)/100,2)</f>
        <v>0</v>
      </c>
      <c r="GL220" s="2">
        <f t="shared" si="195"/>
        <v>0</v>
      </c>
      <c r="GM220" s="2">
        <f t="shared" si="196"/>
        <v>4633.3900000000003</v>
      </c>
      <c r="GN220" s="2">
        <f t="shared" si="197"/>
        <v>4633.3900000000003</v>
      </c>
      <c r="GO220" s="2">
        <f t="shared" si="198"/>
        <v>0</v>
      </c>
      <c r="GP220" s="2">
        <f t="shared" si="199"/>
        <v>0</v>
      </c>
      <c r="GQ220" s="2"/>
      <c r="GR220" s="2">
        <v>0</v>
      </c>
      <c r="GS220" s="2">
        <v>0</v>
      </c>
      <c r="GT220" s="2">
        <v>0</v>
      </c>
      <c r="GU220" s="2" t="s">
        <v>3</v>
      </c>
      <c r="GV220" s="2">
        <f t="shared" si="200"/>
        <v>0</v>
      </c>
      <c r="GW220" s="2">
        <v>1</v>
      </c>
      <c r="GX220" s="2">
        <f t="shared" si="201"/>
        <v>0</v>
      </c>
      <c r="GY220" s="2"/>
      <c r="GZ220" s="2"/>
      <c r="HA220" s="2">
        <v>0</v>
      </c>
      <c r="HB220" s="2">
        <v>0</v>
      </c>
      <c r="HC220" s="2">
        <f t="shared" si="202"/>
        <v>0</v>
      </c>
      <c r="HD220" s="2"/>
      <c r="HE220" s="2" t="s">
        <v>3</v>
      </c>
      <c r="HF220" s="2" t="s">
        <v>3</v>
      </c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>
        <v>0</v>
      </c>
      <c r="IL220" s="2"/>
      <c r="IM220" s="2"/>
      <c r="IN220" s="2"/>
      <c r="IO220" s="2"/>
      <c r="IP220" s="2"/>
      <c r="IQ220" s="2"/>
      <c r="IR220" s="2"/>
      <c r="IS220" s="2"/>
      <c r="IT220" s="2"/>
      <c r="IU220" s="2"/>
    </row>
    <row r="221" spans="1:255" x14ac:dyDescent="0.2">
      <c r="A221">
        <v>18</v>
      </c>
      <c r="B221">
        <v>1</v>
      </c>
      <c r="C221">
        <v>77</v>
      </c>
      <c r="E221" t="s">
        <v>3</v>
      </c>
      <c r="F221" t="s">
        <v>191</v>
      </c>
      <c r="G221" t="s">
        <v>192</v>
      </c>
      <c r="H221" t="s">
        <v>189</v>
      </c>
      <c r="I221">
        <f>I219*J221</f>
        <v>69.695999999999998</v>
      </c>
      <c r="J221">
        <v>6.6</v>
      </c>
      <c r="O221">
        <f t="shared" si="169"/>
        <v>8710.77</v>
      </c>
      <c r="P221">
        <f t="shared" si="170"/>
        <v>8710.77</v>
      </c>
      <c r="Q221">
        <f t="shared" si="171"/>
        <v>0</v>
      </c>
      <c r="R221">
        <f t="shared" si="172"/>
        <v>0</v>
      </c>
      <c r="S221">
        <f t="shared" si="173"/>
        <v>0</v>
      </c>
      <c r="T221">
        <f t="shared" si="174"/>
        <v>0</v>
      </c>
      <c r="U221">
        <f t="shared" si="175"/>
        <v>0</v>
      </c>
      <c r="V221">
        <f t="shared" si="176"/>
        <v>0</v>
      </c>
      <c r="W221">
        <f t="shared" si="177"/>
        <v>0</v>
      </c>
      <c r="X221">
        <f t="shared" si="178"/>
        <v>0</v>
      </c>
      <c r="Y221">
        <f t="shared" si="178"/>
        <v>0</v>
      </c>
      <c r="AA221">
        <v>-1</v>
      </c>
      <c r="AB221">
        <f t="shared" si="179"/>
        <v>66.48</v>
      </c>
      <c r="AC221">
        <f t="shared" si="180"/>
        <v>66.48</v>
      </c>
      <c r="AD221">
        <f t="shared" si="181"/>
        <v>0</v>
      </c>
      <c r="AE221">
        <f t="shared" si="182"/>
        <v>0</v>
      </c>
      <c r="AF221">
        <f t="shared" si="182"/>
        <v>0</v>
      </c>
      <c r="AG221">
        <f t="shared" si="183"/>
        <v>0</v>
      </c>
      <c r="AH221">
        <f t="shared" si="184"/>
        <v>0</v>
      </c>
      <c r="AI221">
        <f t="shared" si="184"/>
        <v>0</v>
      </c>
      <c r="AJ221">
        <f t="shared" si="185"/>
        <v>0</v>
      </c>
      <c r="AK221">
        <v>66.48</v>
      </c>
      <c r="AL221">
        <v>66.48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1</v>
      </c>
      <c r="AZ221">
        <v>1</v>
      </c>
      <c r="BA221">
        <v>1</v>
      </c>
      <c r="BB221">
        <v>1</v>
      </c>
      <c r="BC221">
        <v>1.88</v>
      </c>
      <c r="BD221" t="s">
        <v>3</v>
      </c>
      <c r="BE221" t="s">
        <v>3</v>
      </c>
      <c r="BF221" t="s">
        <v>3</v>
      </c>
      <c r="BG221" t="s">
        <v>3</v>
      </c>
      <c r="BH221">
        <v>3</v>
      </c>
      <c r="BI221">
        <v>1</v>
      </c>
      <c r="BJ221" t="s">
        <v>193</v>
      </c>
      <c r="BM221">
        <v>170</v>
      </c>
      <c r="BN221">
        <v>0</v>
      </c>
      <c r="BO221" t="s">
        <v>191</v>
      </c>
      <c r="BP221">
        <v>1</v>
      </c>
      <c r="BQ221">
        <v>30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 t="s">
        <v>3</v>
      </c>
      <c r="BZ221">
        <v>0</v>
      </c>
      <c r="CA221">
        <v>0</v>
      </c>
      <c r="CE221">
        <v>30</v>
      </c>
      <c r="CF221">
        <v>0</v>
      </c>
      <c r="CG221">
        <v>0</v>
      </c>
      <c r="CM221">
        <v>0</v>
      </c>
      <c r="CN221" t="s">
        <v>3</v>
      </c>
      <c r="CO221">
        <v>0</v>
      </c>
      <c r="CP221">
        <f t="shared" si="186"/>
        <v>8710.77</v>
      </c>
      <c r="CQ221">
        <f t="shared" si="187"/>
        <v>124.98</v>
      </c>
      <c r="CR221">
        <f t="shared" si="188"/>
        <v>0</v>
      </c>
      <c r="CS221">
        <f t="shared" si="189"/>
        <v>0</v>
      </c>
      <c r="CT221">
        <f t="shared" si="190"/>
        <v>0</v>
      </c>
      <c r="CU221">
        <f t="shared" si="191"/>
        <v>0</v>
      </c>
      <c r="CV221">
        <f t="shared" si="192"/>
        <v>0</v>
      </c>
      <c r="CW221">
        <f t="shared" si="193"/>
        <v>0</v>
      </c>
      <c r="CX221">
        <f t="shared" si="193"/>
        <v>0</v>
      </c>
      <c r="CY221">
        <f>S221*(BZ221/100)</f>
        <v>0</v>
      </c>
      <c r="CZ221">
        <f>S221*(CA221/100)</f>
        <v>0</v>
      </c>
      <c r="DC221" t="s">
        <v>3</v>
      </c>
      <c r="DD221" t="s">
        <v>3</v>
      </c>
      <c r="DE221" t="s">
        <v>3</v>
      </c>
      <c r="DF221" t="s">
        <v>3</v>
      </c>
      <c r="DG221" t="s">
        <v>3</v>
      </c>
      <c r="DH221" t="s">
        <v>3</v>
      </c>
      <c r="DI221" t="s">
        <v>3</v>
      </c>
      <c r="DJ221" t="s">
        <v>3</v>
      </c>
      <c r="DK221" t="s">
        <v>3</v>
      </c>
      <c r="DL221" t="s">
        <v>3</v>
      </c>
      <c r="DM221" t="s">
        <v>3</v>
      </c>
      <c r="DN221">
        <v>161</v>
      </c>
      <c r="DO221">
        <v>107</v>
      </c>
      <c r="DP221">
        <v>1</v>
      </c>
      <c r="DQ221">
        <v>1</v>
      </c>
      <c r="DU221">
        <v>1009</v>
      </c>
      <c r="DV221" t="s">
        <v>189</v>
      </c>
      <c r="DW221" t="s">
        <v>189</v>
      </c>
      <c r="DX221">
        <v>1</v>
      </c>
      <c r="DZ221" t="s">
        <v>3</v>
      </c>
      <c r="EA221" t="s">
        <v>3</v>
      </c>
      <c r="EB221" t="s">
        <v>3</v>
      </c>
      <c r="EC221" t="s">
        <v>3</v>
      </c>
      <c r="EE221">
        <v>98283035</v>
      </c>
      <c r="EF221">
        <v>30</v>
      </c>
      <c r="EG221" t="s">
        <v>28</v>
      </c>
      <c r="EH221">
        <v>0</v>
      </c>
      <c r="EI221" t="s">
        <v>3</v>
      </c>
      <c r="EJ221">
        <v>1</v>
      </c>
      <c r="EK221">
        <v>170</v>
      </c>
      <c r="EL221" t="s">
        <v>175</v>
      </c>
      <c r="EM221" t="s">
        <v>176</v>
      </c>
      <c r="EO221" t="s">
        <v>3</v>
      </c>
      <c r="EQ221">
        <v>1024</v>
      </c>
      <c r="ER221">
        <v>66.48</v>
      </c>
      <c r="ES221">
        <v>66.48</v>
      </c>
      <c r="ET221">
        <v>0</v>
      </c>
      <c r="EU221">
        <v>0</v>
      </c>
      <c r="EV221">
        <v>0</v>
      </c>
      <c r="EW221">
        <v>0</v>
      </c>
      <c r="EX221">
        <v>0</v>
      </c>
      <c r="FQ221">
        <v>0</v>
      </c>
      <c r="FR221">
        <f t="shared" si="194"/>
        <v>0</v>
      </c>
      <c r="FS221">
        <v>0</v>
      </c>
      <c r="FX221">
        <v>161</v>
      </c>
      <c r="FY221">
        <v>107</v>
      </c>
      <c r="GA221" t="s">
        <v>3</v>
      </c>
      <c r="GD221">
        <v>0</v>
      </c>
      <c r="GF221">
        <v>105639110</v>
      </c>
      <c r="GG221">
        <v>2</v>
      </c>
      <c r="GH221">
        <v>1</v>
      </c>
      <c r="GI221">
        <v>2</v>
      </c>
      <c r="GJ221">
        <v>0</v>
      </c>
      <c r="GK221">
        <f>ROUND(R221*(S12)/100,2)</f>
        <v>0</v>
      </c>
      <c r="GL221">
        <f t="shared" si="195"/>
        <v>0</v>
      </c>
      <c r="GM221">
        <f t="shared" si="196"/>
        <v>8710.77</v>
      </c>
      <c r="GN221">
        <f t="shared" si="197"/>
        <v>8710.77</v>
      </c>
      <c r="GO221">
        <f t="shared" si="198"/>
        <v>0</v>
      </c>
      <c r="GP221">
        <f t="shared" si="199"/>
        <v>0</v>
      </c>
      <c r="GR221">
        <v>0</v>
      </c>
      <c r="GS221">
        <v>3</v>
      </c>
      <c r="GT221">
        <v>0</v>
      </c>
      <c r="GU221" t="s">
        <v>3</v>
      </c>
      <c r="GV221">
        <f t="shared" si="200"/>
        <v>0</v>
      </c>
      <c r="GW221">
        <v>1</v>
      </c>
      <c r="GX221">
        <f t="shared" si="201"/>
        <v>0</v>
      </c>
      <c r="HA221">
        <v>0</v>
      </c>
      <c r="HB221">
        <v>0</v>
      </c>
      <c r="HC221">
        <f t="shared" si="202"/>
        <v>0</v>
      </c>
      <c r="HE221" t="s">
        <v>3</v>
      </c>
      <c r="HF221" t="s">
        <v>3</v>
      </c>
      <c r="IK221">
        <v>0</v>
      </c>
    </row>
    <row r="223" spans="1:255" x14ac:dyDescent="0.2">
      <c r="A223" s="3">
        <v>51</v>
      </c>
      <c r="B223" s="3">
        <f>B210</f>
        <v>1</v>
      </c>
      <c r="C223" s="3">
        <f>A210</f>
        <v>4</v>
      </c>
      <c r="D223" s="3">
        <f>ROW(A210)</f>
        <v>210</v>
      </c>
      <c r="E223" s="3"/>
      <c r="F223" s="3" t="str">
        <f>IF(F210&lt;&gt;"",F210,"")</f>
        <v>5</v>
      </c>
      <c r="G223" s="3" t="str">
        <f>IF(G210&lt;&gt;"",G210,"")</f>
        <v>Нанесение дорожной разметки</v>
      </c>
      <c r="H223" s="3">
        <v>0</v>
      </c>
      <c r="I223" s="3"/>
      <c r="J223" s="3"/>
      <c r="K223" s="3"/>
      <c r="L223" s="3"/>
      <c r="M223" s="3"/>
      <c r="N223" s="3"/>
      <c r="O223" s="3">
        <f t="shared" ref="O223:T223" si="203">ROUND(AB223,2)</f>
        <v>21221.360000000001</v>
      </c>
      <c r="P223" s="3">
        <f t="shared" si="203"/>
        <v>19419.78</v>
      </c>
      <c r="Q223" s="3">
        <f t="shared" si="203"/>
        <v>685.53</v>
      </c>
      <c r="R223" s="3">
        <f t="shared" si="203"/>
        <v>278.8</v>
      </c>
      <c r="S223" s="3">
        <f t="shared" si="203"/>
        <v>1116.05</v>
      </c>
      <c r="T223" s="3">
        <f t="shared" si="203"/>
        <v>0</v>
      </c>
      <c r="U223" s="3">
        <f>AH223</f>
        <v>87.124999999999986</v>
      </c>
      <c r="V223" s="3">
        <f>AI223</f>
        <v>0</v>
      </c>
      <c r="W223" s="3">
        <f>ROUND(AJ223,2)</f>
        <v>0</v>
      </c>
      <c r="X223" s="3">
        <f>ROUND(AK223,2)</f>
        <v>1796.84</v>
      </c>
      <c r="Y223" s="3">
        <f>ROUND(AL223,2)</f>
        <v>1194.17</v>
      </c>
      <c r="Z223" s="3"/>
      <c r="AA223" s="3"/>
      <c r="AB223" s="3">
        <f>ROUND(SUMIF(AA214:AA221,"=99036983",O214:O221),2)</f>
        <v>21221.360000000001</v>
      </c>
      <c r="AC223" s="3">
        <f>ROUND(SUMIF(AA214:AA221,"=99036983",P214:P221),2)</f>
        <v>19419.78</v>
      </c>
      <c r="AD223" s="3">
        <f>ROUND(SUMIF(AA214:AA221,"=99036983",Q214:Q221),2)</f>
        <v>685.53</v>
      </c>
      <c r="AE223" s="3">
        <f>ROUND(SUMIF(AA214:AA221,"=99036983",R214:R221),2)</f>
        <v>278.8</v>
      </c>
      <c r="AF223" s="3">
        <f>ROUND(SUMIF(AA214:AA221,"=99036983",S214:S221),2)</f>
        <v>1116.05</v>
      </c>
      <c r="AG223" s="3">
        <f>ROUND(SUMIF(AA214:AA221,"=99036983",T214:T221),2)</f>
        <v>0</v>
      </c>
      <c r="AH223" s="3">
        <f>SUMIF(AA214:AA221,"=99036983",U214:U221)</f>
        <v>87.124999999999986</v>
      </c>
      <c r="AI223" s="3">
        <f>SUMIF(AA214:AA221,"=99036983",V214:V221)</f>
        <v>0</v>
      </c>
      <c r="AJ223" s="3">
        <f>ROUND(SUMIF(AA214:AA221,"=99036983",W214:W221),2)</f>
        <v>0</v>
      </c>
      <c r="AK223" s="3">
        <f>ROUND(SUMIF(AA214:AA221,"=99036983",X214:X221),2)</f>
        <v>1796.84</v>
      </c>
      <c r="AL223" s="3">
        <f>ROUND(SUMIF(AA214:AA221,"=99036983",Y214:Y221),2)</f>
        <v>1194.17</v>
      </c>
      <c r="AM223" s="3"/>
      <c r="AN223" s="3"/>
      <c r="AO223" s="3">
        <f t="shared" ref="AO223:BD223" si="204">ROUND(BX223,2)</f>
        <v>0</v>
      </c>
      <c r="AP223" s="3">
        <f t="shared" si="204"/>
        <v>0</v>
      </c>
      <c r="AQ223" s="3">
        <f t="shared" si="204"/>
        <v>0</v>
      </c>
      <c r="AR223" s="3">
        <f t="shared" si="204"/>
        <v>24700.27</v>
      </c>
      <c r="AS223" s="3">
        <f t="shared" si="204"/>
        <v>24700.27</v>
      </c>
      <c r="AT223" s="3">
        <f t="shared" si="204"/>
        <v>0</v>
      </c>
      <c r="AU223" s="3">
        <f t="shared" si="204"/>
        <v>0</v>
      </c>
      <c r="AV223" s="3">
        <f t="shared" si="204"/>
        <v>19419.78</v>
      </c>
      <c r="AW223" s="3">
        <f t="shared" si="204"/>
        <v>19419.78</v>
      </c>
      <c r="AX223" s="3">
        <f t="shared" si="204"/>
        <v>0</v>
      </c>
      <c r="AY223" s="3">
        <f t="shared" si="204"/>
        <v>19419.78</v>
      </c>
      <c r="AZ223" s="3">
        <f t="shared" si="204"/>
        <v>0</v>
      </c>
      <c r="BA223" s="3">
        <f t="shared" si="204"/>
        <v>0</v>
      </c>
      <c r="BB223" s="3">
        <f t="shared" si="204"/>
        <v>0</v>
      </c>
      <c r="BC223" s="3">
        <f t="shared" si="204"/>
        <v>0</v>
      </c>
      <c r="BD223" s="3">
        <f t="shared" si="204"/>
        <v>0</v>
      </c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>
        <f>ROUND(SUMIF(AA214:AA221,"=99036983",FQ214:FQ221),2)</f>
        <v>0</v>
      </c>
      <c r="BY223" s="3">
        <f>ROUND(SUMIF(AA214:AA221,"=99036983",FR214:FR221),2)</f>
        <v>0</v>
      </c>
      <c r="BZ223" s="3">
        <f>ROUND(SUMIF(AA214:AA221,"=99036983",GL214:GL221),2)</f>
        <v>0</v>
      </c>
      <c r="CA223" s="3">
        <f>ROUND(SUMIF(AA214:AA221,"=99036983",GM214:GM221),2)</f>
        <v>24700.27</v>
      </c>
      <c r="CB223" s="3">
        <f>ROUND(SUMIF(AA214:AA221,"=99036983",GN214:GN221),2)</f>
        <v>24700.27</v>
      </c>
      <c r="CC223" s="3">
        <f>ROUND(SUMIF(AA214:AA221,"=99036983",GO214:GO221),2)</f>
        <v>0</v>
      </c>
      <c r="CD223" s="3">
        <f>ROUND(SUMIF(AA214:AA221,"=99036983",GP214:GP221),2)</f>
        <v>0</v>
      </c>
      <c r="CE223" s="3">
        <f>AC223-BX223</f>
        <v>19419.78</v>
      </c>
      <c r="CF223" s="3">
        <f>AC223-BY223</f>
        <v>19419.78</v>
      </c>
      <c r="CG223" s="3">
        <f>BX223-BZ223</f>
        <v>0</v>
      </c>
      <c r="CH223" s="3">
        <f>AC223-BX223-BY223+BZ223</f>
        <v>19419.78</v>
      </c>
      <c r="CI223" s="3">
        <f>BY223-BZ223</f>
        <v>0</v>
      </c>
      <c r="CJ223" s="3">
        <f>ROUND(SUMIF(AA214:AA221,"=99036983",GX214:GX221),2)</f>
        <v>0</v>
      </c>
      <c r="CK223" s="3">
        <f>ROUND(SUMIF(AA214:AA221,"=99036983",GY214:GY221),2)</f>
        <v>0</v>
      </c>
      <c r="CL223" s="3">
        <f>ROUND(SUMIF(AA214:AA221,"=99036983",GZ214:GZ221),2)</f>
        <v>0</v>
      </c>
      <c r="CM223" s="3">
        <f>ROUND(SUMIF(AA214:AA221,"=99036983",HD214:HD221),2)</f>
        <v>0</v>
      </c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4">
        <f t="shared" ref="DG223:DL223" si="205">ROUND(DT223,2)</f>
        <v>81212.820000000007</v>
      </c>
      <c r="DH223" s="4">
        <f t="shared" si="205"/>
        <v>45663.5</v>
      </c>
      <c r="DI223" s="4">
        <f t="shared" si="205"/>
        <v>8507.43</v>
      </c>
      <c r="DJ223" s="4">
        <f t="shared" si="205"/>
        <v>6755.32</v>
      </c>
      <c r="DK223" s="4">
        <f t="shared" si="205"/>
        <v>27041.89</v>
      </c>
      <c r="DL223" s="4">
        <f t="shared" si="205"/>
        <v>0</v>
      </c>
      <c r="DM223" s="4">
        <f>DZ223</f>
        <v>87.124999999999986</v>
      </c>
      <c r="DN223" s="4">
        <f>EA223</f>
        <v>0</v>
      </c>
      <c r="DO223" s="4">
        <f>ROUND(EB223,2)</f>
        <v>0</v>
      </c>
      <c r="DP223" s="4">
        <f>ROUND(EC223,2)</f>
        <v>35424.879999999997</v>
      </c>
      <c r="DQ223" s="4">
        <f>ROUND(ED223,2)</f>
        <v>14602.62</v>
      </c>
      <c r="DR223" s="4"/>
      <c r="DS223" s="4"/>
      <c r="DT223" s="4">
        <f>ROUND(SUMIF(AA214:AA221,"=99036980",O214:O221),2)</f>
        <v>81212.820000000007</v>
      </c>
      <c r="DU223" s="4">
        <f>ROUND(SUMIF(AA214:AA221,"=99036980",P214:P221),2)</f>
        <v>45663.5</v>
      </c>
      <c r="DV223" s="4">
        <f>ROUND(SUMIF(AA214:AA221,"=99036980",Q214:Q221),2)</f>
        <v>8507.43</v>
      </c>
      <c r="DW223" s="4">
        <f>ROUND(SUMIF(AA214:AA221,"=99036980",R214:R221),2)</f>
        <v>6755.32</v>
      </c>
      <c r="DX223" s="4">
        <f>ROUND(SUMIF(AA214:AA221,"=99036980",S214:S221),2)</f>
        <v>27041.89</v>
      </c>
      <c r="DY223" s="4">
        <f>ROUND(SUMIF(AA214:AA221,"=99036980",T214:T221),2)</f>
        <v>0</v>
      </c>
      <c r="DZ223" s="4">
        <f>SUMIF(AA214:AA221,"=99036980",U214:U221)</f>
        <v>87.124999999999986</v>
      </c>
      <c r="EA223" s="4">
        <f>SUMIF(AA214:AA221,"=99036980",V214:V221)</f>
        <v>0</v>
      </c>
      <c r="EB223" s="4">
        <f>ROUND(SUMIF(AA214:AA221,"=99036980",W214:W221),2)</f>
        <v>0</v>
      </c>
      <c r="EC223" s="4">
        <f>ROUND(SUMIF(AA214:AA221,"=99036980",X214:X221),2)</f>
        <v>35424.879999999997</v>
      </c>
      <c r="ED223" s="4">
        <f>ROUND(SUMIF(AA214:AA221,"=99036980",Y214:Y221),2)</f>
        <v>14602.62</v>
      </c>
      <c r="EE223" s="4"/>
      <c r="EF223" s="4"/>
      <c r="EG223" s="4">
        <f t="shared" ref="EG223:EV223" si="206">ROUND(FP223,2)</f>
        <v>0</v>
      </c>
      <c r="EH223" s="4">
        <f t="shared" si="206"/>
        <v>0</v>
      </c>
      <c r="EI223" s="4">
        <f t="shared" si="206"/>
        <v>0</v>
      </c>
      <c r="EJ223" s="4">
        <f t="shared" si="206"/>
        <v>141846.17000000001</v>
      </c>
      <c r="EK223" s="4">
        <f t="shared" si="206"/>
        <v>141846.17000000001</v>
      </c>
      <c r="EL223" s="4">
        <f t="shared" si="206"/>
        <v>0</v>
      </c>
      <c r="EM223" s="4">
        <f t="shared" si="206"/>
        <v>0</v>
      </c>
      <c r="EN223" s="4">
        <f t="shared" si="206"/>
        <v>45663.5</v>
      </c>
      <c r="EO223" s="4">
        <f t="shared" si="206"/>
        <v>45663.5</v>
      </c>
      <c r="EP223" s="4">
        <f t="shared" si="206"/>
        <v>0</v>
      </c>
      <c r="EQ223" s="4">
        <f t="shared" si="206"/>
        <v>45663.5</v>
      </c>
      <c r="ER223" s="4">
        <f t="shared" si="206"/>
        <v>0</v>
      </c>
      <c r="ES223" s="4">
        <f t="shared" si="206"/>
        <v>0</v>
      </c>
      <c r="ET223" s="4">
        <f t="shared" si="206"/>
        <v>0</v>
      </c>
      <c r="EU223" s="4">
        <f t="shared" si="206"/>
        <v>0</v>
      </c>
      <c r="EV223" s="4">
        <f t="shared" si="206"/>
        <v>0</v>
      </c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>
        <f>ROUND(SUMIF(AA214:AA221,"=99036980",FQ214:FQ221),2)</f>
        <v>0</v>
      </c>
      <c r="FQ223" s="4">
        <f>ROUND(SUMIF(AA214:AA221,"=99036980",FR214:FR221),2)</f>
        <v>0</v>
      </c>
      <c r="FR223" s="4">
        <f>ROUND(SUMIF(AA214:AA221,"=99036980",GL214:GL221),2)</f>
        <v>0</v>
      </c>
      <c r="FS223" s="4">
        <f>ROUND(SUMIF(AA214:AA221,"=99036980",GM214:GM221),2)</f>
        <v>141846.17000000001</v>
      </c>
      <c r="FT223" s="4">
        <f>ROUND(SUMIF(AA214:AA221,"=99036980",GN214:GN221),2)</f>
        <v>141846.17000000001</v>
      </c>
      <c r="FU223" s="4">
        <f>ROUND(SUMIF(AA214:AA221,"=99036980",GO214:GO221),2)</f>
        <v>0</v>
      </c>
      <c r="FV223" s="4">
        <f>ROUND(SUMIF(AA214:AA221,"=99036980",GP214:GP221),2)</f>
        <v>0</v>
      </c>
      <c r="FW223" s="4">
        <f>DU223-FP223</f>
        <v>45663.5</v>
      </c>
      <c r="FX223" s="4">
        <f>DU223-FQ223</f>
        <v>45663.5</v>
      </c>
      <c r="FY223" s="4">
        <f>FP223-FR223</f>
        <v>0</v>
      </c>
      <c r="FZ223" s="4">
        <f>DU223-FP223-FQ223+FR223</f>
        <v>45663.5</v>
      </c>
      <c r="GA223" s="4">
        <f>FQ223-FR223</f>
        <v>0</v>
      </c>
      <c r="GB223" s="4">
        <f>ROUND(SUMIF(AA214:AA221,"=99036980",GX214:GX221),2)</f>
        <v>0</v>
      </c>
      <c r="GC223" s="4">
        <f>ROUND(SUMIF(AA214:AA221,"=99036980",GY214:GY221),2)</f>
        <v>0</v>
      </c>
      <c r="GD223" s="4">
        <f>ROUND(SUMIF(AA214:AA221,"=99036980",GZ214:GZ221),2)</f>
        <v>0</v>
      </c>
      <c r="GE223" s="4">
        <f>ROUND(SUMIF(AA214:AA221,"=99036980",HD214:HD221),2)</f>
        <v>0</v>
      </c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>
        <v>0</v>
      </c>
    </row>
    <row r="225" spans="1:23" x14ac:dyDescent="0.2">
      <c r="A225" s="5">
        <v>50</v>
      </c>
      <c r="B225" s="5">
        <v>0</v>
      </c>
      <c r="C225" s="5">
        <v>0</v>
      </c>
      <c r="D225" s="5">
        <v>1</v>
      </c>
      <c r="E225" s="5">
        <v>201</v>
      </c>
      <c r="F225" s="5">
        <f>ROUND(Source!O223,O225)</f>
        <v>21221.360000000001</v>
      </c>
      <c r="G225" s="5" t="s">
        <v>46</v>
      </c>
      <c r="H225" s="5" t="s">
        <v>47</v>
      </c>
      <c r="I225" s="5"/>
      <c r="J225" s="5"/>
      <c r="K225" s="5">
        <v>201</v>
      </c>
      <c r="L225" s="5">
        <v>1</v>
      </c>
      <c r="M225" s="5">
        <v>3</v>
      </c>
      <c r="N225" s="5" t="s">
        <v>3</v>
      </c>
      <c r="O225" s="5">
        <v>2</v>
      </c>
      <c r="P225" s="5">
        <f>ROUND(Source!DG223,O225)</f>
        <v>81212.820000000007</v>
      </c>
      <c r="Q225" s="5"/>
      <c r="R225" s="5"/>
      <c r="S225" s="5"/>
      <c r="T225" s="5"/>
      <c r="U225" s="5"/>
      <c r="V225" s="5"/>
      <c r="W225" s="5"/>
    </row>
    <row r="226" spans="1:23" x14ac:dyDescent="0.2">
      <c r="A226" s="5">
        <v>50</v>
      </c>
      <c r="B226" s="5">
        <v>0</v>
      </c>
      <c r="C226" s="5">
        <v>0</v>
      </c>
      <c r="D226" s="5">
        <v>1</v>
      </c>
      <c r="E226" s="5">
        <v>202</v>
      </c>
      <c r="F226" s="5">
        <f>ROUND(Source!P223,O226)</f>
        <v>19419.78</v>
      </c>
      <c r="G226" s="5" t="s">
        <v>48</v>
      </c>
      <c r="H226" s="5" t="s">
        <v>49</v>
      </c>
      <c r="I226" s="5"/>
      <c r="J226" s="5"/>
      <c r="K226" s="5">
        <v>202</v>
      </c>
      <c r="L226" s="5">
        <v>2</v>
      </c>
      <c r="M226" s="5">
        <v>3</v>
      </c>
      <c r="N226" s="5" t="s">
        <v>3</v>
      </c>
      <c r="O226" s="5">
        <v>2</v>
      </c>
      <c r="P226" s="5">
        <f>ROUND(Source!DH223,O226)</f>
        <v>45663.5</v>
      </c>
      <c r="Q226" s="5"/>
      <c r="R226" s="5"/>
      <c r="S226" s="5"/>
      <c r="T226" s="5"/>
      <c r="U226" s="5"/>
      <c r="V226" s="5"/>
      <c r="W226" s="5"/>
    </row>
    <row r="227" spans="1:23" x14ac:dyDescent="0.2">
      <c r="A227" s="5">
        <v>50</v>
      </c>
      <c r="B227" s="5">
        <v>0</v>
      </c>
      <c r="C227" s="5">
        <v>0</v>
      </c>
      <c r="D227" s="5">
        <v>1</v>
      </c>
      <c r="E227" s="5">
        <v>222</v>
      </c>
      <c r="F227" s="5">
        <f>ROUND(Source!AO223,O227)</f>
        <v>0</v>
      </c>
      <c r="G227" s="5" t="s">
        <v>50</v>
      </c>
      <c r="H227" s="5" t="s">
        <v>51</v>
      </c>
      <c r="I227" s="5"/>
      <c r="J227" s="5"/>
      <c r="K227" s="5">
        <v>222</v>
      </c>
      <c r="L227" s="5">
        <v>3</v>
      </c>
      <c r="M227" s="5">
        <v>3</v>
      </c>
      <c r="N227" s="5" t="s">
        <v>3</v>
      </c>
      <c r="O227" s="5">
        <v>2</v>
      </c>
      <c r="P227" s="5">
        <f>ROUND(Source!EG223,O227)</f>
        <v>0</v>
      </c>
      <c r="Q227" s="5"/>
      <c r="R227" s="5"/>
      <c r="S227" s="5"/>
      <c r="T227" s="5"/>
      <c r="U227" s="5"/>
      <c r="V227" s="5"/>
      <c r="W227" s="5"/>
    </row>
    <row r="228" spans="1:23" x14ac:dyDescent="0.2">
      <c r="A228" s="5">
        <v>50</v>
      </c>
      <c r="B228" s="5">
        <v>0</v>
      </c>
      <c r="C228" s="5">
        <v>0</v>
      </c>
      <c r="D228" s="5">
        <v>1</v>
      </c>
      <c r="E228" s="5">
        <v>225</v>
      </c>
      <c r="F228" s="5">
        <f>ROUND(Source!AV223,O228)</f>
        <v>19419.78</v>
      </c>
      <c r="G228" s="5" t="s">
        <v>52</v>
      </c>
      <c r="H228" s="5" t="s">
        <v>53</v>
      </c>
      <c r="I228" s="5"/>
      <c r="J228" s="5"/>
      <c r="K228" s="5">
        <v>225</v>
      </c>
      <c r="L228" s="5">
        <v>4</v>
      </c>
      <c r="M228" s="5">
        <v>3</v>
      </c>
      <c r="N228" s="5" t="s">
        <v>3</v>
      </c>
      <c r="O228" s="5">
        <v>2</v>
      </c>
      <c r="P228" s="5">
        <f>ROUND(Source!EN223,O228)</f>
        <v>45663.5</v>
      </c>
      <c r="Q228" s="5"/>
      <c r="R228" s="5"/>
      <c r="S228" s="5"/>
      <c r="T228" s="5"/>
      <c r="U228" s="5"/>
      <c r="V228" s="5"/>
      <c r="W228" s="5"/>
    </row>
    <row r="229" spans="1:23" x14ac:dyDescent="0.2">
      <c r="A229" s="5">
        <v>50</v>
      </c>
      <c r="B229" s="5">
        <v>0</v>
      </c>
      <c r="C229" s="5">
        <v>0</v>
      </c>
      <c r="D229" s="5">
        <v>1</v>
      </c>
      <c r="E229" s="5">
        <v>226</v>
      </c>
      <c r="F229" s="5">
        <f>ROUND(Source!AW223,O229)</f>
        <v>19419.78</v>
      </c>
      <c r="G229" s="5" t="s">
        <v>54</v>
      </c>
      <c r="H229" s="5" t="s">
        <v>55</v>
      </c>
      <c r="I229" s="5"/>
      <c r="J229" s="5"/>
      <c r="K229" s="5">
        <v>226</v>
      </c>
      <c r="L229" s="5">
        <v>5</v>
      </c>
      <c r="M229" s="5">
        <v>3</v>
      </c>
      <c r="N229" s="5" t="s">
        <v>3</v>
      </c>
      <c r="O229" s="5">
        <v>2</v>
      </c>
      <c r="P229" s="5">
        <f>ROUND(Source!EO223,O229)</f>
        <v>45663.5</v>
      </c>
      <c r="Q229" s="5"/>
      <c r="R229" s="5"/>
      <c r="S229" s="5"/>
      <c r="T229" s="5"/>
      <c r="U229" s="5"/>
      <c r="V229" s="5"/>
      <c r="W229" s="5"/>
    </row>
    <row r="230" spans="1:23" x14ac:dyDescent="0.2">
      <c r="A230" s="5">
        <v>50</v>
      </c>
      <c r="B230" s="5">
        <v>0</v>
      </c>
      <c r="C230" s="5">
        <v>0</v>
      </c>
      <c r="D230" s="5">
        <v>1</v>
      </c>
      <c r="E230" s="5">
        <v>227</v>
      </c>
      <c r="F230" s="5">
        <f>ROUND(Source!AX223,O230)</f>
        <v>0</v>
      </c>
      <c r="G230" s="5" t="s">
        <v>56</v>
      </c>
      <c r="H230" s="5" t="s">
        <v>57</v>
      </c>
      <c r="I230" s="5"/>
      <c r="J230" s="5"/>
      <c r="K230" s="5">
        <v>227</v>
      </c>
      <c r="L230" s="5">
        <v>6</v>
      </c>
      <c r="M230" s="5">
        <v>3</v>
      </c>
      <c r="N230" s="5" t="s">
        <v>3</v>
      </c>
      <c r="O230" s="5">
        <v>2</v>
      </c>
      <c r="P230" s="5">
        <f>ROUND(Source!EP223,O230)</f>
        <v>0</v>
      </c>
      <c r="Q230" s="5"/>
      <c r="R230" s="5"/>
      <c r="S230" s="5"/>
      <c r="T230" s="5"/>
      <c r="U230" s="5"/>
      <c r="V230" s="5"/>
      <c r="W230" s="5"/>
    </row>
    <row r="231" spans="1:23" x14ac:dyDescent="0.2">
      <c r="A231" s="5">
        <v>50</v>
      </c>
      <c r="B231" s="5">
        <v>0</v>
      </c>
      <c r="C231" s="5">
        <v>0</v>
      </c>
      <c r="D231" s="5">
        <v>1</v>
      </c>
      <c r="E231" s="5">
        <v>228</v>
      </c>
      <c r="F231" s="5">
        <f>ROUND(Source!AY223,O231)</f>
        <v>19419.78</v>
      </c>
      <c r="G231" s="5" t="s">
        <v>58</v>
      </c>
      <c r="H231" s="5" t="s">
        <v>59</v>
      </c>
      <c r="I231" s="5"/>
      <c r="J231" s="5"/>
      <c r="K231" s="5">
        <v>228</v>
      </c>
      <c r="L231" s="5">
        <v>7</v>
      </c>
      <c r="M231" s="5">
        <v>3</v>
      </c>
      <c r="N231" s="5" t="s">
        <v>3</v>
      </c>
      <c r="O231" s="5">
        <v>2</v>
      </c>
      <c r="P231" s="5">
        <f>ROUND(Source!EQ223,O231)</f>
        <v>45663.5</v>
      </c>
      <c r="Q231" s="5"/>
      <c r="R231" s="5"/>
      <c r="S231" s="5"/>
      <c r="T231" s="5"/>
      <c r="U231" s="5"/>
      <c r="V231" s="5"/>
      <c r="W231" s="5"/>
    </row>
    <row r="232" spans="1:23" x14ac:dyDescent="0.2">
      <c r="A232" s="5">
        <v>50</v>
      </c>
      <c r="B232" s="5">
        <v>0</v>
      </c>
      <c r="C232" s="5">
        <v>0</v>
      </c>
      <c r="D232" s="5">
        <v>1</v>
      </c>
      <c r="E232" s="5">
        <v>216</v>
      </c>
      <c r="F232" s="5">
        <f>ROUND(Source!AP223,O232)</f>
        <v>0</v>
      </c>
      <c r="G232" s="5" t="s">
        <v>60</v>
      </c>
      <c r="H232" s="5" t="s">
        <v>61</v>
      </c>
      <c r="I232" s="5"/>
      <c r="J232" s="5"/>
      <c r="K232" s="5">
        <v>216</v>
      </c>
      <c r="L232" s="5">
        <v>8</v>
      </c>
      <c r="M232" s="5">
        <v>3</v>
      </c>
      <c r="N232" s="5" t="s">
        <v>3</v>
      </c>
      <c r="O232" s="5">
        <v>2</v>
      </c>
      <c r="P232" s="5">
        <f>ROUND(Source!EH223,O232)</f>
        <v>0</v>
      </c>
      <c r="Q232" s="5"/>
      <c r="R232" s="5"/>
      <c r="S232" s="5"/>
      <c r="T232" s="5"/>
      <c r="U232" s="5"/>
      <c r="V232" s="5"/>
      <c r="W232" s="5"/>
    </row>
    <row r="233" spans="1:23" x14ac:dyDescent="0.2">
      <c r="A233" s="5">
        <v>50</v>
      </c>
      <c r="B233" s="5">
        <v>0</v>
      </c>
      <c r="C233" s="5">
        <v>0</v>
      </c>
      <c r="D233" s="5">
        <v>1</v>
      </c>
      <c r="E233" s="5">
        <v>223</v>
      </c>
      <c r="F233" s="5">
        <f>ROUND(Source!AQ223,O233)</f>
        <v>0</v>
      </c>
      <c r="G233" s="5" t="s">
        <v>62</v>
      </c>
      <c r="H233" s="5" t="s">
        <v>63</v>
      </c>
      <c r="I233" s="5"/>
      <c r="J233" s="5"/>
      <c r="K233" s="5">
        <v>223</v>
      </c>
      <c r="L233" s="5">
        <v>9</v>
      </c>
      <c r="M233" s="5">
        <v>3</v>
      </c>
      <c r="N233" s="5" t="s">
        <v>3</v>
      </c>
      <c r="O233" s="5">
        <v>2</v>
      </c>
      <c r="P233" s="5">
        <f>ROUND(Source!EI223,O233)</f>
        <v>0</v>
      </c>
      <c r="Q233" s="5"/>
      <c r="R233" s="5"/>
      <c r="S233" s="5"/>
      <c r="T233" s="5"/>
      <c r="U233" s="5"/>
      <c r="V233" s="5"/>
      <c r="W233" s="5"/>
    </row>
    <row r="234" spans="1:23" x14ac:dyDescent="0.2">
      <c r="A234" s="5">
        <v>50</v>
      </c>
      <c r="B234" s="5">
        <v>0</v>
      </c>
      <c r="C234" s="5">
        <v>0</v>
      </c>
      <c r="D234" s="5">
        <v>1</v>
      </c>
      <c r="E234" s="5">
        <v>229</v>
      </c>
      <c r="F234" s="5">
        <f>ROUND(Source!AZ223,O234)</f>
        <v>0</v>
      </c>
      <c r="G234" s="5" t="s">
        <v>64</v>
      </c>
      <c r="H234" s="5" t="s">
        <v>65</v>
      </c>
      <c r="I234" s="5"/>
      <c r="J234" s="5"/>
      <c r="K234" s="5">
        <v>229</v>
      </c>
      <c r="L234" s="5">
        <v>10</v>
      </c>
      <c r="M234" s="5">
        <v>3</v>
      </c>
      <c r="N234" s="5" t="s">
        <v>3</v>
      </c>
      <c r="O234" s="5">
        <v>2</v>
      </c>
      <c r="P234" s="5">
        <f>ROUND(Source!ER223,O234)</f>
        <v>0</v>
      </c>
      <c r="Q234" s="5"/>
      <c r="R234" s="5"/>
      <c r="S234" s="5"/>
      <c r="T234" s="5"/>
      <c r="U234" s="5"/>
      <c r="V234" s="5"/>
      <c r="W234" s="5"/>
    </row>
    <row r="235" spans="1:23" x14ac:dyDescent="0.2">
      <c r="A235" s="5">
        <v>50</v>
      </c>
      <c r="B235" s="5">
        <v>0</v>
      </c>
      <c r="C235" s="5">
        <v>0</v>
      </c>
      <c r="D235" s="5">
        <v>1</v>
      </c>
      <c r="E235" s="5">
        <v>203</v>
      </c>
      <c r="F235" s="5">
        <f>ROUND(Source!Q223,O235)</f>
        <v>685.53</v>
      </c>
      <c r="G235" s="5" t="s">
        <v>66</v>
      </c>
      <c r="H235" s="5" t="s">
        <v>67</v>
      </c>
      <c r="I235" s="5"/>
      <c r="J235" s="5"/>
      <c r="K235" s="5">
        <v>203</v>
      </c>
      <c r="L235" s="5">
        <v>11</v>
      </c>
      <c r="M235" s="5">
        <v>3</v>
      </c>
      <c r="N235" s="5" t="s">
        <v>3</v>
      </c>
      <c r="O235" s="5">
        <v>2</v>
      </c>
      <c r="P235" s="5">
        <f>ROUND(Source!DI223,O235)</f>
        <v>8507.43</v>
      </c>
      <c r="Q235" s="5"/>
      <c r="R235" s="5"/>
      <c r="S235" s="5"/>
      <c r="T235" s="5"/>
      <c r="U235" s="5"/>
      <c r="V235" s="5"/>
      <c r="W235" s="5"/>
    </row>
    <row r="236" spans="1:23" x14ac:dyDescent="0.2">
      <c r="A236" s="5">
        <v>50</v>
      </c>
      <c r="B236" s="5">
        <v>0</v>
      </c>
      <c r="C236" s="5">
        <v>0</v>
      </c>
      <c r="D236" s="5">
        <v>1</v>
      </c>
      <c r="E236" s="5">
        <v>231</v>
      </c>
      <c r="F236" s="5">
        <f>ROUND(Source!BB223,O236)</f>
        <v>0</v>
      </c>
      <c r="G236" s="5" t="s">
        <v>68</v>
      </c>
      <c r="H236" s="5" t="s">
        <v>69</v>
      </c>
      <c r="I236" s="5"/>
      <c r="J236" s="5"/>
      <c r="K236" s="5">
        <v>231</v>
      </c>
      <c r="L236" s="5">
        <v>12</v>
      </c>
      <c r="M236" s="5">
        <v>3</v>
      </c>
      <c r="N236" s="5" t="s">
        <v>3</v>
      </c>
      <c r="O236" s="5">
        <v>2</v>
      </c>
      <c r="P236" s="5">
        <f>ROUND(Source!ET223,O236)</f>
        <v>0</v>
      </c>
      <c r="Q236" s="5"/>
      <c r="R236" s="5"/>
      <c r="S236" s="5"/>
      <c r="T236" s="5"/>
      <c r="U236" s="5"/>
      <c r="V236" s="5"/>
      <c r="W236" s="5"/>
    </row>
    <row r="237" spans="1:23" x14ac:dyDescent="0.2">
      <c r="A237" s="5">
        <v>50</v>
      </c>
      <c r="B237" s="5">
        <v>0</v>
      </c>
      <c r="C237" s="5">
        <v>0</v>
      </c>
      <c r="D237" s="5">
        <v>1</v>
      </c>
      <c r="E237" s="5">
        <v>204</v>
      </c>
      <c r="F237" s="5">
        <f>ROUND(Source!R223,O237)</f>
        <v>278.8</v>
      </c>
      <c r="G237" s="5" t="s">
        <v>70</v>
      </c>
      <c r="H237" s="5" t="s">
        <v>71</v>
      </c>
      <c r="I237" s="5"/>
      <c r="J237" s="5"/>
      <c r="K237" s="5">
        <v>204</v>
      </c>
      <c r="L237" s="5">
        <v>13</v>
      </c>
      <c r="M237" s="5">
        <v>3</v>
      </c>
      <c r="N237" s="5" t="s">
        <v>3</v>
      </c>
      <c r="O237" s="5">
        <v>2</v>
      </c>
      <c r="P237" s="5">
        <f>ROUND(Source!DJ223,O237)</f>
        <v>6755.32</v>
      </c>
      <c r="Q237" s="5"/>
      <c r="R237" s="5"/>
      <c r="S237" s="5"/>
      <c r="T237" s="5"/>
      <c r="U237" s="5"/>
      <c r="V237" s="5"/>
      <c r="W237" s="5"/>
    </row>
    <row r="238" spans="1:23" x14ac:dyDescent="0.2">
      <c r="A238" s="5">
        <v>50</v>
      </c>
      <c r="B238" s="5">
        <v>0</v>
      </c>
      <c r="C238" s="5">
        <v>0</v>
      </c>
      <c r="D238" s="5">
        <v>1</v>
      </c>
      <c r="E238" s="5">
        <v>205</v>
      </c>
      <c r="F238" s="5">
        <f>ROUND(Source!S223,O238)</f>
        <v>1116.05</v>
      </c>
      <c r="G238" s="5" t="s">
        <v>72</v>
      </c>
      <c r="H238" s="5" t="s">
        <v>73</v>
      </c>
      <c r="I238" s="5"/>
      <c r="J238" s="5"/>
      <c r="K238" s="5">
        <v>205</v>
      </c>
      <c r="L238" s="5">
        <v>14</v>
      </c>
      <c r="M238" s="5">
        <v>3</v>
      </c>
      <c r="N238" s="5" t="s">
        <v>3</v>
      </c>
      <c r="O238" s="5">
        <v>2</v>
      </c>
      <c r="P238" s="5">
        <f>ROUND(Source!DK223,O238)</f>
        <v>27041.89</v>
      </c>
      <c r="Q238" s="5"/>
      <c r="R238" s="5"/>
      <c r="S238" s="5"/>
      <c r="T238" s="5"/>
      <c r="U238" s="5"/>
      <c r="V238" s="5"/>
      <c r="W238" s="5"/>
    </row>
    <row r="239" spans="1:23" x14ac:dyDescent="0.2">
      <c r="A239" s="5">
        <v>50</v>
      </c>
      <c r="B239" s="5">
        <v>0</v>
      </c>
      <c r="C239" s="5">
        <v>0</v>
      </c>
      <c r="D239" s="5">
        <v>1</v>
      </c>
      <c r="E239" s="5">
        <v>232</v>
      </c>
      <c r="F239" s="5">
        <f>ROUND(Source!BC223,O239)</f>
        <v>0</v>
      </c>
      <c r="G239" s="5" t="s">
        <v>74</v>
      </c>
      <c r="H239" s="5" t="s">
        <v>75</v>
      </c>
      <c r="I239" s="5"/>
      <c r="J239" s="5"/>
      <c r="K239" s="5">
        <v>232</v>
      </c>
      <c r="L239" s="5">
        <v>15</v>
      </c>
      <c r="M239" s="5">
        <v>3</v>
      </c>
      <c r="N239" s="5" t="s">
        <v>3</v>
      </c>
      <c r="O239" s="5">
        <v>2</v>
      </c>
      <c r="P239" s="5">
        <f>ROUND(Source!EU223,O239)</f>
        <v>0</v>
      </c>
      <c r="Q239" s="5"/>
      <c r="R239" s="5"/>
      <c r="S239" s="5"/>
      <c r="T239" s="5"/>
      <c r="U239" s="5"/>
      <c r="V239" s="5"/>
      <c r="W239" s="5"/>
    </row>
    <row r="240" spans="1:23" x14ac:dyDescent="0.2">
      <c r="A240" s="5">
        <v>50</v>
      </c>
      <c r="B240" s="5">
        <v>0</v>
      </c>
      <c r="C240" s="5">
        <v>0</v>
      </c>
      <c r="D240" s="5">
        <v>1</v>
      </c>
      <c r="E240" s="5">
        <v>214</v>
      </c>
      <c r="F240" s="5">
        <f>ROUND(Source!AS223,O240)</f>
        <v>24700.27</v>
      </c>
      <c r="G240" s="5" t="s">
        <v>76</v>
      </c>
      <c r="H240" s="5" t="s">
        <v>77</v>
      </c>
      <c r="I240" s="5"/>
      <c r="J240" s="5"/>
      <c r="K240" s="5">
        <v>214</v>
      </c>
      <c r="L240" s="5">
        <v>16</v>
      </c>
      <c r="M240" s="5">
        <v>3</v>
      </c>
      <c r="N240" s="5" t="s">
        <v>3</v>
      </c>
      <c r="O240" s="5">
        <v>2</v>
      </c>
      <c r="P240" s="5">
        <f>ROUND(Source!EK223,O240)</f>
        <v>141846.17000000001</v>
      </c>
      <c r="Q240" s="5"/>
      <c r="R240" s="5"/>
      <c r="S240" s="5"/>
      <c r="T240" s="5"/>
      <c r="U240" s="5"/>
      <c r="V240" s="5"/>
      <c r="W240" s="5"/>
    </row>
    <row r="241" spans="1:206" x14ac:dyDescent="0.2">
      <c r="A241" s="5">
        <v>50</v>
      </c>
      <c r="B241" s="5">
        <v>0</v>
      </c>
      <c r="C241" s="5">
        <v>0</v>
      </c>
      <c r="D241" s="5">
        <v>1</v>
      </c>
      <c r="E241" s="5">
        <v>215</v>
      </c>
      <c r="F241" s="5">
        <f>ROUND(Source!AT223,O241)</f>
        <v>0</v>
      </c>
      <c r="G241" s="5" t="s">
        <v>78</v>
      </c>
      <c r="H241" s="5" t="s">
        <v>79</v>
      </c>
      <c r="I241" s="5"/>
      <c r="J241" s="5"/>
      <c r="K241" s="5">
        <v>215</v>
      </c>
      <c r="L241" s="5">
        <v>17</v>
      </c>
      <c r="M241" s="5">
        <v>3</v>
      </c>
      <c r="N241" s="5" t="s">
        <v>3</v>
      </c>
      <c r="O241" s="5">
        <v>2</v>
      </c>
      <c r="P241" s="5">
        <f>ROUND(Source!EL223,O241)</f>
        <v>0</v>
      </c>
      <c r="Q241" s="5"/>
      <c r="R241" s="5"/>
      <c r="S241" s="5"/>
      <c r="T241" s="5"/>
      <c r="U241" s="5"/>
      <c r="V241" s="5"/>
      <c r="W241" s="5"/>
    </row>
    <row r="242" spans="1:206" x14ac:dyDescent="0.2">
      <c r="A242" s="5">
        <v>50</v>
      </c>
      <c r="B242" s="5">
        <v>0</v>
      </c>
      <c r="C242" s="5">
        <v>0</v>
      </c>
      <c r="D242" s="5">
        <v>1</v>
      </c>
      <c r="E242" s="5">
        <v>217</v>
      </c>
      <c r="F242" s="5">
        <f>ROUND(Source!AU223,O242)</f>
        <v>0</v>
      </c>
      <c r="G242" s="5" t="s">
        <v>80</v>
      </c>
      <c r="H242" s="5" t="s">
        <v>81</v>
      </c>
      <c r="I242" s="5"/>
      <c r="J242" s="5"/>
      <c r="K242" s="5">
        <v>217</v>
      </c>
      <c r="L242" s="5">
        <v>18</v>
      </c>
      <c r="M242" s="5">
        <v>3</v>
      </c>
      <c r="N242" s="5" t="s">
        <v>3</v>
      </c>
      <c r="O242" s="5">
        <v>2</v>
      </c>
      <c r="P242" s="5">
        <f>ROUND(Source!EM223,O242)</f>
        <v>0</v>
      </c>
      <c r="Q242" s="5"/>
      <c r="R242" s="5"/>
      <c r="S242" s="5"/>
      <c r="T242" s="5"/>
      <c r="U242" s="5"/>
      <c r="V242" s="5"/>
      <c r="W242" s="5"/>
    </row>
    <row r="243" spans="1:206" x14ac:dyDescent="0.2">
      <c r="A243" s="5">
        <v>50</v>
      </c>
      <c r="B243" s="5">
        <v>0</v>
      </c>
      <c r="C243" s="5">
        <v>0</v>
      </c>
      <c r="D243" s="5">
        <v>1</v>
      </c>
      <c r="E243" s="5">
        <v>230</v>
      </c>
      <c r="F243" s="5">
        <f>ROUND(Source!BA223,O243)</f>
        <v>0</v>
      </c>
      <c r="G243" s="5" t="s">
        <v>82</v>
      </c>
      <c r="H243" s="5" t="s">
        <v>83</v>
      </c>
      <c r="I243" s="5"/>
      <c r="J243" s="5"/>
      <c r="K243" s="5">
        <v>230</v>
      </c>
      <c r="L243" s="5">
        <v>19</v>
      </c>
      <c r="M243" s="5">
        <v>3</v>
      </c>
      <c r="N243" s="5" t="s">
        <v>3</v>
      </c>
      <c r="O243" s="5">
        <v>2</v>
      </c>
      <c r="P243" s="5">
        <f>ROUND(Source!ES223,O243)</f>
        <v>0</v>
      </c>
      <c r="Q243" s="5"/>
      <c r="R243" s="5"/>
      <c r="S243" s="5"/>
      <c r="T243" s="5"/>
      <c r="U243" s="5"/>
      <c r="V243" s="5"/>
      <c r="W243" s="5"/>
    </row>
    <row r="244" spans="1:206" x14ac:dyDescent="0.2">
      <c r="A244" s="5">
        <v>50</v>
      </c>
      <c r="B244" s="5">
        <v>0</v>
      </c>
      <c r="C244" s="5">
        <v>0</v>
      </c>
      <c r="D244" s="5">
        <v>1</v>
      </c>
      <c r="E244" s="5">
        <v>206</v>
      </c>
      <c r="F244" s="5">
        <f>ROUND(Source!T223,O244)</f>
        <v>0</v>
      </c>
      <c r="G244" s="5" t="s">
        <v>84</v>
      </c>
      <c r="H244" s="5" t="s">
        <v>85</v>
      </c>
      <c r="I244" s="5"/>
      <c r="J244" s="5"/>
      <c r="K244" s="5">
        <v>206</v>
      </c>
      <c r="L244" s="5">
        <v>20</v>
      </c>
      <c r="M244" s="5">
        <v>3</v>
      </c>
      <c r="N244" s="5" t="s">
        <v>3</v>
      </c>
      <c r="O244" s="5">
        <v>2</v>
      </c>
      <c r="P244" s="5">
        <f>ROUND(Source!DL223,O244)</f>
        <v>0</v>
      </c>
      <c r="Q244" s="5"/>
      <c r="R244" s="5"/>
      <c r="S244" s="5"/>
      <c r="T244" s="5"/>
      <c r="U244" s="5"/>
      <c r="V244" s="5"/>
      <c r="W244" s="5"/>
    </row>
    <row r="245" spans="1:206" x14ac:dyDescent="0.2">
      <c r="A245" s="5">
        <v>50</v>
      </c>
      <c r="B245" s="5">
        <v>0</v>
      </c>
      <c r="C245" s="5">
        <v>0</v>
      </c>
      <c r="D245" s="5">
        <v>1</v>
      </c>
      <c r="E245" s="5">
        <v>207</v>
      </c>
      <c r="F245" s="5">
        <f>Source!U223</f>
        <v>87.124999999999986</v>
      </c>
      <c r="G245" s="5" t="s">
        <v>86</v>
      </c>
      <c r="H245" s="5" t="s">
        <v>87</v>
      </c>
      <c r="I245" s="5"/>
      <c r="J245" s="5"/>
      <c r="K245" s="5">
        <v>207</v>
      </c>
      <c r="L245" s="5">
        <v>21</v>
      </c>
      <c r="M245" s="5">
        <v>3</v>
      </c>
      <c r="N245" s="5" t="s">
        <v>3</v>
      </c>
      <c r="O245" s="5">
        <v>-1</v>
      </c>
      <c r="P245" s="5">
        <f>Source!DM223</f>
        <v>87.124999999999986</v>
      </c>
      <c r="Q245" s="5"/>
      <c r="R245" s="5"/>
      <c r="S245" s="5"/>
      <c r="T245" s="5"/>
      <c r="U245" s="5"/>
      <c r="V245" s="5"/>
      <c r="W245" s="5"/>
    </row>
    <row r="246" spans="1:206" x14ac:dyDescent="0.2">
      <c r="A246" s="5">
        <v>50</v>
      </c>
      <c r="B246" s="5">
        <v>0</v>
      </c>
      <c r="C246" s="5">
        <v>0</v>
      </c>
      <c r="D246" s="5">
        <v>1</v>
      </c>
      <c r="E246" s="5">
        <v>208</v>
      </c>
      <c r="F246" s="5">
        <f>Source!V223</f>
        <v>0</v>
      </c>
      <c r="G246" s="5" t="s">
        <v>88</v>
      </c>
      <c r="H246" s="5" t="s">
        <v>89</v>
      </c>
      <c r="I246" s="5"/>
      <c r="J246" s="5"/>
      <c r="K246" s="5">
        <v>208</v>
      </c>
      <c r="L246" s="5">
        <v>22</v>
      </c>
      <c r="M246" s="5">
        <v>3</v>
      </c>
      <c r="N246" s="5" t="s">
        <v>3</v>
      </c>
      <c r="O246" s="5">
        <v>-1</v>
      </c>
      <c r="P246" s="5">
        <f>Source!DN223</f>
        <v>0</v>
      </c>
      <c r="Q246" s="5"/>
      <c r="R246" s="5"/>
      <c r="S246" s="5"/>
      <c r="T246" s="5"/>
      <c r="U246" s="5"/>
      <c r="V246" s="5"/>
      <c r="W246" s="5"/>
    </row>
    <row r="247" spans="1:206" x14ac:dyDescent="0.2">
      <c r="A247" s="5">
        <v>50</v>
      </c>
      <c r="B247" s="5">
        <v>0</v>
      </c>
      <c r="C247" s="5">
        <v>0</v>
      </c>
      <c r="D247" s="5">
        <v>1</v>
      </c>
      <c r="E247" s="5">
        <v>209</v>
      </c>
      <c r="F247" s="5">
        <f>ROUND(Source!W223,O247)</f>
        <v>0</v>
      </c>
      <c r="G247" s="5" t="s">
        <v>90</v>
      </c>
      <c r="H247" s="5" t="s">
        <v>91</v>
      </c>
      <c r="I247" s="5"/>
      <c r="J247" s="5"/>
      <c r="K247" s="5">
        <v>209</v>
      </c>
      <c r="L247" s="5">
        <v>23</v>
      </c>
      <c r="M247" s="5">
        <v>3</v>
      </c>
      <c r="N247" s="5" t="s">
        <v>3</v>
      </c>
      <c r="O247" s="5">
        <v>2</v>
      </c>
      <c r="P247" s="5">
        <f>ROUND(Source!DO223,O247)</f>
        <v>0</v>
      </c>
      <c r="Q247" s="5"/>
      <c r="R247" s="5"/>
      <c r="S247" s="5"/>
      <c r="T247" s="5"/>
      <c r="U247" s="5"/>
      <c r="V247" s="5"/>
      <c r="W247" s="5"/>
    </row>
    <row r="248" spans="1:206" x14ac:dyDescent="0.2">
      <c r="A248" s="5">
        <v>50</v>
      </c>
      <c r="B248" s="5">
        <v>0</v>
      </c>
      <c r="C248" s="5">
        <v>0</v>
      </c>
      <c r="D248" s="5">
        <v>1</v>
      </c>
      <c r="E248" s="5">
        <v>233</v>
      </c>
      <c r="F248" s="5">
        <f>ROUND(Source!BD223,O248)</f>
        <v>0</v>
      </c>
      <c r="G248" s="5" t="s">
        <v>92</v>
      </c>
      <c r="H248" s="5" t="s">
        <v>93</v>
      </c>
      <c r="I248" s="5"/>
      <c r="J248" s="5"/>
      <c r="K248" s="5">
        <v>233</v>
      </c>
      <c r="L248" s="5">
        <v>24</v>
      </c>
      <c r="M248" s="5">
        <v>3</v>
      </c>
      <c r="N248" s="5" t="s">
        <v>3</v>
      </c>
      <c r="O248" s="5">
        <v>2</v>
      </c>
      <c r="P248" s="5">
        <f>ROUND(Source!EV223,O248)</f>
        <v>0</v>
      </c>
      <c r="Q248" s="5"/>
      <c r="R248" s="5"/>
      <c r="S248" s="5"/>
      <c r="T248" s="5"/>
      <c r="U248" s="5"/>
      <c r="V248" s="5"/>
      <c r="W248" s="5"/>
    </row>
    <row r="249" spans="1:206" x14ac:dyDescent="0.2">
      <c r="A249" s="5">
        <v>50</v>
      </c>
      <c r="B249" s="5">
        <v>0</v>
      </c>
      <c r="C249" s="5">
        <v>0</v>
      </c>
      <c r="D249" s="5">
        <v>1</v>
      </c>
      <c r="E249" s="5">
        <v>210</v>
      </c>
      <c r="F249" s="5">
        <f>ROUND(Source!X223,O249)</f>
        <v>1796.84</v>
      </c>
      <c r="G249" s="5" t="s">
        <v>94</v>
      </c>
      <c r="H249" s="5" t="s">
        <v>95</v>
      </c>
      <c r="I249" s="5"/>
      <c r="J249" s="5"/>
      <c r="K249" s="5">
        <v>210</v>
      </c>
      <c r="L249" s="5">
        <v>25</v>
      </c>
      <c r="M249" s="5">
        <v>3</v>
      </c>
      <c r="N249" s="5" t="s">
        <v>3</v>
      </c>
      <c r="O249" s="5">
        <v>2</v>
      </c>
      <c r="P249" s="5">
        <f>ROUND(Source!DP223,O249)</f>
        <v>35424.879999999997</v>
      </c>
      <c r="Q249" s="5"/>
      <c r="R249" s="5"/>
      <c r="S249" s="5"/>
      <c r="T249" s="5"/>
      <c r="U249" s="5"/>
      <c r="V249" s="5"/>
      <c r="W249" s="5"/>
    </row>
    <row r="250" spans="1:206" x14ac:dyDescent="0.2">
      <c r="A250" s="5">
        <v>50</v>
      </c>
      <c r="B250" s="5">
        <v>0</v>
      </c>
      <c r="C250" s="5">
        <v>0</v>
      </c>
      <c r="D250" s="5">
        <v>1</v>
      </c>
      <c r="E250" s="5">
        <v>211</v>
      </c>
      <c r="F250" s="5">
        <f>ROUND(Source!Y223,O250)</f>
        <v>1194.17</v>
      </c>
      <c r="G250" s="5" t="s">
        <v>96</v>
      </c>
      <c r="H250" s="5" t="s">
        <v>97</v>
      </c>
      <c r="I250" s="5"/>
      <c r="J250" s="5"/>
      <c r="K250" s="5">
        <v>211</v>
      </c>
      <c r="L250" s="5">
        <v>26</v>
      </c>
      <c r="M250" s="5">
        <v>3</v>
      </c>
      <c r="N250" s="5" t="s">
        <v>3</v>
      </c>
      <c r="O250" s="5">
        <v>2</v>
      </c>
      <c r="P250" s="5">
        <f>ROUND(Source!DQ223,O250)</f>
        <v>14602.62</v>
      </c>
      <c r="Q250" s="5"/>
      <c r="R250" s="5"/>
      <c r="S250" s="5"/>
      <c r="T250" s="5"/>
      <c r="U250" s="5"/>
      <c r="V250" s="5"/>
      <c r="W250" s="5"/>
    </row>
    <row r="251" spans="1:206" x14ac:dyDescent="0.2">
      <c r="A251" s="5">
        <v>50</v>
      </c>
      <c r="B251" s="5">
        <v>0</v>
      </c>
      <c r="C251" s="5">
        <v>0</v>
      </c>
      <c r="D251" s="5">
        <v>1</v>
      </c>
      <c r="E251" s="5">
        <v>224</v>
      </c>
      <c r="F251" s="5">
        <f>ROUND(Source!AR223,O251)</f>
        <v>24700.27</v>
      </c>
      <c r="G251" s="5" t="s">
        <v>98</v>
      </c>
      <c r="H251" s="5" t="s">
        <v>99</v>
      </c>
      <c r="I251" s="5"/>
      <c r="J251" s="5"/>
      <c r="K251" s="5">
        <v>224</v>
      </c>
      <c r="L251" s="5">
        <v>27</v>
      </c>
      <c r="M251" s="5">
        <v>3</v>
      </c>
      <c r="N251" s="5" t="s">
        <v>3</v>
      </c>
      <c r="O251" s="5">
        <v>2</v>
      </c>
      <c r="P251" s="5">
        <f>ROUND(Source!EJ223,O251)</f>
        <v>141846.17000000001</v>
      </c>
      <c r="Q251" s="5"/>
      <c r="R251" s="5"/>
      <c r="S251" s="5"/>
      <c r="T251" s="5"/>
      <c r="U251" s="5"/>
      <c r="V251" s="5"/>
      <c r="W251" s="5"/>
    </row>
    <row r="253" spans="1:206" x14ac:dyDescent="0.2">
      <c r="A253" s="1">
        <v>4</v>
      </c>
      <c r="B253" s="1">
        <v>1</v>
      </c>
      <c r="C253" s="1"/>
      <c r="D253" s="1">
        <f>ROW(A270)</f>
        <v>270</v>
      </c>
      <c r="E253" s="1"/>
      <c r="F253" s="1" t="s">
        <v>127</v>
      </c>
      <c r="G253" s="1" t="s">
        <v>194</v>
      </c>
      <c r="H253" s="1" t="s">
        <v>3</v>
      </c>
      <c r="I253" s="1">
        <v>0</v>
      </c>
      <c r="J253" s="1"/>
      <c r="K253" s="1">
        <v>-1</v>
      </c>
      <c r="L253" s="1"/>
      <c r="M253" s="1" t="s">
        <v>3</v>
      </c>
      <c r="N253" s="1"/>
      <c r="O253" s="1"/>
      <c r="P253" s="1"/>
      <c r="Q253" s="1"/>
      <c r="R253" s="1"/>
      <c r="S253" s="1">
        <v>0</v>
      </c>
      <c r="T253" s="1">
        <v>0</v>
      </c>
      <c r="U253" s="1" t="s">
        <v>3</v>
      </c>
      <c r="V253" s="1">
        <v>0</v>
      </c>
      <c r="W253" s="1"/>
      <c r="X253" s="1"/>
      <c r="Y253" s="1"/>
      <c r="Z253" s="1"/>
      <c r="AA253" s="1"/>
      <c r="AB253" s="1" t="s">
        <v>3</v>
      </c>
      <c r="AC253" s="1" t="s">
        <v>3</v>
      </c>
      <c r="AD253" s="1" t="s">
        <v>3</v>
      </c>
      <c r="AE253" s="1" t="s">
        <v>3</v>
      </c>
      <c r="AF253" s="1" t="s">
        <v>3</v>
      </c>
      <c r="AG253" s="1" t="s">
        <v>3</v>
      </c>
      <c r="AH253" s="1"/>
      <c r="AI253" s="1"/>
      <c r="AJ253" s="1"/>
      <c r="AK253" s="1"/>
      <c r="AL253" s="1"/>
      <c r="AM253" s="1"/>
      <c r="AN253" s="1"/>
      <c r="AO253" s="1"/>
      <c r="AP253" s="1" t="s">
        <v>3</v>
      </c>
      <c r="AQ253" s="1" t="s">
        <v>3</v>
      </c>
      <c r="AR253" s="1" t="s">
        <v>3</v>
      </c>
      <c r="AS253" s="1"/>
      <c r="AT253" s="1"/>
      <c r="AU253" s="1"/>
      <c r="AV253" s="1"/>
      <c r="AW253" s="1"/>
      <c r="AX253" s="1"/>
      <c r="AY253" s="1"/>
      <c r="AZ253" s="1" t="s">
        <v>3</v>
      </c>
      <c r="BA253" s="1"/>
      <c r="BB253" s="1" t="s">
        <v>3</v>
      </c>
      <c r="BC253" s="1" t="s">
        <v>3</v>
      </c>
      <c r="BD253" s="1" t="s">
        <v>3</v>
      </c>
      <c r="BE253" s="1" t="s">
        <v>3</v>
      </c>
      <c r="BF253" s="1" t="s">
        <v>3</v>
      </c>
      <c r="BG253" s="1" t="s">
        <v>3</v>
      </c>
      <c r="BH253" s="1" t="s">
        <v>3</v>
      </c>
      <c r="BI253" s="1" t="s">
        <v>3</v>
      </c>
      <c r="BJ253" s="1" t="s">
        <v>3</v>
      </c>
      <c r="BK253" s="1" t="s">
        <v>3</v>
      </c>
      <c r="BL253" s="1" t="s">
        <v>3</v>
      </c>
      <c r="BM253" s="1" t="s">
        <v>3</v>
      </c>
      <c r="BN253" s="1" t="s">
        <v>3</v>
      </c>
      <c r="BO253" s="1" t="s">
        <v>3</v>
      </c>
      <c r="BP253" s="1" t="s">
        <v>3</v>
      </c>
      <c r="BQ253" s="1"/>
      <c r="BR253" s="1"/>
      <c r="BS253" s="1"/>
      <c r="BT253" s="1"/>
      <c r="BU253" s="1"/>
      <c r="BV253" s="1"/>
      <c r="BW253" s="1"/>
      <c r="BX253" s="1">
        <v>0</v>
      </c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>
        <v>0</v>
      </c>
    </row>
    <row r="255" spans="1:206" x14ac:dyDescent="0.2">
      <c r="A255" s="3">
        <v>52</v>
      </c>
      <c r="B255" s="3">
        <f t="shared" ref="B255:G255" si="207">B270</f>
        <v>1</v>
      </c>
      <c r="C255" s="3">
        <f t="shared" si="207"/>
        <v>4</v>
      </c>
      <c r="D255" s="3">
        <f t="shared" si="207"/>
        <v>253</v>
      </c>
      <c r="E255" s="3">
        <f t="shared" si="207"/>
        <v>0</v>
      </c>
      <c r="F255" s="3" t="str">
        <f t="shared" si="207"/>
        <v>6</v>
      </c>
      <c r="G255" s="3" t="str">
        <f t="shared" si="207"/>
        <v>Искусственная дорожная неровность (ИДН)</v>
      </c>
      <c r="H255" s="3"/>
      <c r="I255" s="3"/>
      <c r="J255" s="3"/>
      <c r="K255" s="3"/>
      <c r="L255" s="3"/>
      <c r="M255" s="3"/>
      <c r="N255" s="3"/>
      <c r="O255" s="3">
        <f t="shared" ref="O255:AT255" si="208">O270</f>
        <v>13302.2</v>
      </c>
      <c r="P255" s="3">
        <f t="shared" si="208"/>
        <v>13079.25</v>
      </c>
      <c r="Q255" s="3">
        <f t="shared" si="208"/>
        <v>19.89</v>
      </c>
      <c r="R255" s="3">
        <f t="shared" si="208"/>
        <v>1.39</v>
      </c>
      <c r="S255" s="3">
        <f t="shared" si="208"/>
        <v>203.06</v>
      </c>
      <c r="T255" s="3">
        <f t="shared" si="208"/>
        <v>0</v>
      </c>
      <c r="U255" s="3">
        <f t="shared" si="208"/>
        <v>15.288</v>
      </c>
      <c r="V255" s="3">
        <f t="shared" si="208"/>
        <v>0</v>
      </c>
      <c r="W255" s="3">
        <f t="shared" si="208"/>
        <v>0</v>
      </c>
      <c r="X255" s="3">
        <f t="shared" si="208"/>
        <v>326.93</v>
      </c>
      <c r="Y255" s="3">
        <f t="shared" si="208"/>
        <v>217.28</v>
      </c>
      <c r="Z255" s="3">
        <f t="shared" si="208"/>
        <v>0</v>
      </c>
      <c r="AA255" s="3">
        <f t="shared" si="208"/>
        <v>0</v>
      </c>
      <c r="AB255" s="3">
        <f t="shared" si="208"/>
        <v>13302.2</v>
      </c>
      <c r="AC255" s="3">
        <f t="shared" si="208"/>
        <v>13079.25</v>
      </c>
      <c r="AD255" s="3">
        <f t="shared" si="208"/>
        <v>19.89</v>
      </c>
      <c r="AE255" s="3">
        <f t="shared" si="208"/>
        <v>1.39</v>
      </c>
      <c r="AF255" s="3">
        <f t="shared" si="208"/>
        <v>203.06</v>
      </c>
      <c r="AG255" s="3">
        <f t="shared" si="208"/>
        <v>0</v>
      </c>
      <c r="AH255" s="3">
        <f t="shared" si="208"/>
        <v>15.288</v>
      </c>
      <c r="AI255" s="3">
        <f t="shared" si="208"/>
        <v>0</v>
      </c>
      <c r="AJ255" s="3">
        <f t="shared" si="208"/>
        <v>0</v>
      </c>
      <c r="AK255" s="3">
        <f t="shared" si="208"/>
        <v>326.93</v>
      </c>
      <c r="AL255" s="3">
        <f t="shared" si="208"/>
        <v>217.28</v>
      </c>
      <c r="AM255" s="3">
        <f t="shared" si="208"/>
        <v>0</v>
      </c>
      <c r="AN255" s="3">
        <f t="shared" si="208"/>
        <v>0</v>
      </c>
      <c r="AO255" s="3">
        <f t="shared" si="208"/>
        <v>0</v>
      </c>
      <c r="AP255" s="3">
        <f t="shared" si="208"/>
        <v>0</v>
      </c>
      <c r="AQ255" s="3">
        <f t="shared" si="208"/>
        <v>0</v>
      </c>
      <c r="AR255" s="3">
        <f t="shared" si="208"/>
        <v>13848.85</v>
      </c>
      <c r="AS255" s="3">
        <f t="shared" si="208"/>
        <v>13848.85</v>
      </c>
      <c r="AT255" s="3">
        <f t="shared" si="208"/>
        <v>0</v>
      </c>
      <c r="AU255" s="3">
        <f t="shared" ref="AU255:BZ255" si="209">AU270</f>
        <v>0</v>
      </c>
      <c r="AV255" s="3">
        <f t="shared" si="209"/>
        <v>13079.25</v>
      </c>
      <c r="AW255" s="3">
        <f t="shared" si="209"/>
        <v>13079.25</v>
      </c>
      <c r="AX255" s="3">
        <f t="shared" si="209"/>
        <v>0</v>
      </c>
      <c r="AY255" s="3">
        <f t="shared" si="209"/>
        <v>13079.25</v>
      </c>
      <c r="AZ255" s="3">
        <f t="shared" si="209"/>
        <v>0</v>
      </c>
      <c r="BA255" s="3">
        <f t="shared" si="209"/>
        <v>0</v>
      </c>
      <c r="BB255" s="3">
        <f t="shared" si="209"/>
        <v>0</v>
      </c>
      <c r="BC255" s="3">
        <f t="shared" si="209"/>
        <v>0</v>
      </c>
      <c r="BD255" s="3">
        <f t="shared" si="209"/>
        <v>0</v>
      </c>
      <c r="BE255" s="3">
        <f t="shared" si="209"/>
        <v>0</v>
      </c>
      <c r="BF255" s="3">
        <f t="shared" si="209"/>
        <v>0</v>
      </c>
      <c r="BG255" s="3">
        <f t="shared" si="209"/>
        <v>0</v>
      </c>
      <c r="BH255" s="3">
        <f t="shared" si="209"/>
        <v>0</v>
      </c>
      <c r="BI255" s="3">
        <f t="shared" si="209"/>
        <v>0</v>
      </c>
      <c r="BJ255" s="3">
        <f t="shared" si="209"/>
        <v>0</v>
      </c>
      <c r="BK255" s="3">
        <f t="shared" si="209"/>
        <v>0</v>
      </c>
      <c r="BL255" s="3">
        <f t="shared" si="209"/>
        <v>0</v>
      </c>
      <c r="BM255" s="3">
        <f t="shared" si="209"/>
        <v>0</v>
      </c>
      <c r="BN255" s="3">
        <f t="shared" si="209"/>
        <v>0</v>
      </c>
      <c r="BO255" s="3">
        <f t="shared" si="209"/>
        <v>0</v>
      </c>
      <c r="BP255" s="3">
        <f t="shared" si="209"/>
        <v>0</v>
      </c>
      <c r="BQ255" s="3">
        <f t="shared" si="209"/>
        <v>0</v>
      </c>
      <c r="BR255" s="3">
        <f t="shared" si="209"/>
        <v>0</v>
      </c>
      <c r="BS255" s="3">
        <f t="shared" si="209"/>
        <v>0</v>
      </c>
      <c r="BT255" s="3">
        <f t="shared" si="209"/>
        <v>0</v>
      </c>
      <c r="BU255" s="3">
        <f t="shared" si="209"/>
        <v>0</v>
      </c>
      <c r="BV255" s="3">
        <f t="shared" si="209"/>
        <v>0</v>
      </c>
      <c r="BW255" s="3">
        <f t="shared" si="209"/>
        <v>0</v>
      </c>
      <c r="BX255" s="3">
        <f t="shared" si="209"/>
        <v>0</v>
      </c>
      <c r="BY255" s="3">
        <f t="shared" si="209"/>
        <v>0</v>
      </c>
      <c r="BZ255" s="3">
        <f t="shared" si="209"/>
        <v>0</v>
      </c>
      <c r="CA255" s="3">
        <f t="shared" ref="CA255:DF255" si="210">CA270</f>
        <v>13848.85</v>
      </c>
      <c r="CB255" s="3">
        <f t="shared" si="210"/>
        <v>13848.85</v>
      </c>
      <c r="CC255" s="3">
        <f t="shared" si="210"/>
        <v>0</v>
      </c>
      <c r="CD255" s="3">
        <f t="shared" si="210"/>
        <v>0</v>
      </c>
      <c r="CE255" s="3">
        <f t="shared" si="210"/>
        <v>13079.25</v>
      </c>
      <c r="CF255" s="3">
        <f t="shared" si="210"/>
        <v>13079.25</v>
      </c>
      <c r="CG255" s="3">
        <f t="shared" si="210"/>
        <v>0</v>
      </c>
      <c r="CH255" s="3">
        <f t="shared" si="210"/>
        <v>13079.25</v>
      </c>
      <c r="CI255" s="3">
        <f t="shared" si="210"/>
        <v>0</v>
      </c>
      <c r="CJ255" s="3">
        <f t="shared" si="210"/>
        <v>0</v>
      </c>
      <c r="CK255" s="3">
        <f t="shared" si="210"/>
        <v>0</v>
      </c>
      <c r="CL255" s="3">
        <f t="shared" si="210"/>
        <v>0</v>
      </c>
      <c r="CM255" s="3">
        <f t="shared" si="210"/>
        <v>0</v>
      </c>
      <c r="CN255" s="3">
        <f t="shared" si="210"/>
        <v>0</v>
      </c>
      <c r="CO255" s="3">
        <f t="shared" si="210"/>
        <v>0</v>
      </c>
      <c r="CP255" s="3">
        <f t="shared" si="210"/>
        <v>0</v>
      </c>
      <c r="CQ255" s="3">
        <f t="shared" si="210"/>
        <v>0</v>
      </c>
      <c r="CR255" s="3">
        <f t="shared" si="210"/>
        <v>0</v>
      </c>
      <c r="CS255" s="3">
        <f t="shared" si="210"/>
        <v>0</v>
      </c>
      <c r="CT255" s="3">
        <f t="shared" si="210"/>
        <v>0</v>
      </c>
      <c r="CU255" s="3">
        <f t="shared" si="210"/>
        <v>0</v>
      </c>
      <c r="CV255" s="3">
        <f t="shared" si="210"/>
        <v>0</v>
      </c>
      <c r="CW255" s="3">
        <f t="shared" si="210"/>
        <v>0</v>
      </c>
      <c r="CX255" s="3">
        <f t="shared" si="210"/>
        <v>0</v>
      </c>
      <c r="CY255" s="3">
        <f t="shared" si="210"/>
        <v>0</v>
      </c>
      <c r="CZ255" s="3">
        <f t="shared" si="210"/>
        <v>0</v>
      </c>
      <c r="DA255" s="3">
        <f t="shared" si="210"/>
        <v>0</v>
      </c>
      <c r="DB255" s="3">
        <f t="shared" si="210"/>
        <v>0</v>
      </c>
      <c r="DC255" s="3">
        <f t="shared" si="210"/>
        <v>0</v>
      </c>
      <c r="DD255" s="3">
        <f t="shared" si="210"/>
        <v>0</v>
      </c>
      <c r="DE255" s="3">
        <f t="shared" si="210"/>
        <v>0</v>
      </c>
      <c r="DF255" s="3">
        <f t="shared" si="210"/>
        <v>0</v>
      </c>
      <c r="DG255" s="4">
        <f t="shared" ref="DG255:EL255" si="211">DG270</f>
        <v>23723.93</v>
      </c>
      <c r="DH255" s="4">
        <f t="shared" si="211"/>
        <v>18695.36</v>
      </c>
      <c r="DI255" s="4">
        <f t="shared" si="211"/>
        <v>108.43</v>
      </c>
      <c r="DJ255" s="4">
        <f t="shared" si="211"/>
        <v>33.68</v>
      </c>
      <c r="DK255" s="4">
        <f t="shared" si="211"/>
        <v>4920.1400000000003</v>
      </c>
      <c r="DL255" s="4">
        <f t="shared" si="211"/>
        <v>0</v>
      </c>
      <c r="DM255" s="4">
        <f t="shared" si="211"/>
        <v>15.288</v>
      </c>
      <c r="DN255" s="4">
        <f t="shared" si="211"/>
        <v>0</v>
      </c>
      <c r="DO255" s="4">
        <f t="shared" si="211"/>
        <v>0</v>
      </c>
      <c r="DP255" s="4">
        <f t="shared" si="211"/>
        <v>6445.39</v>
      </c>
      <c r="DQ255" s="4">
        <f t="shared" si="211"/>
        <v>2656.87</v>
      </c>
      <c r="DR255" s="4">
        <f t="shared" si="211"/>
        <v>0</v>
      </c>
      <c r="DS255" s="4">
        <f t="shared" si="211"/>
        <v>0</v>
      </c>
      <c r="DT255" s="4">
        <f t="shared" si="211"/>
        <v>23723.93</v>
      </c>
      <c r="DU255" s="4">
        <f t="shared" si="211"/>
        <v>18695.36</v>
      </c>
      <c r="DV255" s="4">
        <f t="shared" si="211"/>
        <v>108.43</v>
      </c>
      <c r="DW255" s="4">
        <f t="shared" si="211"/>
        <v>33.68</v>
      </c>
      <c r="DX255" s="4">
        <f t="shared" si="211"/>
        <v>4920.1400000000003</v>
      </c>
      <c r="DY255" s="4">
        <f t="shared" si="211"/>
        <v>0</v>
      </c>
      <c r="DZ255" s="4">
        <f t="shared" si="211"/>
        <v>15.288</v>
      </c>
      <c r="EA255" s="4">
        <f t="shared" si="211"/>
        <v>0</v>
      </c>
      <c r="EB255" s="4">
        <f t="shared" si="211"/>
        <v>0</v>
      </c>
      <c r="EC255" s="4">
        <f t="shared" si="211"/>
        <v>6445.39</v>
      </c>
      <c r="ED255" s="4">
        <f t="shared" si="211"/>
        <v>2656.87</v>
      </c>
      <c r="EE255" s="4">
        <f t="shared" si="211"/>
        <v>0</v>
      </c>
      <c r="EF255" s="4">
        <f t="shared" si="211"/>
        <v>0</v>
      </c>
      <c r="EG255" s="4">
        <f t="shared" si="211"/>
        <v>0</v>
      </c>
      <c r="EH255" s="4">
        <f t="shared" si="211"/>
        <v>0</v>
      </c>
      <c r="EI255" s="4">
        <f t="shared" si="211"/>
        <v>0</v>
      </c>
      <c r="EJ255" s="4">
        <f t="shared" si="211"/>
        <v>32879.07</v>
      </c>
      <c r="EK255" s="4">
        <f t="shared" si="211"/>
        <v>32879.07</v>
      </c>
      <c r="EL255" s="4">
        <f t="shared" si="211"/>
        <v>0</v>
      </c>
      <c r="EM255" s="4">
        <f t="shared" ref="EM255:FR255" si="212">EM270</f>
        <v>0</v>
      </c>
      <c r="EN255" s="4">
        <f t="shared" si="212"/>
        <v>18695.36</v>
      </c>
      <c r="EO255" s="4">
        <f t="shared" si="212"/>
        <v>18695.36</v>
      </c>
      <c r="EP255" s="4">
        <f t="shared" si="212"/>
        <v>0</v>
      </c>
      <c r="EQ255" s="4">
        <f t="shared" si="212"/>
        <v>18695.36</v>
      </c>
      <c r="ER255" s="4">
        <f t="shared" si="212"/>
        <v>0</v>
      </c>
      <c r="ES255" s="4">
        <f t="shared" si="212"/>
        <v>0</v>
      </c>
      <c r="ET255" s="4">
        <f t="shared" si="212"/>
        <v>0</v>
      </c>
      <c r="EU255" s="4">
        <f t="shared" si="212"/>
        <v>0</v>
      </c>
      <c r="EV255" s="4">
        <f t="shared" si="212"/>
        <v>0</v>
      </c>
      <c r="EW255" s="4">
        <f t="shared" si="212"/>
        <v>0</v>
      </c>
      <c r="EX255" s="4">
        <f t="shared" si="212"/>
        <v>0</v>
      </c>
      <c r="EY255" s="4">
        <f t="shared" si="212"/>
        <v>0</v>
      </c>
      <c r="EZ255" s="4">
        <f t="shared" si="212"/>
        <v>0</v>
      </c>
      <c r="FA255" s="4">
        <f t="shared" si="212"/>
        <v>0</v>
      </c>
      <c r="FB255" s="4">
        <f t="shared" si="212"/>
        <v>0</v>
      </c>
      <c r="FC255" s="4">
        <f t="shared" si="212"/>
        <v>0</v>
      </c>
      <c r="FD255" s="4">
        <f t="shared" si="212"/>
        <v>0</v>
      </c>
      <c r="FE255" s="4">
        <f t="shared" si="212"/>
        <v>0</v>
      </c>
      <c r="FF255" s="4">
        <f t="shared" si="212"/>
        <v>0</v>
      </c>
      <c r="FG255" s="4">
        <f t="shared" si="212"/>
        <v>0</v>
      </c>
      <c r="FH255" s="4">
        <f t="shared" si="212"/>
        <v>0</v>
      </c>
      <c r="FI255" s="4">
        <f t="shared" si="212"/>
        <v>0</v>
      </c>
      <c r="FJ255" s="4">
        <f t="shared" si="212"/>
        <v>0</v>
      </c>
      <c r="FK255" s="4">
        <f t="shared" si="212"/>
        <v>0</v>
      </c>
      <c r="FL255" s="4">
        <f t="shared" si="212"/>
        <v>0</v>
      </c>
      <c r="FM255" s="4">
        <f t="shared" si="212"/>
        <v>0</v>
      </c>
      <c r="FN255" s="4">
        <f t="shared" si="212"/>
        <v>0</v>
      </c>
      <c r="FO255" s="4">
        <f t="shared" si="212"/>
        <v>0</v>
      </c>
      <c r="FP255" s="4">
        <f t="shared" si="212"/>
        <v>0</v>
      </c>
      <c r="FQ255" s="4">
        <f t="shared" si="212"/>
        <v>0</v>
      </c>
      <c r="FR255" s="4">
        <f t="shared" si="212"/>
        <v>0</v>
      </c>
      <c r="FS255" s="4">
        <f t="shared" ref="FS255:GX255" si="213">FS270</f>
        <v>32879.07</v>
      </c>
      <c r="FT255" s="4">
        <f t="shared" si="213"/>
        <v>32879.07</v>
      </c>
      <c r="FU255" s="4">
        <f t="shared" si="213"/>
        <v>0</v>
      </c>
      <c r="FV255" s="4">
        <f t="shared" si="213"/>
        <v>0</v>
      </c>
      <c r="FW255" s="4">
        <f t="shared" si="213"/>
        <v>18695.36</v>
      </c>
      <c r="FX255" s="4">
        <f t="shared" si="213"/>
        <v>18695.36</v>
      </c>
      <c r="FY255" s="4">
        <f t="shared" si="213"/>
        <v>0</v>
      </c>
      <c r="FZ255" s="4">
        <f t="shared" si="213"/>
        <v>18695.36</v>
      </c>
      <c r="GA255" s="4">
        <f t="shared" si="213"/>
        <v>0</v>
      </c>
      <c r="GB255" s="4">
        <f t="shared" si="213"/>
        <v>0</v>
      </c>
      <c r="GC255" s="4">
        <f t="shared" si="213"/>
        <v>0</v>
      </c>
      <c r="GD255" s="4">
        <f t="shared" si="213"/>
        <v>0</v>
      </c>
      <c r="GE255" s="4">
        <f t="shared" si="213"/>
        <v>0</v>
      </c>
      <c r="GF255" s="4">
        <f t="shared" si="213"/>
        <v>0</v>
      </c>
      <c r="GG255" s="4">
        <f t="shared" si="213"/>
        <v>0</v>
      </c>
      <c r="GH255" s="4">
        <f t="shared" si="213"/>
        <v>0</v>
      </c>
      <c r="GI255" s="4">
        <f t="shared" si="213"/>
        <v>0</v>
      </c>
      <c r="GJ255" s="4">
        <f t="shared" si="213"/>
        <v>0</v>
      </c>
      <c r="GK255" s="4">
        <f t="shared" si="213"/>
        <v>0</v>
      </c>
      <c r="GL255" s="4">
        <f t="shared" si="213"/>
        <v>0</v>
      </c>
      <c r="GM255" s="4">
        <f t="shared" si="213"/>
        <v>0</v>
      </c>
      <c r="GN255" s="4">
        <f t="shared" si="213"/>
        <v>0</v>
      </c>
      <c r="GO255" s="4">
        <f t="shared" si="213"/>
        <v>0</v>
      </c>
      <c r="GP255" s="4">
        <f t="shared" si="213"/>
        <v>0</v>
      </c>
      <c r="GQ255" s="4">
        <f t="shared" si="213"/>
        <v>0</v>
      </c>
      <c r="GR255" s="4">
        <f t="shared" si="213"/>
        <v>0</v>
      </c>
      <c r="GS255" s="4">
        <f t="shared" si="213"/>
        <v>0</v>
      </c>
      <c r="GT255" s="4">
        <f t="shared" si="213"/>
        <v>0</v>
      </c>
      <c r="GU255" s="4">
        <f t="shared" si="213"/>
        <v>0</v>
      </c>
      <c r="GV255" s="4">
        <f t="shared" si="213"/>
        <v>0</v>
      </c>
      <c r="GW255" s="4">
        <f t="shared" si="213"/>
        <v>0</v>
      </c>
      <c r="GX255" s="4">
        <f t="shared" si="213"/>
        <v>0</v>
      </c>
    </row>
    <row r="257" spans="1:255" x14ac:dyDescent="0.2">
      <c r="A257" s="2">
        <v>17</v>
      </c>
      <c r="B257" s="2">
        <v>1</v>
      </c>
      <c r="C257" s="2">
        <f>ROW(SmtRes!A87)</f>
        <v>87</v>
      </c>
      <c r="D257" s="2">
        <f>ROW(EtalonRes!A97)</f>
        <v>97</v>
      </c>
      <c r="E257" s="2" t="s">
        <v>195</v>
      </c>
      <c r="F257" s="2" t="s">
        <v>196</v>
      </c>
      <c r="G257" s="2" t="s">
        <v>197</v>
      </c>
      <c r="H257" s="2" t="s">
        <v>198</v>
      </c>
      <c r="I257" s="2">
        <f>ROUND(0.5*0.5*10,9)</f>
        <v>2.5</v>
      </c>
      <c r="J257" s="2">
        <v>0</v>
      </c>
      <c r="K257" s="2"/>
      <c r="L257" s="2"/>
      <c r="M257" s="2"/>
      <c r="N257" s="2"/>
      <c r="O257" s="2">
        <f t="shared" ref="O257:O268" si="214">ROUND(CP257,2)</f>
        <v>2715.33</v>
      </c>
      <c r="P257" s="2">
        <f t="shared" ref="P257:P268" si="215">ROUND((ROUND((AC257*AW257*I257),2)*BC257),2)</f>
        <v>2560.5</v>
      </c>
      <c r="Q257" s="2">
        <f t="shared" ref="Q257:Q268" si="216">(ROUND((ROUND(((ET257)*AV257*I257),2)*BB257),2)+ROUND((ROUND(((AE257-(EU257))*AV257*I257),2)*BS257),2))</f>
        <v>13.9</v>
      </c>
      <c r="R257" s="2">
        <f t="shared" ref="R257:R268" si="217">ROUND((ROUND((AE257*AV257*I257),2)*BS257),2)</f>
        <v>0.93</v>
      </c>
      <c r="S257" s="2">
        <f t="shared" ref="S257:S268" si="218">ROUND((ROUND((AF257*AV257*I257),2)*BA257),2)</f>
        <v>140.93</v>
      </c>
      <c r="T257" s="2">
        <f t="shared" ref="T257:T268" si="219">ROUND(CU257*I257,2)</f>
        <v>0</v>
      </c>
      <c r="U257" s="2">
        <f t="shared" ref="U257:U268" si="220">CV257*I257</f>
        <v>10.5</v>
      </c>
      <c r="V257" s="2">
        <f t="shared" ref="V257:V268" si="221">CW257*I257</f>
        <v>0</v>
      </c>
      <c r="W257" s="2">
        <f t="shared" ref="W257:W268" si="222">ROUND(CX257*I257,2)</f>
        <v>0</v>
      </c>
      <c r="X257" s="2">
        <f t="shared" ref="X257:X268" si="223">ROUND(CY257,2)</f>
        <v>226.9</v>
      </c>
      <c r="Y257" s="2">
        <f t="shared" ref="Y257:Y268" si="224">ROUND(CZ257,2)</f>
        <v>150.80000000000001</v>
      </c>
      <c r="Z257" s="2"/>
      <c r="AA257" s="2">
        <v>99036983</v>
      </c>
      <c r="AB257" s="2">
        <f t="shared" ref="AB257:AB268" si="225">ROUND((AC257+AD257+AF257),6)</f>
        <v>1086.1300000000001</v>
      </c>
      <c r="AC257" s="2">
        <f t="shared" ref="AC257:AC268" si="226">ROUND((ES257),6)</f>
        <v>1024.2</v>
      </c>
      <c r="AD257" s="2">
        <f t="shared" ref="AD257:AD268" si="227">ROUND((((ET257)-(EU257))+AE257),6)</f>
        <v>5.56</v>
      </c>
      <c r="AE257" s="2">
        <f t="shared" ref="AE257:AE268" si="228">ROUND((EU257),6)</f>
        <v>0.37</v>
      </c>
      <c r="AF257" s="2">
        <f t="shared" ref="AF257:AF268" si="229">ROUND((EV257),6)</f>
        <v>56.37</v>
      </c>
      <c r="AG257" s="2">
        <f t="shared" ref="AG257:AG268" si="230">ROUND((AP257),6)</f>
        <v>0</v>
      </c>
      <c r="AH257" s="2">
        <f t="shared" ref="AH257:AH268" si="231">(EW257)</f>
        <v>4.2</v>
      </c>
      <c r="AI257" s="2">
        <f t="shared" ref="AI257:AI268" si="232">(EX257)</f>
        <v>0</v>
      </c>
      <c r="AJ257" s="2">
        <f t="shared" ref="AJ257:AJ268" si="233">(AS257)</f>
        <v>0</v>
      </c>
      <c r="AK257" s="2">
        <v>1086.1300000000001</v>
      </c>
      <c r="AL257" s="2">
        <v>1024.2</v>
      </c>
      <c r="AM257" s="2">
        <v>5.56</v>
      </c>
      <c r="AN257" s="2">
        <v>0.37</v>
      </c>
      <c r="AO257" s="2">
        <v>56.37</v>
      </c>
      <c r="AP257" s="2">
        <v>0</v>
      </c>
      <c r="AQ257" s="2">
        <v>4.2</v>
      </c>
      <c r="AR257" s="2">
        <v>0</v>
      </c>
      <c r="AS257" s="2">
        <v>0</v>
      </c>
      <c r="AT257" s="2">
        <v>161</v>
      </c>
      <c r="AU257" s="2">
        <v>107</v>
      </c>
      <c r="AV257" s="2">
        <v>1</v>
      </c>
      <c r="AW257" s="2">
        <v>1</v>
      </c>
      <c r="AX257" s="2"/>
      <c r="AY257" s="2"/>
      <c r="AZ257" s="2">
        <v>1</v>
      </c>
      <c r="BA257" s="2">
        <v>1</v>
      </c>
      <c r="BB257" s="2">
        <v>1</v>
      </c>
      <c r="BC257" s="2">
        <v>1</v>
      </c>
      <c r="BD257" s="2" t="s">
        <v>3</v>
      </c>
      <c r="BE257" s="2" t="s">
        <v>3</v>
      </c>
      <c r="BF257" s="2" t="s">
        <v>3</v>
      </c>
      <c r="BG257" s="2" t="s">
        <v>3</v>
      </c>
      <c r="BH257" s="2">
        <v>0</v>
      </c>
      <c r="BI257" s="2">
        <v>1</v>
      </c>
      <c r="BJ257" s="2" t="s">
        <v>199</v>
      </c>
      <c r="BK257" s="2"/>
      <c r="BL257" s="2"/>
      <c r="BM257" s="2">
        <v>1978</v>
      </c>
      <c r="BN257" s="2">
        <v>0</v>
      </c>
      <c r="BO257" s="2" t="s">
        <v>3</v>
      </c>
      <c r="BP257" s="2">
        <v>0</v>
      </c>
      <c r="BQ257" s="2">
        <v>30</v>
      </c>
      <c r="BR257" s="2">
        <v>0</v>
      </c>
      <c r="BS257" s="2">
        <v>1</v>
      </c>
      <c r="BT257" s="2">
        <v>1</v>
      </c>
      <c r="BU257" s="2">
        <v>1</v>
      </c>
      <c r="BV257" s="2">
        <v>1</v>
      </c>
      <c r="BW257" s="2">
        <v>1</v>
      </c>
      <c r="BX257" s="2">
        <v>1</v>
      </c>
      <c r="BY257" s="2" t="s">
        <v>3</v>
      </c>
      <c r="BZ257" s="2">
        <v>161</v>
      </c>
      <c r="CA257" s="2">
        <v>107</v>
      </c>
      <c r="CB257" s="2"/>
      <c r="CC257" s="2"/>
      <c r="CD257" s="2"/>
      <c r="CE257" s="2">
        <v>30</v>
      </c>
      <c r="CF257" s="2">
        <v>0</v>
      </c>
      <c r="CG257" s="2">
        <v>0</v>
      </c>
      <c r="CH257" s="2"/>
      <c r="CI257" s="2"/>
      <c r="CJ257" s="2"/>
      <c r="CK257" s="2"/>
      <c r="CL257" s="2"/>
      <c r="CM257" s="2">
        <v>0</v>
      </c>
      <c r="CN257" s="2" t="s">
        <v>3</v>
      </c>
      <c r="CO257" s="2">
        <v>0</v>
      </c>
      <c r="CP257" s="2">
        <f t="shared" ref="CP257:CP268" si="234">(P257+Q257+S257)</f>
        <v>2715.33</v>
      </c>
      <c r="CQ257" s="2">
        <f t="shared" ref="CQ257:CQ268" si="235">ROUND((ROUND((AC257*AW257*1),2)*BC257),2)</f>
        <v>1024.2</v>
      </c>
      <c r="CR257" s="2">
        <f t="shared" ref="CR257:CR268" si="236">(ROUND((ROUND(((ET257)*AV257*1),2)*BB257),2)+ROUND((ROUND(((AE257-(EU257))*AV257*1),2)*BS257),2))</f>
        <v>5.56</v>
      </c>
      <c r="CS257" s="2">
        <f t="shared" ref="CS257:CS268" si="237">ROUND((ROUND((AE257*AV257*1),2)*BS257),2)</f>
        <v>0.37</v>
      </c>
      <c r="CT257" s="2">
        <f t="shared" ref="CT257:CT268" si="238">ROUND((ROUND((AF257*AV257*1),2)*BA257),2)</f>
        <v>56.37</v>
      </c>
      <c r="CU257" s="2">
        <f t="shared" ref="CU257:CU268" si="239">AG257</f>
        <v>0</v>
      </c>
      <c r="CV257" s="2">
        <f t="shared" ref="CV257:CV268" si="240">(AH257*AV257)</f>
        <v>4.2</v>
      </c>
      <c r="CW257" s="2">
        <f t="shared" ref="CW257:CW268" si="241">AI257</f>
        <v>0</v>
      </c>
      <c r="CX257" s="2">
        <f t="shared" ref="CX257:CX268" si="242">AJ257</f>
        <v>0</v>
      </c>
      <c r="CY257" s="2">
        <f>((S257*BZ257)/100)</f>
        <v>226.8973</v>
      </c>
      <c r="CZ257" s="2">
        <f>((S257*CA257)/100)</f>
        <v>150.79509999999999</v>
      </c>
      <c r="DA257" s="2"/>
      <c r="DB257" s="2"/>
      <c r="DC257" s="2" t="s">
        <v>3</v>
      </c>
      <c r="DD257" s="2" t="s">
        <v>3</v>
      </c>
      <c r="DE257" s="2" t="s">
        <v>3</v>
      </c>
      <c r="DF257" s="2" t="s">
        <v>3</v>
      </c>
      <c r="DG257" s="2" t="s">
        <v>3</v>
      </c>
      <c r="DH257" s="2" t="s">
        <v>3</v>
      </c>
      <c r="DI257" s="2" t="s">
        <v>3</v>
      </c>
      <c r="DJ257" s="2" t="s">
        <v>3</v>
      </c>
      <c r="DK257" s="2" t="s">
        <v>3</v>
      </c>
      <c r="DL257" s="2" t="s">
        <v>3</v>
      </c>
      <c r="DM257" s="2" t="s">
        <v>3</v>
      </c>
      <c r="DN257" s="2">
        <v>0</v>
      </c>
      <c r="DO257" s="2">
        <v>0</v>
      </c>
      <c r="DP257" s="2">
        <v>1</v>
      </c>
      <c r="DQ257" s="2">
        <v>1</v>
      </c>
      <c r="DR257" s="2"/>
      <c r="DS257" s="2"/>
      <c r="DT257" s="2"/>
      <c r="DU257" s="2">
        <v>42732849</v>
      </c>
      <c r="DV257" s="2" t="s">
        <v>198</v>
      </c>
      <c r="DW257" s="2" t="s">
        <v>198</v>
      </c>
      <c r="DX257" s="2">
        <v>0</v>
      </c>
      <c r="DY257" s="2"/>
      <c r="DZ257" s="2" t="s">
        <v>3</v>
      </c>
      <c r="EA257" s="2" t="s">
        <v>3</v>
      </c>
      <c r="EB257" s="2" t="s">
        <v>3</v>
      </c>
      <c r="EC257" s="2" t="s">
        <v>3</v>
      </c>
      <c r="ED257" s="2"/>
      <c r="EE257" s="2">
        <v>98284845</v>
      </c>
      <c r="EF257" s="2">
        <v>30</v>
      </c>
      <c r="EG257" s="2" t="s">
        <v>28</v>
      </c>
      <c r="EH257" s="2">
        <v>0</v>
      </c>
      <c r="EI257" s="2" t="s">
        <v>3</v>
      </c>
      <c r="EJ257" s="2">
        <v>1</v>
      </c>
      <c r="EK257" s="2">
        <v>1978</v>
      </c>
      <c r="EL257" s="2" t="s">
        <v>200</v>
      </c>
      <c r="EM257" s="2" t="s">
        <v>201</v>
      </c>
      <c r="EN257" s="2"/>
      <c r="EO257" s="2" t="s">
        <v>3</v>
      </c>
      <c r="EP257" s="2"/>
      <c r="EQ257" s="2">
        <v>131072</v>
      </c>
      <c r="ER257" s="2">
        <v>1086.1300000000001</v>
      </c>
      <c r="ES257" s="2">
        <v>1024.2</v>
      </c>
      <c r="ET257" s="2">
        <v>5.56</v>
      </c>
      <c r="EU257" s="2">
        <v>0.37</v>
      </c>
      <c r="EV257" s="2">
        <v>56.37</v>
      </c>
      <c r="EW257" s="2">
        <v>4.2</v>
      </c>
      <c r="EX257" s="2">
        <v>0</v>
      </c>
      <c r="EY257" s="2">
        <v>0</v>
      </c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>
        <v>0</v>
      </c>
      <c r="FR257" s="2">
        <f t="shared" ref="FR257:FR268" si="243">ROUND(IF(AND(BH257=3,BI257=3),P257,0),2)</f>
        <v>0</v>
      </c>
      <c r="FS257" s="2">
        <v>0</v>
      </c>
      <c r="FT257" s="2"/>
      <c r="FU257" s="2"/>
      <c r="FV257" s="2"/>
      <c r="FW257" s="2"/>
      <c r="FX257" s="2">
        <v>161</v>
      </c>
      <c r="FY257" s="2">
        <v>107</v>
      </c>
      <c r="FZ257" s="2"/>
      <c r="GA257" s="2" t="s">
        <v>3</v>
      </c>
      <c r="GB257" s="2"/>
      <c r="GC257" s="2"/>
      <c r="GD257" s="2">
        <v>0</v>
      </c>
      <c r="GE257" s="2"/>
      <c r="GF257" s="2">
        <v>558300461</v>
      </c>
      <c r="GG257" s="2">
        <v>2</v>
      </c>
      <c r="GH257" s="2">
        <v>1</v>
      </c>
      <c r="GI257" s="2">
        <v>-2</v>
      </c>
      <c r="GJ257" s="2">
        <v>0</v>
      </c>
      <c r="GK257" s="2">
        <f>ROUND(R257*(R12)/100,2)</f>
        <v>1.63</v>
      </c>
      <c r="GL257" s="2">
        <f t="shared" ref="GL257:GL268" si="244">ROUND(IF(AND(BH257=3,BI257=3,FS257&lt;&gt;0),P257,0),2)</f>
        <v>0</v>
      </c>
      <c r="GM257" s="2">
        <f t="shared" ref="GM257:GM268" si="245">ROUND(O257+X257+Y257+GK257,2)+GX257</f>
        <v>3094.66</v>
      </c>
      <c r="GN257" s="2">
        <f t="shared" ref="GN257:GN268" si="246">IF(OR(BI257=0,BI257=1),ROUND(O257+X257+Y257+GK257,2),0)</f>
        <v>3094.66</v>
      </c>
      <c r="GO257" s="2">
        <f t="shared" ref="GO257:GO268" si="247">IF(BI257=2,ROUND(O257+X257+Y257+GK257,2),0)</f>
        <v>0</v>
      </c>
      <c r="GP257" s="2">
        <f t="shared" ref="GP257:GP268" si="248">IF(BI257=4,ROUND(O257+X257+Y257+GK257,2)+GX257,0)</f>
        <v>0</v>
      </c>
      <c r="GQ257" s="2"/>
      <c r="GR257" s="2">
        <v>0</v>
      </c>
      <c r="GS257" s="2">
        <v>0</v>
      </c>
      <c r="GT257" s="2">
        <v>0</v>
      </c>
      <c r="GU257" s="2" t="s">
        <v>3</v>
      </c>
      <c r="GV257" s="2">
        <f t="shared" ref="GV257:GV268" si="249">ROUND((GT257),6)</f>
        <v>0</v>
      </c>
      <c r="GW257" s="2">
        <v>1</v>
      </c>
      <c r="GX257" s="2">
        <f t="shared" ref="GX257:GX268" si="250">ROUND(HC257*I257,2)</f>
        <v>0</v>
      </c>
      <c r="GY257" s="2"/>
      <c r="GZ257" s="2"/>
      <c r="HA257" s="2">
        <v>0</v>
      </c>
      <c r="HB257" s="2">
        <v>0</v>
      </c>
      <c r="HC257" s="2">
        <f t="shared" ref="HC257:HC268" si="251">GV257*GW257</f>
        <v>0</v>
      </c>
      <c r="HD257" s="2"/>
      <c r="HE257" s="2" t="s">
        <v>3</v>
      </c>
      <c r="HF257" s="2" t="s">
        <v>3</v>
      </c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>
        <v>0</v>
      </c>
      <c r="IL257" s="2"/>
      <c r="IM257" s="2"/>
      <c r="IN257" s="2"/>
      <c r="IO257" s="2"/>
      <c r="IP257" s="2"/>
      <c r="IQ257" s="2"/>
      <c r="IR257" s="2"/>
      <c r="IS257" s="2"/>
      <c r="IT257" s="2"/>
      <c r="IU257" s="2"/>
    </row>
    <row r="258" spans="1:255" x14ac:dyDescent="0.2">
      <c r="A258">
        <v>17</v>
      </c>
      <c r="B258">
        <v>1</v>
      </c>
      <c r="C258">
        <f>ROW(SmtRes!A96)</f>
        <v>96</v>
      </c>
      <c r="D258">
        <f>ROW(EtalonRes!A106)</f>
        <v>106</v>
      </c>
      <c r="E258" t="s">
        <v>195</v>
      </c>
      <c r="F258" t="s">
        <v>196</v>
      </c>
      <c r="G258" t="s">
        <v>197</v>
      </c>
      <c r="H258" t="s">
        <v>198</v>
      </c>
      <c r="I258">
        <f>ROUND(0.5*0.5*10,9)</f>
        <v>2.5</v>
      </c>
      <c r="J258">
        <v>0</v>
      </c>
      <c r="O258">
        <f t="shared" si="214"/>
        <v>9378.11</v>
      </c>
      <c r="P258">
        <f t="shared" si="215"/>
        <v>5889.15</v>
      </c>
      <c r="Q258">
        <f t="shared" si="216"/>
        <v>74.23</v>
      </c>
      <c r="R258">
        <f t="shared" si="217"/>
        <v>22.53</v>
      </c>
      <c r="S258">
        <f t="shared" si="218"/>
        <v>3414.73</v>
      </c>
      <c r="T258">
        <f t="shared" si="219"/>
        <v>0</v>
      </c>
      <c r="U258">
        <f t="shared" si="220"/>
        <v>10.5</v>
      </c>
      <c r="V258">
        <f t="shared" si="221"/>
        <v>0</v>
      </c>
      <c r="W258">
        <f t="shared" si="222"/>
        <v>0</v>
      </c>
      <c r="X258">
        <f t="shared" si="223"/>
        <v>4473.3</v>
      </c>
      <c r="Y258">
        <f t="shared" si="224"/>
        <v>1843.95</v>
      </c>
      <c r="AA258">
        <v>99036980</v>
      </c>
      <c r="AB258">
        <f t="shared" si="225"/>
        <v>1086.1300000000001</v>
      </c>
      <c r="AC258">
        <f t="shared" si="226"/>
        <v>1024.2</v>
      </c>
      <c r="AD258">
        <f t="shared" si="227"/>
        <v>5.56</v>
      </c>
      <c r="AE258">
        <f t="shared" si="228"/>
        <v>0.37</v>
      </c>
      <c r="AF258">
        <f t="shared" si="229"/>
        <v>56.37</v>
      </c>
      <c r="AG258">
        <f t="shared" si="230"/>
        <v>0</v>
      </c>
      <c r="AH258">
        <f t="shared" si="231"/>
        <v>4.2</v>
      </c>
      <c r="AI258">
        <f t="shared" si="232"/>
        <v>0</v>
      </c>
      <c r="AJ258">
        <f t="shared" si="233"/>
        <v>0</v>
      </c>
      <c r="AK258">
        <v>1086.1300000000001</v>
      </c>
      <c r="AL258">
        <v>1024.2</v>
      </c>
      <c r="AM258">
        <v>5.56</v>
      </c>
      <c r="AN258">
        <v>0.37</v>
      </c>
      <c r="AO258">
        <v>56.37</v>
      </c>
      <c r="AP258">
        <v>0</v>
      </c>
      <c r="AQ258">
        <v>4.2</v>
      </c>
      <c r="AR258">
        <v>0</v>
      </c>
      <c r="AS258">
        <v>0</v>
      </c>
      <c r="AT258">
        <v>131</v>
      </c>
      <c r="AU258">
        <v>54</v>
      </c>
      <c r="AV258">
        <v>1</v>
      </c>
      <c r="AW258">
        <v>1</v>
      </c>
      <c r="AZ258">
        <v>1</v>
      </c>
      <c r="BA258">
        <v>24.23</v>
      </c>
      <c r="BB258">
        <v>5.34</v>
      </c>
      <c r="BC258">
        <v>2.2999999999999998</v>
      </c>
      <c r="BD258" t="s">
        <v>3</v>
      </c>
      <c r="BE258" t="s">
        <v>3</v>
      </c>
      <c r="BF258" t="s">
        <v>3</v>
      </c>
      <c r="BG258" t="s">
        <v>3</v>
      </c>
      <c r="BH258">
        <v>0</v>
      </c>
      <c r="BI258">
        <v>1</v>
      </c>
      <c r="BJ258" t="s">
        <v>199</v>
      </c>
      <c r="BM258">
        <v>1978</v>
      </c>
      <c r="BN258">
        <v>0</v>
      </c>
      <c r="BO258" t="s">
        <v>196</v>
      </c>
      <c r="BP258">
        <v>1</v>
      </c>
      <c r="BQ258">
        <v>30</v>
      </c>
      <c r="BR258">
        <v>0</v>
      </c>
      <c r="BS258">
        <v>24.23</v>
      </c>
      <c r="BT258">
        <v>1</v>
      </c>
      <c r="BU258">
        <v>1</v>
      </c>
      <c r="BV258">
        <v>1</v>
      </c>
      <c r="BW258">
        <v>1</v>
      </c>
      <c r="BX258">
        <v>1</v>
      </c>
      <c r="BY258" t="s">
        <v>3</v>
      </c>
      <c r="BZ258">
        <v>131</v>
      </c>
      <c r="CA258">
        <v>54</v>
      </c>
      <c r="CE258">
        <v>30</v>
      </c>
      <c r="CF258">
        <v>0</v>
      </c>
      <c r="CG258">
        <v>0</v>
      </c>
      <c r="CM258">
        <v>0</v>
      </c>
      <c r="CN258" t="s">
        <v>3</v>
      </c>
      <c r="CO258">
        <v>0</v>
      </c>
      <c r="CP258">
        <f t="shared" si="234"/>
        <v>9378.1099999999988</v>
      </c>
      <c r="CQ258">
        <f t="shared" si="235"/>
        <v>2355.66</v>
      </c>
      <c r="CR258">
        <f t="shared" si="236"/>
        <v>29.69</v>
      </c>
      <c r="CS258">
        <f t="shared" si="237"/>
        <v>8.9700000000000006</v>
      </c>
      <c r="CT258">
        <f t="shared" si="238"/>
        <v>1365.85</v>
      </c>
      <c r="CU258">
        <f t="shared" si="239"/>
        <v>0</v>
      </c>
      <c r="CV258">
        <f t="shared" si="240"/>
        <v>4.2</v>
      </c>
      <c r="CW258">
        <f t="shared" si="241"/>
        <v>0</v>
      </c>
      <c r="CX258">
        <f t="shared" si="242"/>
        <v>0</v>
      </c>
      <c r="CY258">
        <f>S258*(BZ258/100)</f>
        <v>4473.2963</v>
      </c>
      <c r="CZ258">
        <f>S258*(CA258/100)</f>
        <v>1843.9542000000001</v>
      </c>
      <c r="DC258" t="s">
        <v>3</v>
      </c>
      <c r="DD258" t="s">
        <v>3</v>
      </c>
      <c r="DE258" t="s">
        <v>3</v>
      </c>
      <c r="DF258" t="s">
        <v>3</v>
      </c>
      <c r="DG258" t="s">
        <v>3</v>
      </c>
      <c r="DH258" t="s">
        <v>3</v>
      </c>
      <c r="DI258" t="s">
        <v>3</v>
      </c>
      <c r="DJ258" t="s">
        <v>3</v>
      </c>
      <c r="DK258" t="s">
        <v>3</v>
      </c>
      <c r="DL258" t="s">
        <v>3</v>
      </c>
      <c r="DM258" t="s">
        <v>3</v>
      </c>
      <c r="DN258">
        <v>161</v>
      </c>
      <c r="DO258">
        <v>107</v>
      </c>
      <c r="DP258">
        <v>1</v>
      </c>
      <c r="DQ258">
        <v>1</v>
      </c>
      <c r="DU258">
        <v>42732849</v>
      </c>
      <c r="DV258" t="s">
        <v>198</v>
      </c>
      <c r="DW258" t="s">
        <v>198</v>
      </c>
      <c r="DX258">
        <v>0</v>
      </c>
      <c r="DZ258" t="s">
        <v>3</v>
      </c>
      <c r="EA258" t="s">
        <v>3</v>
      </c>
      <c r="EB258" t="s">
        <v>3</v>
      </c>
      <c r="EC258" t="s">
        <v>3</v>
      </c>
      <c r="EE258">
        <v>98284845</v>
      </c>
      <c r="EF258">
        <v>30</v>
      </c>
      <c r="EG258" t="s">
        <v>28</v>
      </c>
      <c r="EH258">
        <v>0</v>
      </c>
      <c r="EI258" t="s">
        <v>3</v>
      </c>
      <c r="EJ258">
        <v>1</v>
      </c>
      <c r="EK258">
        <v>1978</v>
      </c>
      <c r="EL258" t="s">
        <v>200</v>
      </c>
      <c r="EM258" t="s">
        <v>201</v>
      </c>
      <c r="EO258" t="s">
        <v>3</v>
      </c>
      <c r="EQ258">
        <v>131072</v>
      </c>
      <c r="ER258">
        <v>1086.1300000000001</v>
      </c>
      <c r="ES258">
        <v>1024.2</v>
      </c>
      <c r="ET258">
        <v>5.56</v>
      </c>
      <c r="EU258">
        <v>0.37</v>
      </c>
      <c r="EV258">
        <v>56.37</v>
      </c>
      <c r="EW258">
        <v>4.2</v>
      </c>
      <c r="EX258">
        <v>0</v>
      </c>
      <c r="EY258">
        <v>0</v>
      </c>
      <c r="FQ258">
        <v>0</v>
      </c>
      <c r="FR258">
        <f t="shared" si="243"/>
        <v>0</v>
      </c>
      <c r="FS258">
        <v>0</v>
      </c>
      <c r="FX258">
        <v>161</v>
      </c>
      <c r="FY258">
        <v>107</v>
      </c>
      <c r="GA258" t="s">
        <v>3</v>
      </c>
      <c r="GD258">
        <v>0</v>
      </c>
      <c r="GF258">
        <v>558300461</v>
      </c>
      <c r="GG258">
        <v>2</v>
      </c>
      <c r="GH258">
        <v>1</v>
      </c>
      <c r="GI258">
        <v>2</v>
      </c>
      <c r="GJ258">
        <v>0</v>
      </c>
      <c r="GK258">
        <f>ROUND(R258*(S12)/100,2)</f>
        <v>35.369999999999997</v>
      </c>
      <c r="GL258">
        <f t="shared" si="244"/>
        <v>0</v>
      </c>
      <c r="GM258">
        <f t="shared" si="245"/>
        <v>15730.73</v>
      </c>
      <c r="GN258">
        <f t="shared" si="246"/>
        <v>15730.73</v>
      </c>
      <c r="GO258">
        <f t="shared" si="247"/>
        <v>0</v>
      </c>
      <c r="GP258">
        <f t="shared" si="248"/>
        <v>0</v>
      </c>
      <c r="GR258">
        <v>0</v>
      </c>
      <c r="GS258">
        <v>3</v>
      </c>
      <c r="GT258">
        <v>0</v>
      </c>
      <c r="GU258" t="s">
        <v>3</v>
      </c>
      <c r="GV258">
        <f t="shared" si="249"/>
        <v>0</v>
      </c>
      <c r="GW258">
        <v>1</v>
      </c>
      <c r="GX258">
        <f t="shared" si="250"/>
        <v>0</v>
      </c>
      <c r="HA258">
        <v>0</v>
      </c>
      <c r="HB258">
        <v>0</v>
      </c>
      <c r="HC258">
        <f t="shared" si="251"/>
        <v>0</v>
      </c>
      <c r="HE258" t="s">
        <v>3</v>
      </c>
      <c r="HF258" t="s">
        <v>3</v>
      </c>
      <c r="IK258">
        <v>0</v>
      </c>
    </row>
    <row r="259" spans="1:255" x14ac:dyDescent="0.2">
      <c r="A259" s="2">
        <v>18</v>
      </c>
      <c r="B259" s="2">
        <v>1</v>
      </c>
      <c r="C259" s="2">
        <v>84</v>
      </c>
      <c r="D259" s="2"/>
      <c r="E259" s="2" t="s">
        <v>202</v>
      </c>
      <c r="F259" s="2" t="s">
        <v>203</v>
      </c>
      <c r="G259" s="2" t="s">
        <v>204</v>
      </c>
      <c r="H259" s="2" t="s">
        <v>20</v>
      </c>
      <c r="I259" s="2">
        <f>I257*J259</f>
        <v>10</v>
      </c>
      <c r="J259" s="2">
        <v>4</v>
      </c>
      <c r="K259" s="2"/>
      <c r="L259" s="2"/>
      <c r="M259" s="2"/>
      <c r="N259" s="2"/>
      <c r="O259" s="2">
        <f t="shared" si="214"/>
        <v>5678.2</v>
      </c>
      <c r="P259" s="2">
        <f t="shared" si="215"/>
        <v>5678.2</v>
      </c>
      <c r="Q259" s="2">
        <f t="shared" si="216"/>
        <v>0</v>
      </c>
      <c r="R259" s="2">
        <f t="shared" si="217"/>
        <v>0</v>
      </c>
      <c r="S259" s="2">
        <f t="shared" si="218"/>
        <v>0</v>
      </c>
      <c r="T259" s="2">
        <f t="shared" si="219"/>
        <v>0</v>
      </c>
      <c r="U259" s="2">
        <f t="shared" si="220"/>
        <v>0</v>
      </c>
      <c r="V259" s="2">
        <f t="shared" si="221"/>
        <v>0</v>
      </c>
      <c r="W259" s="2">
        <f t="shared" si="222"/>
        <v>0</v>
      </c>
      <c r="X259" s="2">
        <f t="shared" si="223"/>
        <v>0</v>
      </c>
      <c r="Y259" s="2">
        <f t="shared" si="224"/>
        <v>0</v>
      </c>
      <c r="Z259" s="2"/>
      <c r="AA259" s="2">
        <v>99036983</v>
      </c>
      <c r="AB259" s="2">
        <f t="shared" si="225"/>
        <v>567.82000000000005</v>
      </c>
      <c r="AC259" s="2">
        <f t="shared" si="226"/>
        <v>567.82000000000005</v>
      </c>
      <c r="AD259" s="2">
        <f t="shared" si="227"/>
        <v>0</v>
      </c>
      <c r="AE259" s="2">
        <f t="shared" si="228"/>
        <v>0</v>
      </c>
      <c r="AF259" s="2">
        <f t="shared" si="229"/>
        <v>0</v>
      </c>
      <c r="AG259" s="2">
        <f t="shared" si="230"/>
        <v>0</v>
      </c>
      <c r="AH259" s="2">
        <f t="shared" si="231"/>
        <v>0</v>
      </c>
      <c r="AI259" s="2">
        <f t="shared" si="232"/>
        <v>0</v>
      </c>
      <c r="AJ259" s="2">
        <f t="shared" si="233"/>
        <v>0</v>
      </c>
      <c r="AK259" s="2">
        <v>567.82000000000005</v>
      </c>
      <c r="AL259" s="2">
        <v>567.82000000000005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161</v>
      </c>
      <c r="AU259" s="2">
        <v>107</v>
      </c>
      <c r="AV259" s="2">
        <v>1</v>
      </c>
      <c r="AW259" s="2">
        <v>1</v>
      </c>
      <c r="AX259" s="2"/>
      <c r="AY259" s="2"/>
      <c r="AZ259" s="2">
        <v>1</v>
      </c>
      <c r="BA259" s="2">
        <v>1</v>
      </c>
      <c r="BB259" s="2">
        <v>1</v>
      </c>
      <c r="BC259" s="2">
        <v>1</v>
      </c>
      <c r="BD259" s="2" t="s">
        <v>3</v>
      </c>
      <c r="BE259" s="2" t="s">
        <v>3</v>
      </c>
      <c r="BF259" s="2" t="s">
        <v>3</v>
      </c>
      <c r="BG259" s="2" t="s">
        <v>3</v>
      </c>
      <c r="BH259" s="2">
        <v>3</v>
      </c>
      <c r="BI259" s="2">
        <v>1</v>
      </c>
      <c r="BJ259" s="2" t="s">
        <v>205</v>
      </c>
      <c r="BK259" s="2"/>
      <c r="BL259" s="2"/>
      <c r="BM259" s="2">
        <v>1978</v>
      </c>
      <c r="BN259" s="2">
        <v>0</v>
      </c>
      <c r="BO259" s="2" t="s">
        <v>3</v>
      </c>
      <c r="BP259" s="2">
        <v>0</v>
      </c>
      <c r="BQ259" s="2">
        <v>30</v>
      </c>
      <c r="BR259" s="2">
        <v>0</v>
      </c>
      <c r="BS259" s="2">
        <v>1</v>
      </c>
      <c r="BT259" s="2">
        <v>1</v>
      </c>
      <c r="BU259" s="2">
        <v>1</v>
      </c>
      <c r="BV259" s="2">
        <v>1</v>
      </c>
      <c r="BW259" s="2">
        <v>1</v>
      </c>
      <c r="BX259" s="2">
        <v>1</v>
      </c>
      <c r="BY259" s="2" t="s">
        <v>3</v>
      </c>
      <c r="BZ259" s="2">
        <v>161</v>
      </c>
      <c r="CA259" s="2">
        <v>107</v>
      </c>
      <c r="CB259" s="2"/>
      <c r="CC259" s="2"/>
      <c r="CD259" s="2"/>
      <c r="CE259" s="2">
        <v>30</v>
      </c>
      <c r="CF259" s="2">
        <v>0</v>
      </c>
      <c r="CG259" s="2">
        <v>0</v>
      </c>
      <c r="CH259" s="2"/>
      <c r="CI259" s="2"/>
      <c r="CJ259" s="2"/>
      <c r="CK259" s="2"/>
      <c r="CL259" s="2"/>
      <c r="CM259" s="2">
        <v>0</v>
      </c>
      <c r="CN259" s="2" t="s">
        <v>3</v>
      </c>
      <c r="CO259" s="2">
        <v>0</v>
      </c>
      <c r="CP259" s="2">
        <f t="shared" si="234"/>
        <v>5678.2</v>
      </c>
      <c r="CQ259" s="2">
        <f t="shared" si="235"/>
        <v>567.82000000000005</v>
      </c>
      <c r="CR259" s="2">
        <f t="shared" si="236"/>
        <v>0</v>
      </c>
      <c r="CS259" s="2">
        <f t="shared" si="237"/>
        <v>0</v>
      </c>
      <c r="CT259" s="2">
        <f t="shared" si="238"/>
        <v>0</v>
      </c>
      <c r="CU259" s="2">
        <f t="shared" si="239"/>
        <v>0</v>
      </c>
      <c r="CV259" s="2">
        <f t="shared" si="240"/>
        <v>0</v>
      </c>
      <c r="CW259" s="2">
        <f t="shared" si="241"/>
        <v>0</v>
      </c>
      <c r="CX259" s="2">
        <f t="shared" si="242"/>
        <v>0</v>
      </c>
      <c r="CY259" s="2">
        <f>((S259*BZ259)/100)</f>
        <v>0</v>
      </c>
      <c r="CZ259" s="2">
        <f>((S259*CA259)/100)</f>
        <v>0</v>
      </c>
      <c r="DA259" s="2"/>
      <c r="DB259" s="2"/>
      <c r="DC259" s="2" t="s">
        <v>3</v>
      </c>
      <c r="DD259" s="2" t="s">
        <v>3</v>
      </c>
      <c r="DE259" s="2" t="s">
        <v>3</v>
      </c>
      <c r="DF259" s="2" t="s">
        <v>3</v>
      </c>
      <c r="DG259" s="2" t="s">
        <v>3</v>
      </c>
      <c r="DH259" s="2" t="s">
        <v>3</v>
      </c>
      <c r="DI259" s="2" t="s">
        <v>3</v>
      </c>
      <c r="DJ259" s="2" t="s">
        <v>3</v>
      </c>
      <c r="DK259" s="2" t="s">
        <v>3</v>
      </c>
      <c r="DL259" s="2" t="s">
        <v>3</v>
      </c>
      <c r="DM259" s="2" t="s">
        <v>3</v>
      </c>
      <c r="DN259" s="2">
        <v>0</v>
      </c>
      <c r="DO259" s="2">
        <v>0</v>
      </c>
      <c r="DP259" s="2">
        <v>1</v>
      </c>
      <c r="DQ259" s="2">
        <v>1</v>
      </c>
      <c r="DR259" s="2"/>
      <c r="DS259" s="2"/>
      <c r="DT259" s="2"/>
      <c r="DU259" s="2">
        <v>1010</v>
      </c>
      <c r="DV259" s="2" t="s">
        <v>20</v>
      </c>
      <c r="DW259" s="2" t="s">
        <v>20</v>
      </c>
      <c r="DX259" s="2">
        <v>1</v>
      </c>
      <c r="DY259" s="2"/>
      <c r="DZ259" s="2" t="s">
        <v>3</v>
      </c>
      <c r="EA259" s="2" t="s">
        <v>3</v>
      </c>
      <c r="EB259" s="2" t="s">
        <v>3</v>
      </c>
      <c r="EC259" s="2" t="s">
        <v>3</v>
      </c>
      <c r="ED259" s="2"/>
      <c r="EE259" s="2">
        <v>98284845</v>
      </c>
      <c r="EF259" s="2">
        <v>30</v>
      </c>
      <c r="EG259" s="2" t="s">
        <v>28</v>
      </c>
      <c r="EH259" s="2">
        <v>0</v>
      </c>
      <c r="EI259" s="2" t="s">
        <v>3</v>
      </c>
      <c r="EJ259" s="2">
        <v>1</v>
      </c>
      <c r="EK259" s="2">
        <v>1978</v>
      </c>
      <c r="EL259" s="2" t="s">
        <v>200</v>
      </c>
      <c r="EM259" s="2" t="s">
        <v>201</v>
      </c>
      <c r="EN259" s="2"/>
      <c r="EO259" s="2" t="s">
        <v>3</v>
      </c>
      <c r="EP259" s="2"/>
      <c r="EQ259" s="2">
        <v>0</v>
      </c>
      <c r="ER259" s="2">
        <v>567.82000000000005</v>
      </c>
      <c r="ES259" s="2">
        <v>567.82000000000005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>
        <v>0</v>
      </c>
      <c r="FR259" s="2">
        <f t="shared" si="243"/>
        <v>0</v>
      </c>
      <c r="FS259" s="2">
        <v>0</v>
      </c>
      <c r="FT259" s="2"/>
      <c r="FU259" s="2"/>
      <c r="FV259" s="2"/>
      <c r="FW259" s="2"/>
      <c r="FX259" s="2">
        <v>161</v>
      </c>
      <c r="FY259" s="2">
        <v>107</v>
      </c>
      <c r="FZ259" s="2"/>
      <c r="GA259" s="2" t="s">
        <v>3</v>
      </c>
      <c r="GB259" s="2"/>
      <c r="GC259" s="2"/>
      <c r="GD259" s="2">
        <v>0</v>
      </c>
      <c r="GE259" s="2"/>
      <c r="GF259" s="2">
        <v>-1445544100</v>
      </c>
      <c r="GG259" s="2">
        <v>2</v>
      </c>
      <c r="GH259" s="2">
        <v>1</v>
      </c>
      <c r="GI259" s="2">
        <v>-2</v>
      </c>
      <c r="GJ259" s="2">
        <v>0</v>
      </c>
      <c r="GK259" s="2">
        <f>ROUND(R259*(R12)/100,2)</f>
        <v>0</v>
      </c>
      <c r="GL259" s="2">
        <f t="shared" si="244"/>
        <v>0</v>
      </c>
      <c r="GM259" s="2">
        <f t="shared" si="245"/>
        <v>5678.2</v>
      </c>
      <c r="GN259" s="2">
        <f t="shared" si="246"/>
        <v>5678.2</v>
      </c>
      <c r="GO259" s="2">
        <f t="shared" si="247"/>
        <v>0</v>
      </c>
      <c r="GP259" s="2">
        <f t="shared" si="248"/>
        <v>0</v>
      </c>
      <c r="GQ259" s="2"/>
      <c r="GR259" s="2">
        <v>0</v>
      </c>
      <c r="GS259" s="2">
        <v>3</v>
      </c>
      <c r="GT259" s="2">
        <v>0</v>
      </c>
      <c r="GU259" s="2" t="s">
        <v>3</v>
      </c>
      <c r="GV259" s="2">
        <f t="shared" si="249"/>
        <v>0</v>
      </c>
      <c r="GW259" s="2">
        <v>1</v>
      </c>
      <c r="GX259" s="2">
        <f t="shared" si="250"/>
        <v>0</v>
      </c>
      <c r="GY259" s="2"/>
      <c r="GZ259" s="2"/>
      <c r="HA259" s="2">
        <v>0</v>
      </c>
      <c r="HB259" s="2">
        <v>0</v>
      </c>
      <c r="HC259" s="2">
        <f t="shared" si="251"/>
        <v>0</v>
      </c>
      <c r="HD259" s="2"/>
      <c r="HE259" s="2" t="s">
        <v>3</v>
      </c>
      <c r="HF259" s="2" t="s">
        <v>3</v>
      </c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>
        <v>0</v>
      </c>
      <c r="IL259" s="2"/>
      <c r="IM259" s="2"/>
      <c r="IN259" s="2"/>
      <c r="IO259" s="2"/>
      <c r="IP259" s="2"/>
      <c r="IQ259" s="2"/>
      <c r="IR259" s="2"/>
      <c r="IS259" s="2"/>
      <c r="IT259" s="2"/>
      <c r="IU259" s="2"/>
    </row>
    <row r="260" spans="1:255" x14ac:dyDescent="0.2">
      <c r="A260">
        <v>18</v>
      </c>
      <c r="B260">
        <v>1</v>
      </c>
      <c r="C260">
        <v>93</v>
      </c>
      <c r="E260" t="s">
        <v>202</v>
      </c>
      <c r="F260" t="s">
        <v>203</v>
      </c>
      <c r="G260" t="s">
        <v>204</v>
      </c>
      <c r="H260" t="s">
        <v>20</v>
      </c>
      <c r="I260">
        <f>I258*J260</f>
        <v>10</v>
      </c>
      <c r="J260">
        <v>4</v>
      </c>
      <c r="O260">
        <f t="shared" si="214"/>
        <v>7608.79</v>
      </c>
      <c r="P260">
        <f t="shared" si="215"/>
        <v>7608.79</v>
      </c>
      <c r="Q260">
        <f t="shared" si="216"/>
        <v>0</v>
      </c>
      <c r="R260">
        <f t="shared" si="217"/>
        <v>0</v>
      </c>
      <c r="S260">
        <f t="shared" si="218"/>
        <v>0</v>
      </c>
      <c r="T260">
        <f t="shared" si="219"/>
        <v>0</v>
      </c>
      <c r="U260">
        <f t="shared" si="220"/>
        <v>0</v>
      </c>
      <c r="V260">
        <f t="shared" si="221"/>
        <v>0</v>
      </c>
      <c r="W260">
        <f t="shared" si="222"/>
        <v>0</v>
      </c>
      <c r="X260">
        <f t="shared" si="223"/>
        <v>0</v>
      </c>
      <c r="Y260">
        <f t="shared" si="224"/>
        <v>0</v>
      </c>
      <c r="AA260">
        <v>99036980</v>
      </c>
      <c r="AB260">
        <f t="shared" si="225"/>
        <v>567.82000000000005</v>
      </c>
      <c r="AC260">
        <f t="shared" si="226"/>
        <v>567.82000000000005</v>
      </c>
      <c r="AD260">
        <f t="shared" si="227"/>
        <v>0</v>
      </c>
      <c r="AE260">
        <f t="shared" si="228"/>
        <v>0</v>
      </c>
      <c r="AF260">
        <f t="shared" si="229"/>
        <v>0</v>
      </c>
      <c r="AG260">
        <f t="shared" si="230"/>
        <v>0</v>
      </c>
      <c r="AH260">
        <f t="shared" si="231"/>
        <v>0</v>
      </c>
      <c r="AI260">
        <f t="shared" si="232"/>
        <v>0</v>
      </c>
      <c r="AJ260">
        <f t="shared" si="233"/>
        <v>0</v>
      </c>
      <c r="AK260">
        <v>567.82000000000005</v>
      </c>
      <c r="AL260">
        <v>567.82000000000005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1</v>
      </c>
      <c r="AZ260">
        <v>1</v>
      </c>
      <c r="BA260">
        <v>1</v>
      </c>
      <c r="BB260">
        <v>1</v>
      </c>
      <c r="BC260">
        <v>1.34</v>
      </c>
      <c r="BD260" t="s">
        <v>3</v>
      </c>
      <c r="BE260" t="s">
        <v>3</v>
      </c>
      <c r="BF260" t="s">
        <v>3</v>
      </c>
      <c r="BG260" t="s">
        <v>3</v>
      </c>
      <c r="BH260">
        <v>3</v>
      </c>
      <c r="BI260">
        <v>1</v>
      </c>
      <c r="BJ260" t="s">
        <v>205</v>
      </c>
      <c r="BM260">
        <v>1978</v>
      </c>
      <c r="BN260">
        <v>0</v>
      </c>
      <c r="BO260" t="s">
        <v>203</v>
      </c>
      <c r="BP260">
        <v>1</v>
      </c>
      <c r="BQ260">
        <v>30</v>
      </c>
      <c r="BR260">
        <v>0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 t="s">
        <v>3</v>
      </c>
      <c r="BZ260">
        <v>0</v>
      </c>
      <c r="CA260">
        <v>0</v>
      </c>
      <c r="CE260">
        <v>30</v>
      </c>
      <c r="CF260">
        <v>0</v>
      </c>
      <c r="CG260">
        <v>0</v>
      </c>
      <c r="CM260">
        <v>0</v>
      </c>
      <c r="CN260" t="s">
        <v>3</v>
      </c>
      <c r="CO260">
        <v>0</v>
      </c>
      <c r="CP260">
        <f t="shared" si="234"/>
        <v>7608.79</v>
      </c>
      <c r="CQ260">
        <f t="shared" si="235"/>
        <v>760.88</v>
      </c>
      <c r="CR260">
        <f t="shared" si="236"/>
        <v>0</v>
      </c>
      <c r="CS260">
        <f t="shared" si="237"/>
        <v>0</v>
      </c>
      <c r="CT260">
        <f t="shared" si="238"/>
        <v>0</v>
      </c>
      <c r="CU260">
        <f t="shared" si="239"/>
        <v>0</v>
      </c>
      <c r="CV260">
        <f t="shared" si="240"/>
        <v>0</v>
      </c>
      <c r="CW260">
        <f t="shared" si="241"/>
        <v>0</v>
      </c>
      <c r="CX260">
        <f t="shared" si="242"/>
        <v>0</v>
      </c>
      <c r="CY260">
        <f>S260*(BZ260/100)</f>
        <v>0</v>
      </c>
      <c r="CZ260">
        <f>S260*(CA260/100)</f>
        <v>0</v>
      </c>
      <c r="DC260" t="s">
        <v>3</v>
      </c>
      <c r="DD260" t="s">
        <v>3</v>
      </c>
      <c r="DE260" t="s">
        <v>3</v>
      </c>
      <c r="DF260" t="s">
        <v>3</v>
      </c>
      <c r="DG260" t="s">
        <v>3</v>
      </c>
      <c r="DH260" t="s">
        <v>3</v>
      </c>
      <c r="DI260" t="s">
        <v>3</v>
      </c>
      <c r="DJ260" t="s">
        <v>3</v>
      </c>
      <c r="DK260" t="s">
        <v>3</v>
      </c>
      <c r="DL260" t="s">
        <v>3</v>
      </c>
      <c r="DM260" t="s">
        <v>3</v>
      </c>
      <c r="DN260">
        <v>161</v>
      </c>
      <c r="DO260">
        <v>107</v>
      </c>
      <c r="DP260">
        <v>1</v>
      </c>
      <c r="DQ260">
        <v>1</v>
      </c>
      <c r="DU260">
        <v>1010</v>
      </c>
      <c r="DV260" t="s">
        <v>20</v>
      </c>
      <c r="DW260" t="s">
        <v>20</v>
      </c>
      <c r="DX260">
        <v>1</v>
      </c>
      <c r="DZ260" t="s">
        <v>3</v>
      </c>
      <c r="EA260" t="s">
        <v>3</v>
      </c>
      <c r="EB260" t="s">
        <v>3</v>
      </c>
      <c r="EC260" t="s">
        <v>3</v>
      </c>
      <c r="EE260">
        <v>98284845</v>
      </c>
      <c r="EF260">
        <v>30</v>
      </c>
      <c r="EG260" t="s">
        <v>28</v>
      </c>
      <c r="EH260">
        <v>0</v>
      </c>
      <c r="EI260" t="s">
        <v>3</v>
      </c>
      <c r="EJ260">
        <v>1</v>
      </c>
      <c r="EK260">
        <v>1978</v>
      </c>
      <c r="EL260" t="s">
        <v>200</v>
      </c>
      <c r="EM260" t="s">
        <v>201</v>
      </c>
      <c r="EO260" t="s">
        <v>3</v>
      </c>
      <c r="EQ260">
        <v>0</v>
      </c>
      <c r="ER260">
        <v>567.82000000000005</v>
      </c>
      <c r="ES260">
        <v>567.82000000000005</v>
      </c>
      <c r="ET260">
        <v>0</v>
      </c>
      <c r="EU260">
        <v>0</v>
      </c>
      <c r="EV260">
        <v>0</v>
      </c>
      <c r="EW260">
        <v>0</v>
      </c>
      <c r="EX260">
        <v>0</v>
      </c>
      <c r="FQ260">
        <v>0</v>
      </c>
      <c r="FR260">
        <f t="shared" si="243"/>
        <v>0</v>
      </c>
      <c r="FS260">
        <v>0</v>
      </c>
      <c r="FX260">
        <v>161</v>
      </c>
      <c r="FY260">
        <v>107</v>
      </c>
      <c r="GA260" t="s">
        <v>3</v>
      </c>
      <c r="GD260">
        <v>0</v>
      </c>
      <c r="GF260">
        <v>-1445544100</v>
      </c>
      <c r="GG260">
        <v>2</v>
      </c>
      <c r="GH260">
        <v>1</v>
      </c>
      <c r="GI260">
        <v>2</v>
      </c>
      <c r="GJ260">
        <v>0</v>
      </c>
      <c r="GK260">
        <f>ROUND(R260*(S12)/100,2)</f>
        <v>0</v>
      </c>
      <c r="GL260">
        <f t="shared" si="244"/>
        <v>0</v>
      </c>
      <c r="GM260">
        <f t="shared" si="245"/>
        <v>7608.79</v>
      </c>
      <c r="GN260">
        <f t="shared" si="246"/>
        <v>7608.79</v>
      </c>
      <c r="GO260">
        <f t="shared" si="247"/>
        <v>0</v>
      </c>
      <c r="GP260">
        <f t="shared" si="248"/>
        <v>0</v>
      </c>
      <c r="GR260">
        <v>0</v>
      </c>
      <c r="GS260">
        <v>3</v>
      </c>
      <c r="GT260">
        <v>0</v>
      </c>
      <c r="GU260" t="s">
        <v>3</v>
      </c>
      <c r="GV260">
        <f t="shared" si="249"/>
        <v>0</v>
      </c>
      <c r="GW260">
        <v>1</v>
      </c>
      <c r="GX260">
        <f t="shared" si="250"/>
        <v>0</v>
      </c>
      <c r="HA260">
        <v>0</v>
      </c>
      <c r="HB260">
        <v>0</v>
      </c>
      <c r="HC260">
        <f t="shared" si="251"/>
        <v>0</v>
      </c>
      <c r="HE260" t="s">
        <v>3</v>
      </c>
      <c r="HF260" t="s">
        <v>3</v>
      </c>
      <c r="IK260">
        <v>0</v>
      </c>
    </row>
    <row r="261" spans="1:255" x14ac:dyDescent="0.2">
      <c r="A261" s="2">
        <v>17</v>
      </c>
      <c r="B261" s="2">
        <v>1</v>
      </c>
      <c r="C261" s="2">
        <f>ROW(SmtRes!A105)</f>
        <v>105</v>
      </c>
      <c r="D261" s="2">
        <f>ROW(EtalonRes!A115)</f>
        <v>115</v>
      </c>
      <c r="E261" s="2" t="s">
        <v>3</v>
      </c>
      <c r="F261" s="2" t="s">
        <v>196</v>
      </c>
      <c r="G261" s="2" t="s">
        <v>197</v>
      </c>
      <c r="H261" s="2" t="s">
        <v>198</v>
      </c>
      <c r="I261" s="2">
        <f>ROUND(0.9*0.5*10,9)</f>
        <v>4.5</v>
      </c>
      <c r="J261" s="2">
        <v>0</v>
      </c>
      <c r="K261" s="2"/>
      <c r="L261" s="2"/>
      <c r="M261" s="2"/>
      <c r="N261" s="2"/>
      <c r="O261" s="2">
        <f t="shared" si="214"/>
        <v>4887.59</v>
      </c>
      <c r="P261" s="2">
        <f t="shared" si="215"/>
        <v>4608.8999999999996</v>
      </c>
      <c r="Q261" s="2">
        <f t="shared" si="216"/>
        <v>25.02</v>
      </c>
      <c r="R261" s="2">
        <f t="shared" si="217"/>
        <v>1.67</v>
      </c>
      <c r="S261" s="2">
        <f t="shared" si="218"/>
        <v>253.67</v>
      </c>
      <c r="T261" s="2">
        <f t="shared" si="219"/>
        <v>0</v>
      </c>
      <c r="U261" s="2">
        <f t="shared" si="220"/>
        <v>18.900000000000002</v>
      </c>
      <c r="V261" s="2">
        <f t="shared" si="221"/>
        <v>0</v>
      </c>
      <c r="W261" s="2">
        <f t="shared" si="222"/>
        <v>0</v>
      </c>
      <c r="X261" s="2">
        <f t="shared" si="223"/>
        <v>408.41</v>
      </c>
      <c r="Y261" s="2">
        <f t="shared" si="224"/>
        <v>271.43</v>
      </c>
      <c r="Z261" s="2"/>
      <c r="AA261" s="2">
        <v>-1</v>
      </c>
      <c r="AB261" s="2">
        <f t="shared" si="225"/>
        <v>1086.1300000000001</v>
      </c>
      <c r="AC261" s="2">
        <f t="shared" si="226"/>
        <v>1024.2</v>
      </c>
      <c r="AD261" s="2">
        <f t="shared" si="227"/>
        <v>5.56</v>
      </c>
      <c r="AE261" s="2">
        <f t="shared" si="228"/>
        <v>0.37</v>
      </c>
      <c r="AF261" s="2">
        <f t="shared" si="229"/>
        <v>56.37</v>
      </c>
      <c r="AG261" s="2">
        <f t="shared" si="230"/>
        <v>0</v>
      </c>
      <c r="AH261" s="2">
        <f t="shared" si="231"/>
        <v>4.2</v>
      </c>
      <c r="AI261" s="2">
        <f t="shared" si="232"/>
        <v>0</v>
      </c>
      <c r="AJ261" s="2">
        <f t="shared" si="233"/>
        <v>0</v>
      </c>
      <c r="AK261" s="2">
        <v>1086.1300000000001</v>
      </c>
      <c r="AL261" s="2">
        <v>1024.2</v>
      </c>
      <c r="AM261" s="2">
        <v>5.56</v>
      </c>
      <c r="AN261" s="2">
        <v>0.37</v>
      </c>
      <c r="AO261" s="2">
        <v>56.37</v>
      </c>
      <c r="AP261" s="2">
        <v>0</v>
      </c>
      <c r="AQ261" s="2">
        <v>4.2</v>
      </c>
      <c r="AR261" s="2">
        <v>0</v>
      </c>
      <c r="AS261" s="2">
        <v>0</v>
      </c>
      <c r="AT261" s="2">
        <v>161</v>
      </c>
      <c r="AU261" s="2">
        <v>107</v>
      </c>
      <c r="AV261" s="2">
        <v>1</v>
      </c>
      <c r="AW261" s="2">
        <v>1</v>
      </c>
      <c r="AX261" s="2"/>
      <c r="AY261" s="2"/>
      <c r="AZ261" s="2">
        <v>1</v>
      </c>
      <c r="BA261" s="2">
        <v>1</v>
      </c>
      <c r="BB261" s="2">
        <v>1</v>
      </c>
      <c r="BC261" s="2">
        <v>1</v>
      </c>
      <c r="BD261" s="2" t="s">
        <v>3</v>
      </c>
      <c r="BE261" s="2" t="s">
        <v>3</v>
      </c>
      <c r="BF261" s="2" t="s">
        <v>3</v>
      </c>
      <c r="BG261" s="2" t="s">
        <v>3</v>
      </c>
      <c r="BH261" s="2">
        <v>0</v>
      </c>
      <c r="BI261" s="2">
        <v>1</v>
      </c>
      <c r="BJ261" s="2" t="s">
        <v>199</v>
      </c>
      <c r="BK261" s="2"/>
      <c r="BL261" s="2"/>
      <c r="BM261" s="2">
        <v>1978</v>
      </c>
      <c r="BN261" s="2">
        <v>0</v>
      </c>
      <c r="BO261" s="2" t="s">
        <v>3</v>
      </c>
      <c r="BP261" s="2">
        <v>0</v>
      </c>
      <c r="BQ261" s="2">
        <v>30</v>
      </c>
      <c r="BR261" s="2">
        <v>0</v>
      </c>
      <c r="BS261" s="2">
        <v>1</v>
      </c>
      <c r="BT261" s="2">
        <v>1</v>
      </c>
      <c r="BU261" s="2">
        <v>1</v>
      </c>
      <c r="BV261" s="2">
        <v>1</v>
      </c>
      <c r="BW261" s="2">
        <v>1</v>
      </c>
      <c r="BX261" s="2">
        <v>1</v>
      </c>
      <c r="BY261" s="2" t="s">
        <v>3</v>
      </c>
      <c r="BZ261" s="2">
        <v>161</v>
      </c>
      <c r="CA261" s="2">
        <v>107</v>
      </c>
      <c r="CB261" s="2"/>
      <c r="CC261" s="2"/>
      <c r="CD261" s="2"/>
      <c r="CE261" s="2">
        <v>30</v>
      </c>
      <c r="CF261" s="2">
        <v>0</v>
      </c>
      <c r="CG261" s="2">
        <v>0</v>
      </c>
      <c r="CH261" s="2"/>
      <c r="CI261" s="2"/>
      <c r="CJ261" s="2"/>
      <c r="CK261" s="2"/>
      <c r="CL261" s="2"/>
      <c r="CM261" s="2">
        <v>0</v>
      </c>
      <c r="CN261" s="2" t="s">
        <v>3</v>
      </c>
      <c r="CO261" s="2">
        <v>0</v>
      </c>
      <c r="CP261" s="2">
        <f t="shared" si="234"/>
        <v>4887.59</v>
      </c>
      <c r="CQ261" s="2">
        <f t="shared" si="235"/>
        <v>1024.2</v>
      </c>
      <c r="CR261" s="2">
        <f t="shared" si="236"/>
        <v>5.56</v>
      </c>
      <c r="CS261" s="2">
        <f t="shared" si="237"/>
        <v>0.37</v>
      </c>
      <c r="CT261" s="2">
        <f t="shared" si="238"/>
        <v>56.37</v>
      </c>
      <c r="CU261" s="2">
        <f t="shared" si="239"/>
        <v>0</v>
      </c>
      <c r="CV261" s="2">
        <f t="shared" si="240"/>
        <v>4.2</v>
      </c>
      <c r="CW261" s="2">
        <f t="shared" si="241"/>
        <v>0</v>
      </c>
      <c r="CX261" s="2">
        <f t="shared" si="242"/>
        <v>0</v>
      </c>
      <c r="CY261" s="2">
        <f>((S261*BZ261)/100)</f>
        <v>408.40869999999995</v>
      </c>
      <c r="CZ261" s="2">
        <f>((S261*CA261)/100)</f>
        <v>271.42689999999999</v>
      </c>
      <c r="DA261" s="2"/>
      <c r="DB261" s="2"/>
      <c r="DC261" s="2" t="s">
        <v>3</v>
      </c>
      <c r="DD261" s="2" t="s">
        <v>3</v>
      </c>
      <c r="DE261" s="2" t="s">
        <v>3</v>
      </c>
      <c r="DF261" s="2" t="s">
        <v>3</v>
      </c>
      <c r="DG261" s="2" t="s">
        <v>3</v>
      </c>
      <c r="DH261" s="2" t="s">
        <v>3</v>
      </c>
      <c r="DI261" s="2" t="s">
        <v>3</v>
      </c>
      <c r="DJ261" s="2" t="s">
        <v>3</v>
      </c>
      <c r="DK261" s="2" t="s">
        <v>3</v>
      </c>
      <c r="DL261" s="2" t="s">
        <v>3</v>
      </c>
      <c r="DM261" s="2" t="s">
        <v>3</v>
      </c>
      <c r="DN261" s="2">
        <v>0</v>
      </c>
      <c r="DO261" s="2">
        <v>0</v>
      </c>
      <c r="DP261" s="2">
        <v>1</v>
      </c>
      <c r="DQ261" s="2">
        <v>1</v>
      </c>
      <c r="DR261" s="2"/>
      <c r="DS261" s="2"/>
      <c r="DT261" s="2"/>
      <c r="DU261" s="2">
        <v>42732849</v>
      </c>
      <c r="DV261" s="2" t="s">
        <v>198</v>
      </c>
      <c r="DW261" s="2" t="s">
        <v>198</v>
      </c>
      <c r="DX261" s="2">
        <v>0</v>
      </c>
      <c r="DY261" s="2"/>
      <c r="DZ261" s="2" t="s">
        <v>3</v>
      </c>
      <c r="EA261" s="2" t="s">
        <v>3</v>
      </c>
      <c r="EB261" s="2" t="s">
        <v>3</v>
      </c>
      <c r="EC261" s="2" t="s">
        <v>3</v>
      </c>
      <c r="ED261" s="2"/>
      <c r="EE261" s="2">
        <v>98284845</v>
      </c>
      <c r="EF261" s="2">
        <v>30</v>
      </c>
      <c r="EG261" s="2" t="s">
        <v>28</v>
      </c>
      <c r="EH261" s="2">
        <v>0</v>
      </c>
      <c r="EI261" s="2" t="s">
        <v>3</v>
      </c>
      <c r="EJ261" s="2">
        <v>1</v>
      </c>
      <c r="EK261" s="2">
        <v>1978</v>
      </c>
      <c r="EL261" s="2" t="s">
        <v>200</v>
      </c>
      <c r="EM261" s="2" t="s">
        <v>201</v>
      </c>
      <c r="EN261" s="2"/>
      <c r="EO261" s="2" t="s">
        <v>3</v>
      </c>
      <c r="EP261" s="2"/>
      <c r="EQ261" s="2">
        <v>1024</v>
      </c>
      <c r="ER261" s="2">
        <v>1086.1300000000001</v>
      </c>
      <c r="ES261" s="2">
        <v>1024.2</v>
      </c>
      <c r="ET261" s="2">
        <v>5.56</v>
      </c>
      <c r="EU261" s="2">
        <v>0.37</v>
      </c>
      <c r="EV261" s="2">
        <v>56.37</v>
      </c>
      <c r="EW261" s="2">
        <v>4.2</v>
      </c>
      <c r="EX261" s="2">
        <v>0</v>
      </c>
      <c r="EY261" s="2">
        <v>0</v>
      </c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>
        <v>0</v>
      </c>
      <c r="FR261" s="2">
        <f t="shared" si="243"/>
        <v>0</v>
      </c>
      <c r="FS261" s="2">
        <v>0</v>
      </c>
      <c r="FT261" s="2"/>
      <c r="FU261" s="2"/>
      <c r="FV261" s="2"/>
      <c r="FW261" s="2"/>
      <c r="FX261" s="2">
        <v>161</v>
      </c>
      <c r="FY261" s="2">
        <v>107</v>
      </c>
      <c r="FZ261" s="2"/>
      <c r="GA261" s="2" t="s">
        <v>3</v>
      </c>
      <c r="GB261" s="2"/>
      <c r="GC261" s="2"/>
      <c r="GD261" s="2">
        <v>0</v>
      </c>
      <c r="GE261" s="2"/>
      <c r="GF261" s="2">
        <v>558300461</v>
      </c>
      <c r="GG261" s="2">
        <v>2</v>
      </c>
      <c r="GH261" s="2">
        <v>1</v>
      </c>
      <c r="GI261" s="2">
        <v>-2</v>
      </c>
      <c r="GJ261" s="2">
        <v>0</v>
      </c>
      <c r="GK261" s="2">
        <f>ROUND(R261*(R12)/100,2)</f>
        <v>2.92</v>
      </c>
      <c r="GL261" s="2">
        <f t="shared" si="244"/>
        <v>0</v>
      </c>
      <c r="GM261" s="2">
        <f t="shared" si="245"/>
        <v>5570.35</v>
      </c>
      <c r="GN261" s="2">
        <f t="shared" si="246"/>
        <v>5570.35</v>
      </c>
      <c r="GO261" s="2">
        <f t="shared" si="247"/>
        <v>0</v>
      </c>
      <c r="GP261" s="2">
        <f t="shared" si="248"/>
        <v>0</v>
      </c>
      <c r="GQ261" s="2"/>
      <c r="GR261" s="2">
        <v>0</v>
      </c>
      <c r="GS261" s="2">
        <v>0</v>
      </c>
      <c r="GT261" s="2">
        <v>0</v>
      </c>
      <c r="GU261" s="2" t="s">
        <v>3</v>
      </c>
      <c r="GV261" s="2">
        <f t="shared" si="249"/>
        <v>0</v>
      </c>
      <c r="GW261" s="2">
        <v>1</v>
      </c>
      <c r="GX261" s="2">
        <f t="shared" si="250"/>
        <v>0</v>
      </c>
      <c r="GY261" s="2"/>
      <c r="GZ261" s="2"/>
      <c r="HA261" s="2">
        <v>0</v>
      </c>
      <c r="HB261" s="2">
        <v>0</v>
      </c>
      <c r="HC261" s="2">
        <f t="shared" si="251"/>
        <v>0</v>
      </c>
      <c r="HD261" s="2"/>
      <c r="HE261" s="2" t="s">
        <v>3</v>
      </c>
      <c r="HF261" s="2" t="s">
        <v>3</v>
      </c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>
        <v>0</v>
      </c>
      <c r="IL261" s="2"/>
      <c r="IM261" s="2"/>
      <c r="IN261" s="2"/>
      <c r="IO261" s="2"/>
      <c r="IP261" s="2"/>
      <c r="IQ261" s="2"/>
      <c r="IR261" s="2"/>
      <c r="IS261" s="2"/>
      <c r="IT261" s="2"/>
      <c r="IU261" s="2"/>
    </row>
    <row r="262" spans="1:255" x14ac:dyDescent="0.2">
      <c r="A262">
        <v>17</v>
      </c>
      <c r="B262">
        <v>1</v>
      </c>
      <c r="C262">
        <f>ROW(SmtRes!A114)</f>
        <v>114</v>
      </c>
      <c r="D262">
        <f>ROW(EtalonRes!A124)</f>
        <v>124</v>
      </c>
      <c r="E262" t="s">
        <v>3</v>
      </c>
      <c r="F262" t="s">
        <v>196</v>
      </c>
      <c r="G262" t="s">
        <v>197</v>
      </c>
      <c r="H262" t="s">
        <v>198</v>
      </c>
      <c r="I262">
        <f>ROUND(0.9*0.5*10,9)</f>
        <v>4.5</v>
      </c>
      <c r="J262">
        <v>0</v>
      </c>
      <c r="O262">
        <f t="shared" si="214"/>
        <v>16880.5</v>
      </c>
      <c r="P262">
        <f t="shared" si="215"/>
        <v>10600.47</v>
      </c>
      <c r="Q262">
        <f t="shared" si="216"/>
        <v>133.61000000000001</v>
      </c>
      <c r="R262">
        <f t="shared" si="217"/>
        <v>40.46</v>
      </c>
      <c r="S262">
        <f t="shared" si="218"/>
        <v>6146.42</v>
      </c>
      <c r="T262">
        <f t="shared" si="219"/>
        <v>0</v>
      </c>
      <c r="U262">
        <f t="shared" si="220"/>
        <v>18.900000000000002</v>
      </c>
      <c r="V262">
        <f t="shared" si="221"/>
        <v>0</v>
      </c>
      <c r="W262">
        <f t="shared" si="222"/>
        <v>0</v>
      </c>
      <c r="X262">
        <f t="shared" si="223"/>
        <v>8051.81</v>
      </c>
      <c r="Y262">
        <f t="shared" si="224"/>
        <v>3319.07</v>
      </c>
      <c r="AA262">
        <v>-1</v>
      </c>
      <c r="AB262">
        <f t="shared" si="225"/>
        <v>1086.1300000000001</v>
      </c>
      <c r="AC262">
        <f t="shared" si="226"/>
        <v>1024.2</v>
      </c>
      <c r="AD262">
        <f t="shared" si="227"/>
        <v>5.56</v>
      </c>
      <c r="AE262">
        <f t="shared" si="228"/>
        <v>0.37</v>
      </c>
      <c r="AF262">
        <f t="shared" si="229"/>
        <v>56.37</v>
      </c>
      <c r="AG262">
        <f t="shared" si="230"/>
        <v>0</v>
      </c>
      <c r="AH262">
        <f t="shared" si="231"/>
        <v>4.2</v>
      </c>
      <c r="AI262">
        <f t="shared" si="232"/>
        <v>0</v>
      </c>
      <c r="AJ262">
        <f t="shared" si="233"/>
        <v>0</v>
      </c>
      <c r="AK262">
        <v>1086.1300000000001</v>
      </c>
      <c r="AL262">
        <v>1024.2</v>
      </c>
      <c r="AM262">
        <v>5.56</v>
      </c>
      <c r="AN262">
        <v>0.37</v>
      </c>
      <c r="AO262">
        <v>56.37</v>
      </c>
      <c r="AP262">
        <v>0</v>
      </c>
      <c r="AQ262">
        <v>4.2</v>
      </c>
      <c r="AR262">
        <v>0</v>
      </c>
      <c r="AS262">
        <v>0</v>
      </c>
      <c r="AT262">
        <v>131</v>
      </c>
      <c r="AU262">
        <v>54</v>
      </c>
      <c r="AV262">
        <v>1</v>
      </c>
      <c r="AW262">
        <v>1</v>
      </c>
      <c r="AZ262">
        <v>1</v>
      </c>
      <c r="BA262">
        <v>24.23</v>
      </c>
      <c r="BB262">
        <v>5.34</v>
      </c>
      <c r="BC262">
        <v>2.2999999999999998</v>
      </c>
      <c r="BD262" t="s">
        <v>3</v>
      </c>
      <c r="BE262" t="s">
        <v>3</v>
      </c>
      <c r="BF262" t="s">
        <v>3</v>
      </c>
      <c r="BG262" t="s">
        <v>3</v>
      </c>
      <c r="BH262">
        <v>0</v>
      </c>
      <c r="BI262">
        <v>1</v>
      </c>
      <c r="BJ262" t="s">
        <v>199</v>
      </c>
      <c r="BM262">
        <v>1978</v>
      </c>
      <c r="BN262">
        <v>0</v>
      </c>
      <c r="BO262" t="s">
        <v>196</v>
      </c>
      <c r="BP262">
        <v>1</v>
      </c>
      <c r="BQ262">
        <v>30</v>
      </c>
      <c r="BR262">
        <v>0</v>
      </c>
      <c r="BS262">
        <v>24.23</v>
      </c>
      <c r="BT262">
        <v>1</v>
      </c>
      <c r="BU262">
        <v>1</v>
      </c>
      <c r="BV262">
        <v>1</v>
      </c>
      <c r="BW262">
        <v>1</v>
      </c>
      <c r="BX262">
        <v>1</v>
      </c>
      <c r="BY262" t="s">
        <v>3</v>
      </c>
      <c r="BZ262">
        <v>131</v>
      </c>
      <c r="CA262">
        <v>54</v>
      </c>
      <c r="CE262">
        <v>30</v>
      </c>
      <c r="CF262">
        <v>0</v>
      </c>
      <c r="CG262">
        <v>0</v>
      </c>
      <c r="CM262">
        <v>0</v>
      </c>
      <c r="CN262" t="s">
        <v>3</v>
      </c>
      <c r="CO262">
        <v>0</v>
      </c>
      <c r="CP262">
        <f t="shared" si="234"/>
        <v>16880.5</v>
      </c>
      <c r="CQ262">
        <f t="shared" si="235"/>
        <v>2355.66</v>
      </c>
      <c r="CR262">
        <f t="shared" si="236"/>
        <v>29.69</v>
      </c>
      <c r="CS262">
        <f t="shared" si="237"/>
        <v>8.9700000000000006</v>
      </c>
      <c r="CT262">
        <f t="shared" si="238"/>
        <v>1365.85</v>
      </c>
      <c r="CU262">
        <f t="shared" si="239"/>
        <v>0</v>
      </c>
      <c r="CV262">
        <f t="shared" si="240"/>
        <v>4.2</v>
      </c>
      <c r="CW262">
        <f t="shared" si="241"/>
        <v>0</v>
      </c>
      <c r="CX262">
        <f t="shared" si="242"/>
        <v>0</v>
      </c>
      <c r="CY262">
        <f>S262*(BZ262/100)</f>
        <v>8051.8102000000008</v>
      </c>
      <c r="CZ262">
        <f>S262*(CA262/100)</f>
        <v>3319.0668000000001</v>
      </c>
      <c r="DC262" t="s">
        <v>3</v>
      </c>
      <c r="DD262" t="s">
        <v>3</v>
      </c>
      <c r="DE262" t="s">
        <v>3</v>
      </c>
      <c r="DF262" t="s">
        <v>3</v>
      </c>
      <c r="DG262" t="s">
        <v>3</v>
      </c>
      <c r="DH262" t="s">
        <v>3</v>
      </c>
      <c r="DI262" t="s">
        <v>3</v>
      </c>
      <c r="DJ262" t="s">
        <v>3</v>
      </c>
      <c r="DK262" t="s">
        <v>3</v>
      </c>
      <c r="DL262" t="s">
        <v>3</v>
      </c>
      <c r="DM262" t="s">
        <v>3</v>
      </c>
      <c r="DN262">
        <v>161</v>
      </c>
      <c r="DO262">
        <v>107</v>
      </c>
      <c r="DP262">
        <v>1</v>
      </c>
      <c r="DQ262">
        <v>1</v>
      </c>
      <c r="DU262">
        <v>42732849</v>
      </c>
      <c r="DV262" t="s">
        <v>198</v>
      </c>
      <c r="DW262" t="s">
        <v>198</v>
      </c>
      <c r="DX262">
        <v>0</v>
      </c>
      <c r="DZ262" t="s">
        <v>3</v>
      </c>
      <c r="EA262" t="s">
        <v>3</v>
      </c>
      <c r="EB262" t="s">
        <v>3</v>
      </c>
      <c r="EC262" t="s">
        <v>3</v>
      </c>
      <c r="EE262">
        <v>98284845</v>
      </c>
      <c r="EF262">
        <v>30</v>
      </c>
      <c r="EG262" t="s">
        <v>28</v>
      </c>
      <c r="EH262">
        <v>0</v>
      </c>
      <c r="EI262" t="s">
        <v>3</v>
      </c>
      <c r="EJ262">
        <v>1</v>
      </c>
      <c r="EK262">
        <v>1978</v>
      </c>
      <c r="EL262" t="s">
        <v>200</v>
      </c>
      <c r="EM262" t="s">
        <v>201</v>
      </c>
      <c r="EO262" t="s">
        <v>3</v>
      </c>
      <c r="EQ262">
        <v>1024</v>
      </c>
      <c r="ER262">
        <v>1086.1300000000001</v>
      </c>
      <c r="ES262">
        <v>1024.2</v>
      </c>
      <c r="ET262">
        <v>5.56</v>
      </c>
      <c r="EU262">
        <v>0.37</v>
      </c>
      <c r="EV262">
        <v>56.37</v>
      </c>
      <c r="EW262">
        <v>4.2</v>
      </c>
      <c r="EX262">
        <v>0</v>
      </c>
      <c r="EY262">
        <v>0</v>
      </c>
      <c r="FQ262">
        <v>0</v>
      </c>
      <c r="FR262">
        <f t="shared" si="243"/>
        <v>0</v>
      </c>
      <c r="FS262">
        <v>0</v>
      </c>
      <c r="FX262">
        <v>161</v>
      </c>
      <c r="FY262">
        <v>107</v>
      </c>
      <c r="GA262" t="s">
        <v>3</v>
      </c>
      <c r="GD262">
        <v>0</v>
      </c>
      <c r="GF262">
        <v>558300461</v>
      </c>
      <c r="GG262">
        <v>2</v>
      </c>
      <c r="GH262">
        <v>1</v>
      </c>
      <c r="GI262">
        <v>2</v>
      </c>
      <c r="GJ262">
        <v>0</v>
      </c>
      <c r="GK262">
        <f>ROUND(R262*(S12)/100,2)</f>
        <v>63.52</v>
      </c>
      <c r="GL262">
        <f t="shared" si="244"/>
        <v>0</v>
      </c>
      <c r="GM262">
        <f t="shared" si="245"/>
        <v>28314.9</v>
      </c>
      <c r="GN262">
        <f t="shared" si="246"/>
        <v>28314.9</v>
      </c>
      <c r="GO262">
        <f t="shared" si="247"/>
        <v>0</v>
      </c>
      <c r="GP262">
        <f t="shared" si="248"/>
        <v>0</v>
      </c>
      <c r="GR262">
        <v>0</v>
      </c>
      <c r="GS262">
        <v>3</v>
      </c>
      <c r="GT262">
        <v>0</v>
      </c>
      <c r="GU262" t="s">
        <v>3</v>
      </c>
      <c r="GV262">
        <f t="shared" si="249"/>
        <v>0</v>
      </c>
      <c r="GW262">
        <v>1</v>
      </c>
      <c r="GX262">
        <f t="shared" si="250"/>
        <v>0</v>
      </c>
      <c r="HA262">
        <v>0</v>
      </c>
      <c r="HB262">
        <v>0</v>
      </c>
      <c r="HC262">
        <f t="shared" si="251"/>
        <v>0</v>
      </c>
      <c r="HE262" t="s">
        <v>3</v>
      </c>
      <c r="HF262" t="s">
        <v>3</v>
      </c>
      <c r="IK262">
        <v>0</v>
      </c>
    </row>
    <row r="263" spans="1:255" x14ac:dyDescent="0.2">
      <c r="A263" s="2">
        <v>18</v>
      </c>
      <c r="B263" s="2">
        <v>1</v>
      </c>
      <c r="C263" s="2">
        <v>101</v>
      </c>
      <c r="D263" s="2"/>
      <c r="E263" s="2" t="s">
        <v>3</v>
      </c>
      <c r="F263" s="2" t="s">
        <v>206</v>
      </c>
      <c r="G263" s="2" t="s">
        <v>207</v>
      </c>
      <c r="H263" s="2" t="s">
        <v>20</v>
      </c>
      <c r="I263" s="2">
        <f>I261*J263</f>
        <v>10</v>
      </c>
      <c r="J263" s="2">
        <v>2.2222222222222223</v>
      </c>
      <c r="K263" s="2"/>
      <c r="L263" s="2"/>
      <c r="M263" s="2"/>
      <c r="N263" s="2"/>
      <c r="O263" s="2">
        <f t="shared" si="214"/>
        <v>11576.9</v>
      </c>
      <c r="P263" s="2">
        <f t="shared" si="215"/>
        <v>11576.9</v>
      </c>
      <c r="Q263" s="2">
        <f t="shared" si="216"/>
        <v>0</v>
      </c>
      <c r="R263" s="2">
        <f t="shared" si="217"/>
        <v>0</v>
      </c>
      <c r="S263" s="2">
        <f t="shared" si="218"/>
        <v>0</v>
      </c>
      <c r="T263" s="2">
        <f t="shared" si="219"/>
        <v>0</v>
      </c>
      <c r="U263" s="2">
        <f t="shared" si="220"/>
        <v>0</v>
      </c>
      <c r="V263" s="2">
        <f t="shared" si="221"/>
        <v>0</v>
      </c>
      <c r="W263" s="2">
        <f t="shared" si="222"/>
        <v>0</v>
      </c>
      <c r="X263" s="2">
        <f t="shared" si="223"/>
        <v>0</v>
      </c>
      <c r="Y263" s="2">
        <f t="shared" si="224"/>
        <v>0</v>
      </c>
      <c r="Z263" s="2"/>
      <c r="AA263" s="2">
        <v>-1</v>
      </c>
      <c r="AB263" s="2">
        <f t="shared" si="225"/>
        <v>1157.69</v>
      </c>
      <c r="AC263" s="2">
        <f t="shared" si="226"/>
        <v>1157.69</v>
      </c>
      <c r="AD263" s="2">
        <f t="shared" si="227"/>
        <v>0</v>
      </c>
      <c r="AE263" s="2">
        <f t="shared" si="228"/>
        <v>0</v>
      </c>
      <c r="AF263" s="2">
        <f t="shared" si="229"/>
        <v>0</v>
      </c>
      <c r="AG263" s="2">
        <f t="shared" si="230"/>
        <v>0</v>
      </c>
      <c r="AH263" s="2">
        <f t="shared" si="231"/>
        <v>0</v>
      </c>
      <c r="AI263" s="2">
        <f t="shared" si="232"/>
        <v>0</v>
      </c>
      <c r="AJ263" s="2">
        <f t="shared" si="233"/>
        <v>0</v>
      </c>
      <c r="AK263" s="2">
        <v>1157.69</v>
      </c>
      <c r="AL263" s="2">
        <v>1157.69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161</v>
      </c>
      <c r="AU263" s="2">
        <v>107</v>
      </c>
      <c r="AV263" s="2">
        <v>1</v>
      </c>
      <c r="AW263" s="2">
        <v>1</v>
      </c>
      <c r="AX263" s="2"/>
      <c r="AY263" s="2"/>
      <c r="AZ263" s="2">
        <v>1</v>
      </c>
      <c r="BA263" s="2">
        <v>1</v>
      </c>
      <c r="BB263" s="2">
        <v>1</v>
      </c>
      <c r="BC263" s="2">
        <v>1</v>
      </c>
      <c r="BD263" s="2" t="s">
        <v>3</v>
      </c>
      <c r="BE263" s="2" t="s">
        <v>3</v>
      </c>
      <c r="BF263" s="2" t="s">
        <v>3</v>
      </c>
      <c r="BG263" s="2" t="s">
        <v>3</v>
      </c>
      <c r="BH263" s="2">
        <v>3</v>
      </c>
      <c r="BI263" s="2">
        <v>1</v>
      </c>
      <c r="BJ263" s="2" t="s">
        <v>208</v>
      </c>
      <c r="BK263" s="2"/>
      <c r="BL263" s="2"/>
      <c r="BM263" s="2">
        <v>1978</v>
      </c>
      <c r="BN263" s="2">
        <v>0</v>
      </c>
      <c r="BO263" s="2" t="s">
        <v>3</v>
      </c>
      <c r="BP263" s="2">
        <v>0</v>
      </c>
      <c r="BQ263" s="2">
        <v>30</v>
      </c>
      <c r="BR263" s="2">
        <v>0</v>
      </c>
      <c r="BS263" s="2">
        <v>1</v>
      </c>
      <c r="BT263" s="2">
        <v>1</v>
      </c>
      <c r="BU263" s="2">
        <v>1</v>
      </c>
      <c r="BV263" s="2">
        <v>1</v>
      </c>
      <c r="BW263" s="2">
        <v>1</v>
      </c>
      <c r="BX263" s="2">
        <v>1</v>
      </c>
      <c r="BY263" s="2" t="s">
        <v>3</v>
      </c>
      <c r="BZ263" s="2">
        <v>161</v>
      </c>
      <c r="CA263" s="2">
        <v>107</v>
      </c>
      <c r="CB263" s="2"/>
      <c r="CC263" s="2"/>
      <c r="CD263" s="2"/>
      <c r="CE263" s="2">
        <v>30</v>
      </c>
      <c r="CF263" s="2">
        <v>0</v>
      </c>
      <c r="CG263" s="2">
        <v>0</v>
      </c>
      <c r="CH263" s="2"/>
      <c r="CI263" s="2"/>
      <c r="CJ263" s="2"/>
      <c r="CK263" s="2"/>
      <c r="CL263" s="2"/>
      <c r="CM263" s="2">
        <v>0</v>
      </c>
      <c r="CN263" s="2" t="s">
        <v>3</v>
      </c>
      <c r="CO263" s="2">
        <v>0</v>
      </c>
      <c r="CP263" s="2">
        <f t="shared" si="234"/>
        <v>11576.9</v>
      </c>
      <c r="CQ263" s="2">
        <f t="shared" si="235"/>
        <v>1157.69</v>
      </c>
      <c r="CR263" s="2">
        <f t="shared" si="236"/>
        <v>0</v>
      </c>
      <c r="CS263" s="2">
        <f t="shared" si="237"/>
        <v>0</v>
      </c>
      <c r="CT263" s="2">
        <f t="shared" si="238"/>
        <v>0</v>
      </c>
      <c r="CU263" s="2">
        <f t="shared" si="239"/>
        <v>0</v>
      </c>
      <c r="CV263" s="2">
        <f t="shared" si="240"/>
        <v>0</v>
      </c>
      <c r="CW263" s="2">
        <f t="shared" si="241"/>
        <v>0</v>
      </c>
      <c r="CX263" s="2">
        <f t="shared" si="242"/>
        <v>0</v>
      </c>
      <c r="CY263" s="2">
        <f>((S263*BZ263)/100)</f>
        <v>0</v>
      </c>
      <c r="CZ263" s="2">
        <f>((S263*CA263)/100)</f>
        <v>0</v>
      </c>
      <c r="DA263" s="2"/>
      <c r="DB263" s="2"/>
      <c r="DC263" s="2" t="s">
        <v>3</v>
      </c>
      <c r="DD263" s="2" t="s">
        <v>3</v>
      </c>
      <c r="DE263" s="2" t="s">
        <v>3</v>
      </c>
      <c r="DF263" s="2" t="s">
        <v>3</v>
      </c>
      <c r="DG263" s="2" t="s">
        <v>3</v>
      </c>
      <c r="DH263" s="2" t="s">
        <v>3</v>
      </c>
      <c r="DI263" s="2" t="s">
        <v>3</v>
      </c>
      <c r="DJ263" s="2" t="s">
        <v>3</v>
      </c>
      <c r="DK263" s="2" t="s">
        <v>3</v>
      </c>
      <c r="DL263" s="2" t="s">
        <v>3</v>
      </c>
      <c r="DM263" s="2" t="s">
        <v>3</v>
      </c>
      <c r="DN263" s="2">
        <v>0</v>
      </c>
      <c r="DO263" s="2">
        <v>0</v>
      </c>
      <c r="DP263" s="2">
        <v>1</v>
      </c>
      <c r="DQ263" s="2">
        <v>1</v>
      </c>
      <c r="DR263" s="2"/>
      <c r="DS263" s="2"/>
      <c r="DT263" s="2"/>
      <c r="DU263" s="2">
        <v>1010</v>
      </c>
      <c r="DV263" s="2" t="s">
        <v>20</v>
      </c>
      <c r="DW263" s="2" t="s">
        <v>20</v>
      </c>
      <c r="DX263" s="2">
        <v>1</v>
      </c>
      <c r="DY263" s="2"/>
      <c r="DZ263" s="2" t="s">
        <v>3</v>
      </c>
      <c r="EA263" s="2" t="s">
        <v>3</v>
      </c>
      <c r="EB263" s="2" t="s">
        <v>3</v>
      </c>
      <c r="EC263" s="2" t="s">
        <v>3</v>
      </c>
      <c r="ED263" s="2"/>
      <c r="EE263" s="2">
        <v>98284845</v>
      </c>
      <c r="EF263" s="2">
        <v>30</v>
      </c>
      <c r="EG263" s="2" t="s">
        <v>28</v>
      </c>
      <c r="EH263" s="2">
        <v>0</v>
      </c>
      <c r="EI263" s="2" t="s">
        <v>3</v>
      </c>
      <c r="EJ263" s="2">
        <v>1</v>
      </c>
      <c r="EK263" s="2">
        <v>1978</v>
      </c>
      <c r="EL263" s="2" t="s">
        <v>200</v>
      </c>
      <c r="EM263" s="2" t="s">
        <v>201</v>
      </c>
      <c r="EN263" s="2"/>
      <c r="EO263" s="2" t="s">
        <v>3</v>
      </c>
      <c r="EP263" s="2"/>
      <c r="EQ263" s="2">
        <v>1024</v>
      </c>
      <c r="ER263" s="2">
        <v>1157.69</v>
      </c>
      <c r="ES263" s="2">
        <v>1157.69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>
        <v>0</v>
      </c>
      <c r="FR263" s="2">
        <f t="shared" si="243"/>
        <v>0</v>
      </c>
      <c r="FS263" s="2">
        <v>0</v>
      </c>
      <c r="FT263" s="2"/>
      <c r="FU263" s="2"/>
      <c r="FV263" s="2"/>
      <c r="FW263" s="2"/>
      <c r="FX263" s="2">
        <v>161</v>
      </c>
      <c r="FY263" s="2">
        <v>107</v>
      </c>
      <c r="FZ263" s="2"/>
      <c r="GA263" s="2" t="s">
        <v>3</v>
      </c>
      <c r="GB263" s="2"/>
      <c r="GC263" s="2"/>
      <c r="GD263" s="2">
        <v>0</v>
      </c>
      <c r="GE263" s="2"/>
      <c r="GF263" s="2">
        <v>727499281</v>
      </c>
      <c r="GG263" s="2">
        <v>2</v>
      </c>
      <c r="GH263" s="2">
        <v>1</v>
      </c>
      <c r="GI263" s="2">
        <v>-2</v>
      </c>
      <c r="GJ263" s="2">
        <v>0</v>
      </c>
      <c r="GK263" s="2">
        <f>ROUND(R263*(R12)/100,2)</f>
        <v>0</v>
      </c>
      <c r="GL263" s="2">
        <f t="shared" si="244"/>
        <v>0</v>
      </c>
      <c r="GM263" s="2">
        <f t="shared" si="245"/>
        <v>11576.9</v>
      </c>
      <c r="GN263" s="2">
        <f t="shared" si="246"/>
        <v>11576.9</v>
      </c>
      <c r="GO263" s="2">
        <f t="shared" si="247"/>
        <v>0</v>
      </c>
      <c r="GP263" s="2">
        <f t="shared" si="248"/>
        <v>0</v>
      </c>
      <c r="GQ263" s="2"/>
      <c r="GR263" s="2">
        <v>0</v>
      </c>
      <c r="GS263" s="2">
        <v>0</v>
      </c>
      <c r="GT263" s="2">
        <v>0</v>
      </c>
      <c r="GU263" s="2" t="s">
        <v>3</v>
      </c>
      <c r="GV263" s="2">
        <f t="shared" si="249"/>
        <v>0</v>
      </c>
      <c r="GW263" s="2">
        <v>1</v>
      </c>
      <c r="GX263" s="2">
        <f t="shared" si="250"/>
        <v>0</v>
      </c>
      <c r="GY263" s="2"/>
      <c r="GZ263" s="2"/>
      <c r="HA263" s="2">
        <v>0</v>
      </c>
      <c r="HB263" s="2">
        <v>0</v>
      </c>
      <c r="HC263" s="2">
        <f t="shared" si="251"/>
        <v>0</v>
      </c>
      <c r="HD263" s="2"/>
      <c r="HE263" s="2" t="s">
        <v>3</v>
      </c>
      <c r="HF263" s="2" t="s">
        <v>3</v>
      </c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>
        <v>0</v>
      </c>
      <c r="IL263" s="2"/>
      <c r="IM263" s="2"/>
      <c r="IN263" s="2"/>
      <c r="IO263" s="2"/>
      <c r="IP263" s="2"/>
      <c r="IQ263" s="2"/>
      <c r="IR263" s="2"/>
      <c r="IS263" s="2"/>
      <c r="IT263" s="2"/>
      <c r="IU263" s="2"/>
    </row>
    <row r="264" spans="1:255" x14ac:dyDescent="0.2">
      <c r="A264">
        <v>18</v>
      </c>
      <c r="B264">
        <v>1</v>
      </c>
      <c r="C264">
        <v>110</v>
      </c>
      <c r="E264" t="s">
        <v>3</v>
      </c>
      <c r="F264" t="s">
        <v>206</v>
      </c>
      <c r="G264" t="s">
        <v>207</v>
      </c>
      <c r="H264" t="s">
        <v>20</v>
      </c>
      <c r="I264">
        <f>I262*J264</f>
        <v>10</v>
      </c>
      <c r="J264">
        <v>2.2222222222222223</v>
      </c>
      <c r="O264">
        <f t="shared" si="214"/>
        <v>15281.51</v>
      </c>
      <c r="P264">
        <f t="shared" si="215"/>
        <v>15281.51</v>
      </c>
      <c r="Q264">
        <f t="shared" si="216"/>
        <v>0</v>
      </c>
      <c r="R264">
        <f t="shared" si="217"/>
        <v>0</v>
      </c>
      <c r="S264">
        <f t="shared" si="218"/>
        <v>0</v>
      </c>
      <c r="T264">
        <f t="shared" si="219"/>
        <v>0</v>
      </c>
      <c r="U264">
        <f t="shared" si="220"/>
        <v>0</v>
      </c>
      <c r="V264">
        <f t="shared" si="221"/>
        <v>0</v>
      </c>
      <c r="W264">
        <f t="shared" si="222"/>
        <v>0</v>
      </c>
      <c r="X264">
        <f t="shared" si="223"/>
        <v>0</v>
      </c>
      <c r="Y264">
        <f t="shared" si="224"/>
        <v>0</v>
      </c>
      <c r="AA264">
        <v>-1</v>
      </c>
      <c r="AB264">
        <f t="shared" si="225"/>
        <v>1157.69</v>
      </c>
      <c r="AC264">
        <f t="shared" si="226"/>
        <v>1157.69</v>
      </c>
      <c r="AD264">
        <f t="shared" si="227"/>
        <v>0</v>
      </c>
      <c r="AE264">
        <f t="shared" si="228"/>
        <v>0</v>
      </c>
      <c r="AF264">
        <f t="shared" si="229"/>
        <v>0</v>
      </c>
      <c r="AG264">
        <f t="shared" si="230"/>
        <v>0</v>
      </c>
      <c r="AH264">
        <f t="shared" si="231"/>
        <v>0</v>
      </c>
      <c r="AI264">
        <f t="shared" si="232"/>
        <v>0</v>
      </c>
      <c r="AJ264">
        <f t="shared" si="233"/>
        <v>0</v>
      </c>
      <c r="AK264">
        <v>1157.69</v>
      </c>
      <c r="AL264">
        <v>1157.69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1</v>
      </c>
      <c r="AZ264">
        <v>1</v>
      </c>
      <c r="BA264">
        <v>1</v>
      </c>
      <c r="BB264">
        <v>1</v>
      </c>
      <c r="BC264">
        <v>1.32</v>
      </c>
      <c r="BD264" t="s">
        <v>3</v>
      </c>
      <c r="BE264" t="s">
        <v>3</v>
      </c>
      <c r="BF264" t="s">
        <v>3</v>
      </c>
      <c r="BG264" t="s">
        <v>3</v>
      </c>
      <c r="BH264">
        <v>3</v>
      </c>
      <c r="BI264">
        <v>1</v>
      </c>
      <c r="BJ264" t="s">
        <v>208</v>
      </c>
      <c r="BM264">
        <v>1978</v>
      </c>
      <c r="BN264">
        <v>0</v>
      </c>
      <c r="BO264" t="s">
        <v>206</v>
      </c>
      <c r="BP264">
        <v>1</v>
      </c>
      <c r="BQ264">
        <v>30</v>
      </c>
      <c r="BR264">
        <v>0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 t="s">
        <v>3</v>
      </c>
      <c r="BZ264">
        <v>0</v>
      </c>
      <c r="CA264">
        <v>0</v>
      </c>
      <c r="CE264">
        <v>30</v>
      </c>
      <c r="CF264">
        <v>0</v>
      </c>
      <c r="CG264">
        <v>0</v>
      </c>
      <c r="CM264">
        <v>0</v>
      </c>
      <c r="CN264" t="s">
        <v>3</v>
      </c>
      <c r="CO264">
        <v>0</v>
      </c>
      <c r="CP264">
        <f t="shared" si="234"/>
        <v>15281.51</v>
      </c>
      <c r="CQ264">
        <f t="shared" si="235"/>
        <v>1528.15</v>
      </c>
      <c r="CR264">
        <f t="shared" si="236"/>
        <v>0</v>
      </c>
      <c r="CS264">
        <f t="shared" si="237"/>
        <v>0</v>
      </c>
      <c r="CT264">
        <f t="shared" si="238"/>
        <v>0</v>
      </c>
      <c r="CU264">
        <f t="shared" si="239"/>
        <v>0</v>
      </c>
      <c r="CV264">
        <f t="shared" si="240"/>
        <v>0</v>
      </c>
      <c r="CW264">
        <f t="shared" si="241"/>
        <v>0</v>
      </c>
      <c r="CX264">
        <f t="shared" si="242"/>
        <v>0</v>
      </c>
      <c r="CY264">
        <f>S264*(BZ264/100)</f>
        <v>0</v>
      </c>
      <c r="CZ264">
        <f>S264*(CA264/100)</f>
        <v>0</v>
      </c>
      <c r="DC264" t="s">
        <v>3</v>
      </c>
      <c r="DD264" t="s">
        <v>3</v>
      </c>
      <c r="DE264" t="s">
        <v>3</v>
      </c>
      <c r="DF264" t="s">
        <v>3</v>
      </c>
      <c r="DG264" t="s">
        <v>3</v>
      </c>
      <c r="DH264" t="s">
        <v>3</v>
      </c>
      <c r="DI264" t="s">
        <v>3</v>
      </c>
      <c r="DJ264" t="s">
        <v>3</v>
      </c>
      <c r="DK264" t="s">
        <v>3</v>
      </c>
      <c r="DL264" t="s">
        <v>3</v>
      </c>
      <c r="DM264" t="s">
        <v>3</v>
      </c>
      <c r="DN264">
        <v>161</v>
      </c>
      <c r="DO264">
        <v>107</v>
      </c>
      <c r="DP264">
        <v>1</v>
      </c>
      <c r="DQ264">
        <v>1</v>
      </c>
      <c r="DU264">
        <v>1010</v>
      </c>
      <c r="DV264" t="s">
        <v>20</v>
      </c>
      <c r="DW264" t="s">
        <v>20</v>
      </c>
      <c r="DX264">
        <v>1</v>
      </c>
      <c r="DZ264" t="s">
        <v>3</v>
      </c>
      <c r="EA264" t="s">
        <v>3</v>
      </c>
      <c r="EB264" t="s">
        <v>3</v>
      </c>
      <c r="EC264" t="s">
        <v>3</v>
      </c>
      <c r="EE264">
        <v>98284845</v>
      </c>
      <c r="EF264">
        <v>30</v>
      </c>
      <c r="EG264" t="s">
        <v>28</v>
      </c>
      <c r="EH264">
        <v>0</v>
      </c>
      <c r="EI264" t="s">
        <v>3</v>
      </c>
      <c r="EJ264">
        <v>1</v>
      </c>
      <c r="EK264">
        <v>1978</v>
      </c>
      <c r="EL264" t="s">
        <v>200</v>
      </c>
      <c r="EM264" t="s">
        <v>201</v>
      </c>
      <c r="EO264" t="s">
        <v>3</v>
      </c>
      <c r="EQ264">
        <v>1024</v>
      </c>
      <c r="ER264">
        <v>1157.69</v>
      </c>
      <c r="ES264">
        <v>1157.69</v>
      </c>
      <c r="ET264">
        <v>0</v>
      </c>
      <c r="EU264">
        <v>0</v>
      </c>
      <c r="EV264">
        <v>0</v>
      </c>
      <c r="EW264">
        <v>0</v>
      </c>
      <c r="EX264">
        <v>0</v>
      </c>
      <c r="FQ264">
        <v>0</v>
      </c>
      <c r="FR264">
        <f t="shared" si="243"/>
        <v>0</v>
      </c>
      <c r="FS264">
        <v>0</v>
      </c>
      <c r="FX264">
        <v>161</v>
      </c>
      <c r="FY264">
        <v>107</v>
      </c>
      <c r="GA264" t="s">
        <v>3</v>
      </c>
      <c r="GD264">
        <v>0</v>
      </c>
      <c r="GF264">
        <v>727499281</v>
      </c>
      <c r="GG264">
        <v>2</v>
      </c>
      <c r="GH264">
        <v>1</v>
      </c>
      <c r="GI264">
        <v>2</v>
      </c>
      <c r="GJ264">
        <v>0</v>
      </c>
      <c r="GK264">
        <f>ROUND(R264*(S12)/100,2)</f>
        <v>0</v>
      </c>
      <c r="GL264">
        <f t="shared" si="244"/>
        <v>0</v>
      </c>
      <c r="GM264">
        <f t="shared" si="245"/>
        <v>15281.51</v>
      </c>
      <c r="GN264">
        <f t="shared" si="246"/>
        <v>15281.51</v>
      </c>
      <c r="GO264">
        <f t="shared" si="247"/>
        <v>0</v>
      </c>
      <c r="GP264">
        <f t="shared" si="248"/>
        <v>0</v>
      </c>
      <c r="GR264">
        <v>0</v>
      </c>
      <c r="GS264">
        <v>3</v>
      </c>
      <c r="GT264">
        <v>0</v>
      </c>
      <c r="GU264" t="s">
        <v>3</v>
      </c>
      <c r="GV264">
        <f t="shared" si="249"/>
        <v>0</v>
      </c>
      <c r="GW264">
        <v>1</v>
      </c>
      <c r="GX264">
        <f t="shared" si="250"/>
        <v>0</v>
      </c>
      <c r="HA264">
        <v>0</v>
      </c>
      <c r="HB264">
        <v>0</v>
      </c>
      <c r="HC264">
        <f t="shared" si="251"/>
        <v>0</v>
      </c>
      <c r="HE264" t="s">
        <v>3</v>
      </c>
      <c r="HF264" t="s">
        <v>3</v>
      </c>
      <c r="IK264">
        <v>0</v>
      </c>
    </row>
    <row r="265" spans="1:255" x14ac:dyDescent="0.2">
      <c r="A265" s="2">
        <v>17</v>
      </c>
      <c r="B265" s="2">
        <v>1</v>
      </c>
      <c r="C265" s="2">
        <f>ROW(SmtRes!A122)</f>
        <v>122</v>
      </c>
      <c r="D265" s="2">
        <f>ROW(EtalonRes!A132)</f>
        <v>132</v>
      </c>
      <c r="E265" s="2" t="s">
        <v>209</v>
      </c>
      <c r="F265" s="2" t="s">
        <v>210</v>
      </c>
      <c r="G265" s="2" t="s">
        <v>211</v>
      </c>
      <c r="H265" s="2" t="s">
        <v>198</v>
      </c>
      <c r="I265" s="2">
        <f>ROUND(0.9*0.25*4,9)</f>
        <v>0.9</v>
      </c>
      <c r="J265" s="2">
        <v>0</v>
      </c>
      <c r="K265" s="2"/>
      <c r="L265" s="2"/>
      <c r="M265" s="2"/>
      <c r="N265" s="2"/>
      <c r="O265" s="2">
        <f t="shared" si="214"/>
        <v>1105.8699999999999</v>
      </c>
      <c r="P265" s="2">
        <f t="shared" si="215"/>
        <v>1037.75</v>
      </c>
      <c r="Q265" s="2">
        <f t="shared" si="216"/>
        <v>5.99</v>
      </c>
      <c r="R265" s="2">
        <f t="shared" si="217"/>
        <v>0.46</v>
      </c>
      <c r="S265" s="2">
        <f t="shared" si="218"/>
        <v>62.13</v>
      </c>
      <c r="T265" s="2">
        <f t="shared" si="219"/>
        <v>0</v>
      </c>
      <c r="U265" s="2">
        <f t="shared" si="220"/>
        <v>4.7880000000000003</v>
      </c>
      <c r="V265" s="2">
        <f t="shared" si="221"/>
        <v>0</v>
      </c>
      <c r="W265" s="2">
        <f t="shared" si="222"/>
        <v>0</v>
      </c>
      <c r="X265" s="2">
        <f t="shared" si="223"/>
        <v>100.03</v>
      </c>
      <c r="Y265" s="2">
        <f t="shared" si="224"/>
        <v>66.48</v>
      </c>
      <c r="Z265" s="2"/>
      <c r="AA265" s="2">
        <v>99036983</v>
      </c>
      <c r="AB265" s="2">
        <f t="shared" si="225"/>
        <v>1228.73</v>
      </c>
      <c r="AC265" s="2">
        <f t="shared" si="226"/>
        <v>1153.05</v>
      </c>
      <c r="AD265" s="2">
        <f t="shared" si="227"/>
        <v>6.65</v>
      </c>
      <c r="AE265" s="2">
        <f t="shared" si="228"/>
        <v>0.51</v>
      </c>
      <c r="AF265" s="2">
        <f t="shared" si="229"/>
        <v>69.03</v>
      </c>
      <c r="AG265" s="2">
        <f t="shared" si="230"/>
        <v>0</v>
      </c>
      <c r="AH265" s="2">
        <f t="shared" si="231"/>
        <v>5.32</v>
      </c>
      <c r="AI265" s="2">
        <f t="shared" si="232"/>
        <v>0</v>
      </c>
      <c r="AJ265" s="2">
        <f t="shared" si="233"/>
        <v>0</v>
      </c>
      <c r="AK265" s="2">
        <v>1228.73</v>
      </c>
      <c r="AL265" s="2">
        <v>1153.05</v>
      </c>
      <c r="AM265" s="2">
        <v>6.65</v>
      </c>
      <c r="AN265" s="2">
        <v>0.51</v>
      </c>
      <c r="AO265" s="2">
        <v>69.03</v>
      </c>
      <c r="AP265" s="2">
        <v>0</v>
      </c>
      <c r="AQ265" s="2">
        <v>5.32</v>
      </c>
      <c r="AR265" s="2">
        <v>0</v>
      </c>
      <c r="AS265" s="2">
        <v>0</v>
      </c>
      <c r="AT265" s="2">
        <v>161</v>
      </c>
      <c r="AU265" s="2">
        <v>107</v>
      </c>
      <c r="AV265" s="2">
        <v>1</v>
      </c>
      <c r="AW265" s="2">
        <v>1</v>
      </c>
      <c r="AX265" s="2"/>
      <c r="AY265" s="2"/>
      <c r="AZ265" s="2">
        <v>1</v>
      </c>
      <c r="BA265" s="2">
        <v>1</v>
      </c>
      <c r="BB265" s="2">
        <v>1</v>
      </c>
      <c r="BC265" s="2">
        <v>1</v>
      </c>
      <c r="BD265" s="2" t="s">
        <v>3</v>
      </c>
      <c r="BE265" s="2" t="s">
        <v>3</v>
      </c>
      <c r="BF265" s="2" t="s">
        <v>3</v>
      </c>
      <c r="BG265" s="2" t="s">
        <v>3</v>
      </c>
      <c r="BH265" s="2">
        <v>0</v>
      </c>
      <c r="BI265" s="2">
        <v>1</v>
      </c>
      <c r="BJ265" s="2" t="s">
        <v>212</v>
      </c>
      <c r="BK265" s="2"/>
      <c r="BL265" s="2"/>
      <c r="BM265" s="2">
        <v>1978</v>
      </c>
      <c r="BN265" s="2">
        <v>0</v>
      </c>
      <c r="BO265" s="2" t="s">
        <v>3</v>
      </c>
      <c r="BP265" s="2">
        <v>0</v>
      </c>
      <c r="BQ265" s="2">
        <v>30</v>
      </c>
      <c r="BR265" s="2">
        <v>0</v>
      </c>
      <c r="BS265" s="2">
        <v>1</v>
      </c>
      <c r="BT265" s="2">
        <v>1</v>
      </c>
      <c r="BU265" s="2">
        <v>1</v>
      </c>
      <c r="BV265" s="2">
        <v>1</v>
      </c>
      <c r="BW265" s="2">
        <v>1</v>
      </c>
      <c r="BX265" s="2">
        <v>1</v>
      </c>
      <c r="BY265" s="2" t="s">
        <v>3</v>
      </c>
      <c r="BZ265" s="2">
        <v>161</v>
      </c>
      <c r="CA265" s="2">
        <v>107</v>
      </c>
      <c r="CB265" s="2"/>
      <c r="CC265" s="2"/>
      <c r="CD265" s="2"/>
      <c r="CE265" s="2">
        <v>30</v>
      </c>
      <c r="CF265" s="2">
        <v>0</v>
      </c>
      <c r="CG265" s="2">
        <v>0</v>
      </c>
      <c r="CH265" s="2"/>
      <c r="CI265" s="2"/>
      <c r="CJ265" s="2"/>
      <c r="CK265" s="2"/>
      <c r="CL265" s="2"/>
      <c r="CM265" s="2">
        <v>0</v>
      </c>
      <c r="CN265" s="2" t="s">
        <v>3</v>
      </c>
      <c r="CO265" s="2">
        <v>0</v>
      </c>
      <c r="CP265" s="2">
        <f t="shared" si="234"/>
        <v>1105.8700000000001</v>
      </c>
      <c r="CQ265" s="2">
        <f t="shared" si="235"/>
        <v>1153.05</v>
      </c>
      <c r="CR265" s="2">
        <f t="shared" si="236"/>
        <v>6.65</v>
      </c>
      <c r="CS265" s="2">
        <f t="shared" si="237"/>
        <v>0.51</v>
      </c>
      <c r="CT265" s="2">
        <f t="shared" si="238"/>
        <v>69.03</v>
      </c>
      <c r="CU265" s="2">
        <f t="shared" si="239"/>
        <v>0</v>
      </c>
      <c r="CV265" s="2">
        <f t="shared" si="240"/>
        <v>5.32</v>
      </c>
      <c r="CW265" s="2">
        <f t="shared" si="241"/>
        <v>0</v>
      </c>
      <c r="CX265" s="2">
        <f t="shared" si="242"/>
        <v>0</v>
      </c>
      <c r="CY265" s="2">
        <f>((S265*BZ265)/100)</f>
        <v>100.02930000000001</v>
      </c>
      <c r="CZ265" s="2">
        <f>((S265*CA265)/100)</f>
        <v>66.479100000000003</v>
      </c>
      <c r="DA265" s="2"/>
      <c r="DB265" s="2"/>
      <c r="DC265" s="2" t="s">
        <v>3</v>
      </c>
      <c r="DD265" s="2" t="s">
        <v>3</v>
      </c>
      <c r="DE265" s="2" t="s">
        <v>3</v>
      </c>
      <c r="DF265" s="2" t="s">
        <v>3</v>
      </c>
      <c r="DG265" s="2" t="s">
        <v>3</v>
      </c>
      <c r="DH265" s="2" t="s">
        <v>3</v>
      </c>
      <c r="DI265" s="2" t="s">
        <v>3</v>
      </c>
      <c r="DJ265" s="2" t="s">
        <v>3</v>
      </c>
      <c r="DK265" s="2" t="s">
        <v>3</v>
      </c>
      <c r="DL265" s="2" t="s">
        <v>3</v>
      </c>
      <c r="DM265" s="2" t="s">
        <v>3</v>
      </c>
      <c r="DN265" s="2">
        <v>0</v>
      </c>
      <c r="DO265" s="2">
        <v>0</v>
      </c>
      <c r="DP265" s="2">
        <v>1</v>
      </c>
      <c r="DQ265" s="2">
        <v>1</v>
      </c>
      <c r="DR265" s="2"/>
      <c r="DS265" s="2"/>
      <c r="DT265" s="2"/>
      <c r="DU265" s="2">
        <v>42732849</v>
      </c>
      <c r="DV265" s="2" t="s">
        <v>198</v>
      </c>
      <c r="DW265" s="2" t="s">
        <v>198</v>
      </c>
      <c r="DX265" s="2">
        <v>0</v>
      </c>
      <c r="DY265" s="2"/>
      <c r="DZ265" s="2" t="s">
        <v>3</v>
      </c>
      <c r="EA265" s="2" t="s">
        <v>3</v>
      </c>
      <c r="EB265" s="2" t="s">
        <v>3</v>
      </c>
      <c r="EC265" s="2" t="s">
        <v>3</v>
      </c>
      <c r="ED265" s="2"/>
      <c r="EE265" s="2">
        <v>98284845</v>
      </c>
      <c r="EF265" s="2">
        <v>30</v>
      </c>
      <c r="EG265" s="2" t="s">
        <v>28</v>
      </c>
      <c r="EH265" s="2">
        <v>0</v>
      </c>
      <c r="EI265" s="2" t="s">
        <v>3</v>
      </c>
      <c r="EJ265" s="2">
        <v>1</v>
      </c>
      <c r="EK265" s="2">
        <v>1978</v>
      </c>
      <c r="EL265" s="2" t="s">
        <v>200</v>
      </c>
      <c r="EM265" s="2" t="s">
        <v>201</v>
      </c>
      <c r="EN265" s="2"/>
      <c r="EO265" s="2" t="s">
        <v>3</v>
      </c>
      <c r="EP265" s="2"/>
      <c r="EQ265" s="2">
        <v>131072</v>
      </c>
      <c r="ER265" s="2">
        <v>1228.73</v>
      </c>
      <c r="ES265" s="2">
        <v>1153.05</v>
      </c>
      <c r="ET265" s="2">
        <v>6.65</v>
      </c>
      <c r="EU265" s="2">
        <v>0.51</v>
      </c>
      <c r="EV265" s="2">
        <v>69.03</v>
      </c>
      <c r="EW265" s="2">
        <v>5.32</v>
      </c>
      <c r="EX265" s="2">
        <v>0</v>
      </c>
      <c r="EY265" s="2">
        <v>0</v>
      </c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>
        <v>0</v>
      </c>
      <c r="FR265" s="2">
        <f t="shared" si="243"/>
        <v>0</v>
      </c>
      <c r="FS265" s="2">
        <v>0</v>
      </c>
      <c r="FT265" s="2"/>
      <c r="FU265" s="2"/>
      <c r="FV265" s="2"/>
      <c r="FW265" s="2"/>
      <c r="FX265" s="2">
        <v>161</v>
      </c>
      <c r="FY265" s="2">
        <v>107</v>
      </c>
      <c r="FZ265" s="2"/>
      <c r="GA265" s="2" t="s">
        <v>3</v>
      </c>
      <c r="GB265" s="2"/>
      <c r="GC265" s="2"/>
      <c r="GD265" s="2">
        <v>0</v>
      </c>
      <c r="GE265" s="2"/>
      <c r="GF265" s="2">
        <v>877409035</v>
      </c>
      <c r="GG265" s="2">
        <v>2</v>
      </c>
      <c r="GH265" s="2">
        <v>1</v>
      </c>
      <c r="GI265" s="2">
        <v>-2</v>
      </c>
      <c r="GJ265" s="2">
        <v>0</v>
      </c>
      <c r="GK265" s="2">
        <f>ROUND(R265*(R12)/100,2)</f>
        <v>0.81</v>
      </c>
      <c r="GL265" s="2">
        <f t="shared" si="244"/>
        <v>0</v>
      </c>
      <c r="GM265" s="2">
        <f t="shared" si="245"/>
        <v>1273.19</v>
      </c>
      <c r="GN265" s="2">
        <f t="shared" si="246"/>
        <v>1273.19</v>
      </c>
      <c r="GO265" s="2">
        <f t="shared" si="247"/>
        <v>0</v>
      </c>
      <c r="GP265" s="2">
        <f t="shared" si="248"/>
        <v>0</v>
      </c>
      <c r="GQ265" s="2"/>
      <c r="GR265" s="2">
        <v>0</v>
      </c>
      <c r="GS265" s="2">
        <v>0</v>
      </c>
      <c r="GT265" s="2">
        <v>0</v>
      </c>
      <c r="GU265" s="2" t="s">
        <v>3</v>
      </c>
      <c r="GV265" s="2">
        <f t="shared" si="249"/>
        <v>0</v>
      </c>
      <c r="GW265" s="2">
        <v>1</v>
      </c>
      <c r="GX265" s="2">
        <f t="shared" si="250"/>
        <v>0</v>
      </c>
      <c r="GY265" s="2"/>
      <c r="GZ265" s="2"/>
      <c r="HA265" s="2">
        <v>0</v>
      </c>
      <c r="HB265" s="2">
        <v>0</v>
      </c>
      <c r="HC265" s="2">
        <f t="shared" si="251"/>
        <v>0</v>
      </c>
      <c r="HD265" s="2"/>
      <c r="HE265" s="2" t="s">
        <v>3</v>
      </c>
      <c r="HF265" s="2" t="s">
        <v>3</v>
      </c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>
        <v>0</v>
      </c>
      <c r="IL265" s="2"/>
      <c r="IM265" s="2"/>
      <c r="IN265" s="2"/>
      <c r="IO265" s="2"/>
      <c r="IP265" s="2"/>
      <c r="IQ265" s="2"/>
      <c r="IR265" s="2"/>
      <c r="IS265" s="2"/>
      <c r="IT265" s="2"/>
      <c r="IU265" s="2"/>
    </row>
    <row r="266" spans="1:255" x14ac:dyDescent="0.2">
      <c r="A266">
        <v>17</v>
      </c>
      <c r="B266">
        <v>1</v>
      </c>
      <c r="C266">
        <f>ROW(SmtRes!A130)</f>
        <v>130</v>
      </c>
      <c r="D266">
        <f>ROW(EtalonRes!A140)</f>
        <v>140</v>
      </c>
      <c r="E266" t="s">
        <v>209</v>
      </c>
      <c r="F266" t="s">
        <v>210</v>
      </c>
      <c r="G266" t="s">
        <v>211</v>
      </c>
      <c r="H266" t="s">
        <v>198</v>
      </c>
      <c r="I266">
        <f>ROUND(0.9*0.25*4,9)</f>
        <v>0.9</v>
      </c>
      <c r="J266">
        <v>0</v>
      </c>
      <c r="O266">
        <f t="shared" si="214"/>
        <v>3884.93</v>
      </c>
      <c r="P266">
        <f t="shared" si="215"/>
        <v>2345.3200000000002</v>
      </c>
      <c r="Q266">
        <f t="shared" si="216"/>
        <v>34.200000000000003</v>
      </c>
      <c r="R266">
        <f t="shared" si="217"/>
        <v>11.15</v>
      </c>
      <c r="S266">
        <f t="shared" si="218"/>
        <v>1505.41</v>
      </c>
      <c r="T266">
        <f t="shared" si="219"/>
        <v>0</v>
      </c>
      <c r="U266">
        <f t="shared" si="220"/>
        <v>4.7880000000000003</v>
      </c>
      <c r="V266">
        <f t="shared" si="221"/>
        <v>0</v>
      </c>
      <c r="W266">
        <f t="shared" si="222"/>
        <v>0</v>
      </c>
      <c r="X266">
        <f t="shared" si="223"/>
        <v>1972.09</v>
      </c>
      <c r="Y266">
        <f t="shared" si="224"/>
        <v>812.92</v>
      </c>
      <c r="AA266">
        <v>99036980</v>
      </c>
      <c r="AB266">
        <f t="shared" si="225"/>
        <v>1228.73</v>
      </c>
      <c r="AC266">
        <f t="shared" si="226"/>
        <v>1153.05</v>
      </c>
      <c r="AD266">
        <f t="shared" si="227"/>
        <v>6.65</v>
      </c>
      <c r="AE266">
        <f t="shared" si="228"/>
        <v>0.51</v>
      </c>
      <c r="AF266">
        <f t="shared" si="229"/>
        <v>69.03</v>
      </c>
      <c r="AG266">
        <f t="shared" si="230"/>
        <v>0</v>
      </c>
      <c r="AH266">
        <f t="shared" si="231"/>
        <v>5.32</v>
      </c>
      <c r="AI266">
        <f t="shared" si="232"/>
        <v>0</v>
      </c>
      <c r="AJ266">
        <f t="shared" si="233"/>
        <v>0</v>
      </c>
      <c r="AK266">
        <v>1228.73</v>
      </c>
      <c r="AL266">
        <v>1153.05</v>
      </c>
      <c r="AM266">
        <v>6.65</v>
      </c>
      <c r="AN266">
        <v>0.51</v>
      </c>
      <c r="AO266">
        <v>69.03</v>
      </c>
      <c r="AP266">
        <v>0</v>
      </c>
      <c r="AQ266">
        <v>5.32</v>
      </c>
      <c r="AR266">
        <v>0</v>
      </c>
      <c r="AS266">
        <v>0</v>
      </c>
      <c r="AT266">
        <v>131</v>
      </c>
      <c r="AU266">
        <v>54</v>
      </c>
      <c r="AV266">
        <v>1</v>
      </c>
      <c r="AW266">
        <v>1</v>
      </c>
      <c r="AZ266">
        <v>1</v>
      </c>
      <c r="BA266">
        <v>24.23</v>
      </c>
      <c r="BB266">
        <v>5.71</v>
      </c>
      <c r="BC266">
        <v>2.2599999999999998</v>
      </c>
      <c r="BD266" t="s">
        <v>3</v>
      </c>
      <c r="BE266" t="s">
        <v>3</v>
      </c>
      <c r="BF266" t="s">
        <v>3</v>
      </c>
      <c r="BG266" t="s">
        <v>3</v>
      </c>
      <c r="BH266">
        <v>0</v>
      </c>
      <c r="BI266">
        <v>1</v>
      </c>
      <c r="BJ266" t="s">
        <v>212</v>
      </c>
      <c r="BM266">
        <v>1978</v>
      </c>
      <c r="BN266">
        <v>0</v>
      </c>
      <c r="BO266" t="s">
        <v>210</v>
      </c>
      <c r="BP266">
        <v>1</v>
      </c>
      <c r="BQ266">
        <v>30</v>
      </c>
      <c r="BR266">
        <v>0</v>
      </c>
      <c r="BS266">
        <v>24.23</v>
      </c>
      <c r="BT266">
        <v>1</v>
      </c>
      <c r="BU266">
        <v>1</v>
      </c>
      <c r="BV266">
        <v>1</v>
      </c>
      <c r="BW266">
        <v>1</v>
      </c>
      <c r="BX266">
        <v>1</v>
      </c>
      <c r="BY266" t="s">
        <v>3</v>
      </c>
      <c r="BZ266">
        <v>131</v>
      </c>
      <c r="CA266">
        <v>54</v>
      </c>
      <c r="CE266">
        <v>30</v>
      </c>
      <c r="CF266">
        <v>0</v>
      </c>
      <c r="CG266">
        <v>0</v>
      </c>
      <c r="CM266">
        <v>0</v>
      </c>
      <c r="CN266" t="s">
        <v>3</v>
      </c>
      <c r="CO266">
        <v>0</v>
      </c>
      <c r="CP266">
        <f t="shared" si="234"/>
        <v>3884.9300000000003</v>
      </c>
      <c r="CQ266">
        <f t="shared" si="235"/>
        <v>2605.89</v>
      </c>
      <c r="CR266">
        <f t="shared" si="236"/>
        <v>37.97</v>
      </c>
      <c r="CS266">
        <f t="shared" si="237"/>
        <v>12.36</v>
      </c>
      <c r="CT266">
        <f t="shared" si="238"/>
        <v>1672.6</v>
      </c>
      <c r="CU266">
        <f t="shared" si="239"/>
        <v>0</v>
      </c>
      <c r="CV266">
        <f t="shared" si="240"/>
        <v>5.32</v>
      </c>
      <c r="CW266">
        <f t="shared" si="241"/>
        <v>0</v>
      </c>
      <c r="CX266">
        <f t="shared" si="242"/>
        <v>0</v>
      </c>
      <c r="CY266">
        <f>S266*(BZ266/100)</f>
        <v>1972.0871000000002</v>
      </c>
      <c r="CZ266">
        <f>S266*(CA266/100)</f>
        <v>812.92140000000006</v>
      </c>
      <c r="DC266" t="s">
        <v>3</v>
      </c>
      <c r="DD266" t="s">
        <v>3</v>
      </c>
      <c r="DE266" t="s">
        <v>3</v>
      </c>
      <c r="DF266" t="s">
        <v>3</v>
      </c>
      <c r="DG266" t="s">
        <v>3</v>
      </c>
      <c r="DH266" t="s">
        <v>3</v>
      </c>
      <c r="DI266" t="s">
        <v>3</v>
      </c>
      <c r="DJ266" t="s">
        <v>3</v>
      </c>
      <c r="DK266" t="s">
        <v>3</v>
      </c>
      <c r="DL266" t="s">
        <v>3</v>
      </c>
      <c r="DM266" t="s">
        <v>3</v>
      </c>
      <c r="DN266">
        <v>161</v>
      </c>
      <c r="DO266">
        <v>107</v>
      </c>
      <c r="DP266">
        <v>1</v>
      </c>
      <c r="DQ266">
        <v>1</v>
      </c>
      <c r="DU266">
        <v>42732849</v>
      </c>
      <c r="DV266" t="s">
        <v>198</v>
      </c>
      <c r="DW266" t="s">
        <v>198</v>
      </c>
      <c r="DX266">
        <v>0</v>
      </c>
      <c r="DZ266" t="s">
        <v>3</v>
      </c>
      <c r="EA266" t="s">
        <v>3</v>
      </c>
      <c r="EB266" t="s">
        <v>3</v>
      </c>
      <c r="EC266" t="s">
        <v>3</v>
      </c>
      <c r="EE266">
        <v>98284845</v>
      </c>
      <c r="EF266">
        <v>30</v>
      </c>
      <c r="EG266" t="s">
        <v>28</v>
      </c>
      <c r="EH266">
        <v>0</v>
      </c>
      <c r="EI266" t="s">
        <v>3</v>
      </c>
      <c r="EJ266">
        <v>1</v>
      </c>
      <c r="EK266">
        <v>1978</v>
      </c>
      <c r="EL266" t="s">
        <v>200</v>
      </c>
      <c r="EM266" t="s">
        <v>201</v>
      </c>
      <c r="EO266" t="s">
        <v>3</v>
      </c>
      <c r="EQ266">
        <v>131072</v>
      </c>
      <c r="ER266">
        <v>1228.73</v>
      </c>
      <c r="ES266">
        <v>1153.05</v>
      </c>
      <c r="ET266">
        <v>6.65</v>
      </c>
      <c r="EU266">
        <v>0.51</v>
      </c>
      <c r="EV266">
        <v>69.03</v>
      </c>
      <c r="EW266">
        <v>5.32</v>
      </c>
      <c r="EX266">
        <v>0</v>
      </c>
      <c r="EY266">
        <v>0</v>
      </c>
      <c r="FQ266">
        <v>0</v>
      </c>
      <c r="FR266">
        <f t="shared" si="243"/>
        <v>0</v>
      </c>
      <c r="FS266">
        <v>0</v>
      </c>
      <c r="FX266">
        <v>161</v>
      </c>
      <c r="FY266">
        <v>107</v>
      </c>
      <c r="GA266" t="s">
        <v>3</v>
      </c>
      <c r="GD266">
        <v>0</v>
      </c>
      <c r="GF266">
        <v>877409035</v>
      </c>
      <c r="GG266">
        <v>2</v>
      </c>
      <c r="GH266">
        <v>1</v>
      </c>
      <c r="GI266">
        <v>2</v>
      </c>
      <c r="GJ266">
        <v>0</v>
      </c>
      <c r="GK266">
        <f>ROUND(R266*(S12)/100,2)</f>
        <v>17.510000000000002</v>
      </c>
      <c r="GL266">
        <f t="shared" si="244"/>
        <v>0</v>
      </c>
      <c r="GM266">
        <f t="shared" si="245"/>
        <v>6687.45</v>
      </c>
      <c r="GN266">
        <f t="shared" si="246"/>
        <v>6687.45</v>
      </c>
      <c r="GO266">
        <f t="shared" si="247"/>
        <v>0</v>
      </c>
      <c r="GP266">
        <f t="shared" si="248"/>
        <v>0</v>
      </c>
      <c r="GR266">
        <v>0</v>
      </c>
      <c r="GS266">
        <v>3</v>
      </c>
      <c r="GT266">
        <v>0</v>
      </c>
      <c r="GU266" t="s">
        <v>3</v>
      </c>
      <c r="GV266">
        <f t="shared" si="249"/>
        <v>0</v>
      </c>
      <c r="GW266">
        <v>1</v>
      </c>
      <c r="GX266">
        <f t="shared" si="250"/>
        <v>0</v>
      </c>
      <c r="HA266">
        <v>0</v>
      </c>
      <c r="HB266">
        <v>0</v>
      </c>
      <c r="HC266">
        <f t="shared" si="251"/>
        <v>0</v>
      </c>
      <c r="HE266" t="s">
        <v>3</v>
      </c>
      <c r="HF266" t="s">
        <v>3</v>
      </c>
      <c r="IK266">
        <v>0</v>
      </c>
    </row>
    <row r="267" spans="1:255" x14ac:dyDescent="0.2">
      <c r="A267" s="2">
        <v>18</v>
      </c>
      <c r="B267" s="2">
        <v>1</v>
      </c>
      <c r="C267" s="2">
        <v>119</v>
      </c>
      <c r="D267" s="2"/>
      <c r="E267" s="2" t="s">
        <v>213</v>
      </c>
      <c r="F267" s="2" t="s">
        <v>214</v>
      </c>
      <c r="G267" s="2" t="s">
        <v>215</v>
      </c>
      <c r="H267" s="2" t="s">
        <v>20</v>
      </c>
      <c r="I267" s="2">
        <f>I265*J267</f>
        <v>4</v>
      </c>
      <c r="J267" s="2">
        <v>4.4444444444444446</v>
      </c>
      <c r="K267" s="2"/>
      <c r="L267" s="2"/>
      <c r="M267" s="2"/>
      <c r="N267" s="2"/>
      <c r="O267" s="2">
        <f t="shared" si="214"/>
        <v>3802.8</v>
      </c>
      <c r="P267" s="2">
        <f t="shared" si="215"/>
        <v>3802.8</v>
      </c>
      <c r="Q267" s="2">
        <f t="shared" si="216"/>
        <v>0</v>
      </c>
      <c r="R267" s="2">
        <f t="shared" si="217"/>
        <v>0</v>
      </c>
      <c r="S267" s="2">
        <f t="shared" si="218"/>
        <v>0</v>
      </c>
      <c r="T267" s="2">
        <f t="shared" si="219"/>
        <v>0</v>
      </c>
      <c r="U267" s="2">
        <f t="shared" si="220"/>
        <v>0</v>
      </c>
      <c r="V267" s="2">
        <f t="shared" si="221"/>
        <v>0</v>
      </c>
      <c r="W267" s="2">
        <f t="shared" si="222"/>
        <v>0</v>
      </c>
      <c r="X267" s="2">
        <f t="shared" si="223"/>
        <v>0</v>
      </c>
      <c r="Y267" s="2">
        <f t="shared" si="224"/>
        <v>0</v>
      </c>
      <c r="Z267" s="2"/>
      <c r="AA267" s="2">
        <v>99036983</v>
      </c>
      <c r="AB267" s="2">
        <f t="shared" si="225"/>
        <v>950.7</v>
      </c>
      <c r="AC267" s="2">
        <f t="shared" si="226"/>
        <v>950.7</v>
      </c>
      <c r="AD267" s="2">
        <f t="shared" si="227"/>
        <v>0</v>
      </c>
      <c r="AE267" s="2">
        <f t="shared" si="228"/>
        <v>0</v>
      </c>
      <c r="AF267" s="2">
        <f t="shared" si="229"/>
        <v>0</v>
      </c>
      <c r="AG267" s="2">
        <f t="shared" si="230"/>
        <v>0</v>
      </c>
      <c r="AH267" s="2">
        <f t="shared" si="231"/>
        <v>0</v>
      </c>
      <c r="AI267" s="2">
        <f t="shared" si="232"/>
        <v>0</v>
      </c>
      <c r="AJ267" s="2">
        <f t="shared" si="233"/>
        <v>0</v>
      </c>
      <c r="AK267" s="2">
        <v>950.7</v>
      </c>
      <c r="AL267" s="2">
        <v>950.7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161</v>
      </c>
      <c r="AU267" s="2">
        <v>107</v>
      </c>
      <c r="AV267" s="2">
        <v>1</v>
      </c>
      <c r="AW267" s="2">
        <v>1</v>
      </c>
      <c r="AX267" s="2"/>
      <c r="AY267" s="2"/>
      <c r="AZ267" s="2">
        <v>1</v>
      </c>
      <c r="BA267" s="2">
        <v>1</v>
      </c>
      <c r="BB267" s="2">
        <v>1</v>
      </c>
      <c r="BC267" s="2">
        <v>1</v>
      </c>
      <c r="BD267" s="2" t="s">
        <v>3</v>
      </c>
      <c r="BE267" s="2" t="s">
        <v>3</v>
      </c>
      <c r="BF267" s="2" t="s">
        <v>3</v>
      </c>
      <c r="BG267" s="2" t="s">
        <v>3</v>
      </c>
      <c r="BH267" s="2">
        <v>3</v>
      </c>
      <c r="BI267" s="2">
        <v>1</v>
      </c>
      <c r="BJ267" s="2" t="s">
        <v>216</v>
      </c>
      <c r="BK267" s="2"/>
      <c r="BL267" s="2"/>
      <c r="BM267" s="2">
        <v>1978</v>
      </c>
      <c r="BN267" s="2">
        <v>0</v>
      </c>
      <c r="BO267" s="2" t="s">
        <v>3</v>
      </c>
      <c r="BP267" s="2">
        <v>0</v>
      </c>
      <c r="BQ267" s="2">
        <v>30</v>
      </c>
      <c r="BR267" s="2">
        <v>0</v>
      </c>
      <c r="BS267" s="2">
        <v>1</v>
      </c>
      <c r="BT267" s="2">
        <v>1</v>
      </c>
      <c r="BU267" s="2">
        <v>1</v>
      </c>
      <c r="BV267" s="2">
        <v>1</v>
      </c>
      <c r="BW267" s="2">
        <v>1</v>
      </c>
      <c r="BX267" s="2">
        <v>1</v>
      </c>
      <c r="BY267" s="2" t="s">
        <v>3</v>
      </c>
      <c r="BZ267" s="2">
        <v>161</v>
      </c>
      <c r="CA267" s="2">
        <v>107</v>
      </c>
      <c r="CB267" s="2"/>
      <c r="CC267" s="2"/>
      <c r="CD267" s="2"/>
      <c r="CE267" s="2">
        <v>30</v>
      </c>
      <c r="CF267" s="2">
        <v>0</v>
      </c>
      <c r="CG267" s="2">
        <v>0</v>
      </c>
      <c r="CH267" s="2"/>
      <c r="CI267" s="2"/>
      <c r="CJ267" s="2"/>
      <c r="CK267" s="2"/>
      <c r="CL267" s="2"/>
      <c r="CM267" s="2">
        <v>0</v>
      </c>
      <c r="CN267" s="2" t="s">
        <v>3</v>
      </c>
      <c r="CO267" s="2">
        <v>0</v>
      </c>
      <c r="CP267" s="2">
        <f t="shared" si="234"/>
        <v>3802.8</v>
      </c>
      <c r="CQ267" s="2">
        <f t="shared" si="235"/>
        <v>950.7</v>
      </c>
      <c r="CR267" s="2">
        <f t="shared" si="236"/>
        <v>0</v>
      </c>
      <c r="CS267" s="2">
        <f t="shared" si="237"/>
        <v>0</v>
      </c>
      <c r="CT267" s="2">
        <f t="shared" si="238"/>
        <v>0</v>
      </c>
      <c r="CU267" s="2">
        <f t="shared" si="239"/>
        <v>0</v>
      </c>
      <c r="CV267" s="2">
        <f t="shared" si="240"/>
        <v>0</v>
      </c>
      <c r="CW267" s="2">
        <f t="shared" si="241"/>
        <v>0</v>
      </c>
      <c r="CX267" s="2">
        <f t="shared" si="242"/>
        <v>0</v>
      </c>
      <c r="CY267" s="2">
        <f>((S267*BZ267)/100)</f>
        <v>0</v>
      </c>
      <c r="CZ267" s="2">
        <f>((S267*CA267)/100)</f>
        <v>0</v>
      </c>
      <c r="DA267" s="2"/>
      <c r="DB267" s="2"/>
      <c r="DC267" s="2" t="s">
        <v>3</v>
      </c>
      <c r="DD267" s="2" t="s">
        <v>3</v>
      </c>
      <c r="DE267" s="2" t="s">
        <v>3</v>
      </c>
      <c r="DF267" s="2" t="s">
        <v>3</v>
      </c>
      <c r="DG267" s="2" t="s">
        <v>3</v>
      </c>
      <c r="DH267" s="2" t="s">
        <v>3</v>
      </c>
      <c r="DI267" s="2" t="s">
        <v>3</v>
      </c>
      <c r="DJ267" s="2" t="s">
        <v>3</v>
      </c>
      <c r="DK267" s="2" t="s">
        <v>3</v>
      </c>
      <c r="DL267" s="2" t="s">
        <v>3</v>
      </c>
      <c r="DM267" s="2" t="s">
        <v>3</v>
      </c>
      <c r="DN267" s="2">
        <v>0</v>
      </c>
      <c r="DO267" s="2">
        <v>0</v>
      </c>
      <c r="DP267" s="2">
        <v>1</v>
      </c>
      <c r="DQ267" s="2">
        <v>1</v>
      </c>
      <c r="DR267" s="2"/>
      <c r="DS267" s="2"/>
      <c r="DT267" s="2"/>
      <c r="DU267" s="2">
        <v>1010</v>
      </c>
      <c r="DV267" s="2" t="s">
        <v>20</v>
      </c>
      <c r="DW267" s="2" t="s">
        <v>20</v>
      </c>
      <c r="DX267" s="2">
        <v>1</v>
      </c>
      <c r="DY267" s="2"/>
      <c r="DZ267" s="2" t="s">
        <v>3</v>
      </c>
      <c r="EA267" s="2" t="s">
        <v>3</v>
      </c>
      <c r="EB267" s="2" t="s">
        <v>3</v>
      </c>
      <c r="EC267" s="2" t="s">
        <v>3</v>
      </c>
      <c r="ED267" s="2"/>
      <c r="EE267" s="2">
        <v>98284845</v>
      </c>
      <c r="EF267" s="2">
        <v>30</v>
      </c>
      <c r="EG267" s="2" t="s">
        <v>28</v>
      </c>
      <c r="EH267" s="2">
        <v>0</v>
      </c>
      <c r="EI267" s="2" t="s">
        <v>3</v>
      </c>
      <c r="EJ267" s="2">
        <v>1</v>
      </c>
      <c r="EK267" s="2">
        <v>1978</v>
      </c>
      <c r="EL267" s="2" t="s">
        <v>200</v>
      </c>
      <c r="EM267" s="2" t="s">
        <v>201</v>
      </c>
      <c r="EN267" s="2"/>
      <c r="EO267" s="2" t="s">
        <v>3</v>
      </c>
      <c r="EP267" s="2"/>
      <c r="EQ267" s="2">
        <v>0</v>
      </c>
      <c r="ER267" s="2">
        <v>950.7</v>
      </c>
      <c r="ES267" s="2">
        <v>950.7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>
        <v>0</v>
      </c>
      <c r="FR267" s="2">
        <f t="shared" si="243"/>
        <v>0</v>
      </c>
      <c r="FS267" s="2">
        <v>0</v>
      </c>
      <c r="FT267" s="2"/>
      <c r="FU267" s="2"/>
      <c r="FV267" s="2"/>
      <c r="FW267" s="2"/>
      <c r="FX267" s="2">
        <v>161</v>
      </c>
      <c r="FY267" s="2">
        <v>107</v>
      </c>
      <c r="FZ267" s="2"/>
      <c r="GA267" s="2" t="s">
        <v>3</v>
      </c>
      <c r="GB267" s="2"/>
      <c r="GC267" s="2"/>
      <c r="GD267" s="2">
        <v>0</v>
      </c>
      <c r="GE267" s="2"/>
      <c r="GF267" s="2">
        <v>-1569363204</v>
      </c>
      <c r="GG267" s="2">
        <v>2</v>
      </c>
      <c r="GH267" s="2">
        <v>1</v>
      </c>
      <c r="GI267" s="2">
        <v>-2</v>
      </c>
      <c r="GJ267" s="2">
        <v>0</v>
      </c>
      <c r="GK267" s="2">
        <f>ROUND(R267*(R12)/100,2)</f>
        <v>0</v>
      </c>
      <c r="GL267" s="2">
        <f t="shared" si="244"/>
        <v>0</v>
      </c>
      <c r="GM267" s="2">
        <f t="shared" si="245"/>
        <v>3802.8</v>
      </c>
      <c r="GN267" s="2">
        <f t="shared" si="246"/>
        <v>3802.8</v>
      </c>
      <c r="GO267" s="2">
        <f t="shared" si="247"/>
        <v>0</v>
      </c>
      <c r="GP267" s="2">
        <f t="shared" si="248"/>
        <v>0</v>
      </c>
      <c r="GQ267" s="2"/>
      <c r="GR267" s="2">
        <v>0</v>
      </c>
      <c r="GS267" s="2">
        <v>0</v>
      </c>
      <c r="GT267" s="2">
        <v>0</v>
      </c>
      <c r="GU267" s="2" t="s">
        <v>3</v>
      </c>
      <c r="GV267" s="2">
        <f t="shared" si="249"/>
        <v>0</v>
      </c>
      <c r="GW267" s="2">
        <v>1</v>
      </c>
      <c r="GX267" s="2">
        <f t="shared" si="250"/>
        <v>0</v>
      </c>
      <c r="GY267" s="2"/>
      <c r="GZ267" s="2"/>
      <c r="HA267" s="2">
        <v>0</v>
      </c>
      <c r="HB267" s="2">
        <v>0</v>
      </c>
      <c r="HC267" s="2">
        <f t="shared" si="251"/>
        <v>0</v>
      </c>
      <c r="HD267" s="2"/>
      <c r="HE267" s="2" t="s">
        <v>3</v>
      </c>
      <c r="HF267" s="2" t="s">
        <v>3</v>
      </c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>
        <v>0</v>
      </c>
      <c r="IL267" s="2"/>
      <c r="IM267" s="2"/>
      <c r="IN267" s="2"/>
      <c r="IO267" s="2"/>
      <c r="IP267" s="2"/>
      <c r="IQ267" s="2"/>
      <c r="IR267" s="2"/>
      <c r="IS267" s="2"/>
      <c r="IT267" s="2"/>
      <c r="IU267" s="2"/>
    </row>
    <row r="268" spans="1:255" x14ac:dyDescent="0.2">
      <c r="A268">
        <v>18</v>
      </c>
      <c r="B268">
        <v>1</v>
      </c>
      <c r="C268">
        <v>127</v>
      </c>
      <c r="E268" t="s">
        <v>213</v>
      </c>
      <c r="F268" t="s">
        <v>214</v>
      </c>
      <c r="G268" t="s">
        <v>215</v>
      </c>
      <c r="H268" t="s">
        <v>20</v>
      </c>
      <c r="I268">
        <f>I266*J268</f>
        <v>4</v>
      </c>
      <c r="J268">
        <v>4.4444444444444446</v>
      </c>
      <c r="O268">
        <f t="shared" si="214"/>
        <v>2852.1</v>
      </c>
      <c r="P268">
        <f t="shared" si="215"/>
        <v>2852.1</v>
      </c>
      <c r="Q268">
        <f t="shared" si="216"/>
        <v>0</v>
      </c>
      <c r="R268">
        <f t="shared" si="217"/>
        <v>0</v>
      </c>
      <c r="S268">
        <f t="shared" si="218"/>
        <v>0</v>
      </c>
      <c r="T268">
        <f t="shared" si="219"/>
        <v>0</v>
      </c>
      <c r="U268">
        <f t="shared" si="220"/>
        <v>0</v>
      </c>
      <c r="V268">
        <f t="shared" si="221"/>
        <v>0</v>
      </c>
      <c r="W268">
        <f t="shared" si="222"/>
        <v>0</v>
      </c>
      <c r="X268">
        <f t="shared" si="223"/>
        <v>0</v>
      </c>
      <c r="Y268">
        <f t="shared" si="224"/>
        <v>0</v>
      </c>
      <c r="AA268">
        <v>99036980</v>
      </c>
      <c r="AB268">
        <f t="shared" si="225"/>
        <v>950.7</v>
      </c>
      <c r="AC268">
        <f t="shared" si="226"/>
        <v>950.7</v>
      </c>
      <c r="AD268">
        <f t="shared" si="227"/>
        <v>0</v>
      </c>
      <c r="AE268">
        <f t="shared" si="228"/>
        <v>0</v>
      </c>
      <c r="AF268">
        <f t="shared" si="229"/>
        <v>0</v>
      </c>
      <c r="AG268">
        <f t="shared" si="230"/>
        <v>0</v>
      </c>
      <c r="AH268">
        <f t="shared" si="231"/>
        <v>0</v>
      </c>
      <c r="AI268">
        <f t="shared" si="232"/>
        <v>0</v>
      </c>
      <c r="AJ268">
        <f t="shared" si="233"/>
        <v>0</v>
      </c>
      <c r="AK268">
        <v>950.7</v>
      </c>
      <c r="AL268">
        <v>950.7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1</v>
      </c>
      <c r="AZ268">
        <v>1</v>
      </c>
      <c r="BA268">
        <v>1</v>
      </c>
      <c r="BB268">
        <v>1</v>
      </c>
      <c r="BC268">
        <v>0.75</v>
      </c>
      <c r="BD268" t="s">
        <v>3</v>
      </c>
      <c r="BE268" t="s">
        <v>3</v>
      </c>
      <c r="BF268" t="s">
        <v>3</v>
      </c>
      <c r="BG268" t="s">
        <v>3</v>
      </c>
      <c r="BH268">
        <v>3</v>
      </c>
      <c r="BI268">
        <v>1</v>
      </c>
      <c r="BJ268" t="s">
        <v>216</v>
      </c>
      <c r="BM268">
        <v>1978</v>
      </c>
      <c r="BN268">
        <v>0</v>
      </c>
      <c r="BO268" t="s">
        <v>214</v>
      </c>
      <c r="BP268">
        <v>1</v>
      </c>
      <c r="BQ268">
        <v>30</v>
      </c>
      <c r="BR268">
        <v>0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 t="s">
        <v>3</v>
      </c>
      <c r="BZ268">
        <v>0</v>
      </c>
      <c r="CA268">
        <v>0</v>
      </c>
      <c r="CE268">
        <v>30</v>
      </c>
      <c r="CF268">
        <v>0</v>
      </c>
      <c r="CG268">
        <v>0</v>
      </c>
      <c r="CM268">
        <v>0</v>
      </c>
      <c r="CN268" t="s">
        <v>3</v>
      </c>
      <c r="CO268">
        <v>0</v>
      </c>
      <c r="CP268">
        <f t="shared" si="234"/>
        <v>2852.1</v>
      </c>
      <c r="CQ268">
        <f t="shared" si="235"/>
        <v>713.03</v>
      </c>
      <c r="CR268">
        <f t="shared" si="236"/>
        <v>0</v>
      </c>
      <c r="CS268">
        <f t="shared" si="237"/>
        <v>0</v>
      </c>
      <c r="CT268">
        <f t="shared" si="238"/>
        <v>0</v>
      </c>
      <c r="CU268">
        <f t="shared" si="239"/>
        <v>0</v>
      </c>
      <c r="CV268">
        <f t="shared" si="240"/>
        <v>0</v>
      </c>
      <c r="CW268">
        <f t="shared" si="241"/>
        <v>0</v>
      </c>
      <c r="CX268">
        <f t="shared" si="242"/>
        <v>0</v>
      </c>
      <c r="CY268">
        <f>S268*(BZ268/100)</f>
        <v>0</v>
      </c>
      <c r="CZ268">
        <f>S268*(CA268/100)</f>
        <v>0</v>
      </c>
      <c r="DC268" t="s">
        <v>3</v>
      </c>
      <c r="DD268" t="s">
        <v>3</v>
      </c>
      <c r="DE268" t="s">
        <v>3</v>
      </c>
      <c r="DF268" t="s">
        <v>3</v>
      </c>
      <c r="DG268" t="s">
        <v>3</v>
      </c>
      <c r="DH268" t="s">
        <v>3</v>
      </c>
      <c r="DI268" t="s">
        <v>3</v>
      </c>
      <c r="DJ268" t="s">
        <v>3</v>
      </c>
      <c r="DK268" t="s">
        <v>3</v>
      </c>
      <c r="DL268" t="s">
        <v>3</v>
      </c>
      <c r="DM268" t="s">
        <v>3</v>
      </c>
      <c r="DN268">
        <v>161</v>
      </c>
      <c r="DO268">
        <v>107</v>
      </c>
      <c r="DP268">
        <v>1</v>
      </c>
      <c r="DQ268">
        <v>1</v>
      </c>
      <c r="DU268">
        <v>1010</v>
      </c>
      <c r="DV268" t="s">
        <v>20</v>
      </c>
      <c r="DW268" t="s">
        <v>20</v>
      </c>
      <c r="DX268">
        <v>1</v>
      </c>
      <c r="DZ268" t="s">
        <v>3</v>
      </c>
      <c r="EA268" t="s">
        <v>3</v>
      </c>
      <c r="EB268" t="s">
        <v>3</v>
      </c>
      <c r="EC268" t="s">
        <v>3</v>
      </c>
      <c r="EE268">
        <v>98284845</v>
      </c>
      <c r="EF268">
        <v>30</v>
      </c>
      <c r="EG268" t="s">
        <v>28</v>
      </c>
      <c r="EH268">
        <v>0</v>
      </c>
      <c r="EI268" t="s">
        <v>3</v>
      </c>
      <c r="EJ268">
        <v>1</v>
      </c>
      <c r="EK268">
        <v>1978</v>
      </c>
      <c r="EL268" t="s">
        <v>200</v>
      </c>
      <c r="EM268" t="s">
        <v>201</v>
      </c>
      <c r="EO268" t="s">
        <v>3</v>
      </c>
      <c r="EQ268">
        <v>0</v>
      </c>
      <c r="ER268">
        <v>950.7</v>
      </c>
      <c r="ES268">
        <v>950.7</v>
      </c>
      <c r="ET268">
        <v>0</v>
      </c>
      <c r="EU268">
        <v>0</v>
      </c>
      <c r="EV268">
        <v>0</v>
      </c>
      <c r="EW268">
        <v>0</v>
      </c>
      <c r="EX268">
        <v>0</v>
      </c>
      <c r="FQ268">
        <v>0</v>
      </c>
      <c r="FR268">
        <f t="shared" si="243"/>
        <v>0</v>
      </c>
      <c r="FS268">
        <v>0</v>
      </c>
      <c r="FX268">
        <v>161</v>
      </c>
      <c r="FY268">
        <v>107</v>
      </c>
      <c r="GA268" t="s">
        <v>3</v>
      </c>
      <c r="GD268">
        <v>0</v>
      </c>
      <c r="GF268">
        <v>-1569363204</v>
      </c>
      <c r="GG268">
        <v>2</v>
      </c>
      <c r="GH268">
        <v>1</v>
      </c>
      <c r="GI268">
        <v>2</v>
      </c>
      <c r="GJ268">
        <v>0</v>
      </c>
      <c r="GK268">
        <f>ROUND(R268*(S12)/100,2)</f>
        <v>0</v>
      </c>
      <c r="GL268">
        <f t="shared" si="244"/>
        <v>0</v>
      </c>
      <c r="GM268">
        <f t="shared" si="245"/>
        <v>2852.1</v>
      </c>
      <c r="GN268">
        <f t="shared" si="246"/>
        <v>2852.1</v>
      </c>
      <c r="GO268">
        <f t="shared" si="247"/>
        <v>0</v>
      </c>
      <c r="GP268">
        <f t="shared" si="248"/>
        <v>0</v>
      </c>
      <c r="GR268">
        <v>0</v>
      </c>
      <c r="GS268">
        <v>3</v>
      </c>
      <c r="GT268">
        <v>0</v>
      </c>
      <c r="GU268" t="s">
        <v>3</v>
      </c>
      <c r="GV268">
        <f t="shared" si="249"/>
        <v>0</v>
      </c>
      <c r="GW268">
        <v>1</v>
      </c>
      <c r="GX268">
        <f t="shared" si="250"/>
        <v>0</v>
      </c>
      <c r="HA268">
        <v>0</v>
      </c>
      <c r="HB268">
        <v>0</v>
      </c>
      <c r="HC268">
        <f t="shared" si="251"/>
        <v>0</v>
      </c>
      <c r="HE268" t="s">
        <v>3</v>
      </c>
      <c r="HF268" t="s">
        <v>3</v>
      </c>
      <c r="IK268">
        <v>0</v>
      </c>
    </row>
    <row r="270" spans="1:255" x14ac:dyDescent="0.2">
      <c r="A270" s="3">
        <v>51</v>
      </c>
      <c r="B270" s="3">
        <f>B253</f>
        <v>1</v>
      </c>
      <c r="C270" s="3">
        <f>A253</f>
        <v>4</v>
      </c>
      <c r="D270" s="3">
        <f>ROW(A253)</f>
        <v>253</v>
      </c>
      <c r="E270" s="3"/>
      <c r="F270" s="3" t="str">
        <f>IF(F253&lt;&gt;"",F253,"")</f>
        <v>6</v>
      </c>
      <c r="G270" s="3" t="str">
        <f>IF(G253&lt;&gt;"",G253,"")</f>
        <v>Искусственная дорожная неровность (ИДН)</v>
      </c>
      <c r="H270" s="3">
        <v>0</v>
      </c>
      <c r="I270" s="3"/>
      <c r="J270" s="3"/>
      <c r="K270" s="3"/>
      <c r="L270" s="3"/>
      <c r="M270" s="3"/>
      <c r="N270" s="3"/>
      <c r="O270" s="3">
        <f t="shared" ref="O270:T270" si="252">ROUND(AB270,2)</f>
        <v>13302.2</v>
      </c>
      <c r="P270" s="3">
        <f t="shared" si="252"/>
        <v>13079.25</v>
      </c>
      <c r="Q270" s="3">
        <f t="shared" si="252"/>
        <v>19.89</v>
      </c>
      <c r="R270" s="3">
        <f t="shared" si="252"/>
        <v>1.39</v>
      </c>
      <c r="S270" s="3">
        <f t="shared" si="252"/>
        <v>203.06</v>
      </c>
      <c r="T270" s="3">
        <f t="shared" si="252"/>
        <v>0</v>
      </c>
      <c r="U270" s="3">
        <f>AH270</f>
        <v>15.288</v>
      </c>
      <c r="V270" s="3">
        <f>AI270</f>
        <v>0</v>
      </c>
      <c r="W270" s="3">
        <f>ROUND(AJ270,2)</f>
        <v>0</v>
      </c>
      <c r="X270" s="3">
        <f>ROUND(AK270,2)</f>
        <v>326.93</v>
      </c>
      <c r="Y270" s="3">
        <f>ROUND(AL270,2)</f>
        <v>217.28</v>
      </c>
      <c r="Z270" s="3"/>
      <c r="AA270" s="3"/>
      <c r="AB270" s="3">
        <f>ROUND(SUMIF(AA257:AA268,"=99036983",O257:O268),2)</f>
        <v>13302.2</v>
      </c>
      <c r="AC270" s="3">
        <f>ROUND(SUMIF(AA257:AA268,"=99036983",P257:P268),2)</f>
        <v>13079.25</v>
      </c>
      <c r="AD270" s="3">
        <f>ROUND(SUMIF(AA257:AA268,"=99036983",Q257:Q268),2)</f>
        <v>19.89</v>
      </c>
      <c r="AE270" s="3">
        <f>ROUND(SUMIF(AA257:AA268,"=99036983",R257:R268),2)</f>
        <v>1.39</v>
      </c>
      <c r="AF270" s="3">
        <f>ROUND(SUMIF(AA257:AA268,"=99036983",S257:S268),2)</f>
        <v>203.06</v>
      </c>
      <c r="AG270" s="3">
        <f>ROUND(SUMIF(AA257:AA268,"=99036983",T257:T268),2)</f>
        <v>0</v>
      </c>
      <c r="AH270" s="3">
        <f>SUMIF(AA257:AA268,"=99036983",U257:U268)</f>
        <v>15.288</v>
      </c>
      <c r="AI270" s="3">
        <f>SUMIF(AA257:AA268,"=99036983",V257:V268)</f>
        <v>0</v>
      </c>
      <c r="AJ270" s="3">
        <f>ROUND(SUMIF(AA257:AA268,"=99036983",W257:W268),2)</f>
        <v>0</v>
      </c>
      <c r="AK270" s="3">
        <f>ROUND(SUMIF(AA257:AA268,"=99036983",X257:X268),2)</f>
        <v>326.93</v>
      </c>
      <c r="AL270" s="3">
        <f>ROUND(SUMIF(AA257:AA268,"=99036983",Y257:Y268),2)</f>
        <v>217.28</v>
      </c>
      <c r="AM270" s="3"/>
      <c r="AN270" s="3"/>
      <c r="AO270" s="3">
        <f t="shared" ref="AO270:BD270" si="253">ROUND(BX270,2)</f>
        <v>0</v>
      </c>
      <c r="AP270" s="3">
        <f t="shared" si="253"/>
        <v>0</v>
      </c>
      <c r="AQ270" s="3">
        <f t="shared" si="253"/>
        <v>0</v>
      </c>
      <c r="AR270" s="3">
        <f t="shared" si="253"/>
        <v>13848.85</v>
      </c>
      <c r="AS270" s="3">
        <f t="shared" si="253"/>
        <v>13848.85</v>
      </c>
      <c r="AT270" s="3">
        <f t="shared" si="253"/>
        <v>0</v>
      </c>
      <c r="AU270" s="3">
        <f t="shared" si="253"/>
        <v>0</v>
      </c>
      <c r="AV270" s="3">
        <f t="shared" si="253"/>
        <v>13079.25</v>
      </c>
      <c r="AW270" s="3">
        <f t="shared" si="253"/>
        <v>13079.25</v>
      </c>
      <c r="AX270" s="3">
        <f t="shared" si="253"/>
        <v>0</v>
      </c>
      <c r="AY270" s="3">
        <f t="shared" si="253"/>
        <v>13079.25</v>
      </c>
      <c r="AZ270" s="3">
        <f t="shared" si="253"/>
        <v>0</v>
      </c>
      <c r="BA270" s="3">
        <f t="shared" si="253"/>
        <v>0</v>
      </c>
      <c r="BB270" s="3">
        <f t="shared" si="253"/>
        <v>0</v>
      </c>
      <c r="BC270" s="3">
        <f t="shared" si="253"/>
        <v>0</v>
      </c>
      <c r="BD270" s="3">
        <f t="shared" si="253"/>
        <v>0</v>
      </c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>
        <f>ROUND(SUMIF(AA257:AA268,"=99036983",FQ257:FQ268),2)</f>
        <v>0</v>
      </c>
      <c r="BY270" s="3">
        <f>ROUND(SUMIF(AA257:AA268,"=99036983",FR257:FR268),2)</f>
        <v>0</v>
      </c>
      <c r="BZ270" s="3">
        <f>ROUND(SUMIF(AA257:AA268,"=99036983",GL257:GL268),2)</f>
        <v>0</v>
      </c>
      <c r="CA270" s="3">
        <f>ROUND(SUMIF(AA257:AA268,"=99036983",GM257:GM268),2)</f>
        <v>13848.85</v>
      </c>
      <c r="CB270" s="3">
        <f>ROUND(SUMIF(AA257:AA268,"=99036983",GN257:GN268),2)</f>
        <v>13848.85</v>
      </c>
      <c r="CC270" s="3">
        <f>ROUND(SUMIF(AA257:AA268,"=99036983",GO257:GO268),2)</f>
        <v>0</v>
      </c>
      <c r="CD270" s="3">
        <f>ROUND(SUMIF(AA257:AA268,"=99036983",GP257:GP268),2)</f>
        <v>0</v>
      </c>
      <c r="CE270" s="3">
        <f>AC270-BX270</f>
        <v>13079.25</v>
      </c>
      <c r="CF270" s="3">
        <f>AC270-BY270</f>
        <v>13079.25</v>
      </c>
      <c r="CG270" s="3">
        <f>BX270-BZ270</f>
        <v>0</v>
      </c>
      <c r="CH270" s="3">
        <f>AC270-BX270-BY270+BZ270</f>
        <v>13079.25</v>
      </c>
      <c r="CI270" s="3">
        <f>BY270-BZ270</f>
        <v>0</v>
      </c>
      <c r="CJ270" s="3">
        <f>ROUND(SUMIF(AA257:AA268,"=99036983",GX257:GX268),2)</f>
        <v>0</v>
      </c>
      <c r="CK270" s="3">
        <f>ROUND(SUMIF(AA257:AA268,"=99036983",GY257:GY268),2)</f>
        <v>0</v>
      </c>
      <c r="CL270" s="3">
        <f>ROUND(SUMIF(AA257:AA268,"=99036983",GZ257:GZ268),2)</f>
        <v>0</v>
      </c>
      <c r="CM270" s="3">
        <f>ROUND(SUMIF(AA257:AA268,"=99036983",HD257:HD268),2)</f>
        <v>0</v>
      </c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4">
        <f t="shared" ref="DG270:DL270" si="254">ROUND(DT270,2)</f>
        <v>23723.93</v>
      </c>
      <c r="DH270" s="4">
        <f t="shared" si="254"/>
        <v>18695.36</v>
      </c>
      <c r="DI270" s="4">
        <f t="shared" si="254"/>
        <v>108.43</v>
      </c>
      <c r="DJ270" s="4">
        <f t="shared" si="254"/>
        <v>33.68</v>
      </c>
      <c r="DK270" s="4">
        <f t="shared" si="254"/>
        <v>4920.1400000000003</v>
      </c>
      <c r="DL270" s="4">
        <f t="shared" si="254"/>
        <v>0</v>
      </c>
      <c r="DM270" s="4">
        <f>DZ270</f>
        <v>15.288</v>
      </c>
      <c r="DN270" s="4">
        <f>EA270</f>
        <v>0</v>
      </c>
      <c r="DO270" s="4">
        <f>ROUND(EB270,2)</f>
        <v>0</v>
      </c>
      <c r="DP270" s="4">
        <f>ROUND(EC270,2)</f>
        <v>6445.39</v>
      </c>
      <c r="DQ270" s="4">
        <f>ROUND(ED270,2)</f>
        <v>2656.87</v>
      </c>
      <c r="DR270" s="4"/>
      <c r="DS270" s="4"/>
      <c r="DT270" s="4">
        <f>ROUND(SUMIF(AA257:AA268,"=99036980",O257:O268),2)</f>
        <v>23723.93</v>
      </c>
      <c r="DU270" s="4">
        <f>ROUND(SUMIF(AA257:AA268,"=99036980",P257:P268),2)</f>
        <v>18695.36</v>
      </c>
      <c r="DV270" s="4">
        <f>ROUND(SUMIF(AA257:AA268,"=99036980",Q257:Q268),2)</f>
        <v>108.43</v>
      </c>
      <c r="DW270" s="4">
        <f>ROUND(SUMIF(AA257:AA268,"=99036980",R257:R268),2)</f>
        <v>33.68</v>
      </c>
      <c r="DX270" s="4">
        <f>ROUND(SUMIF(AA257:AA268,"=99036980",S257:S268),2)</f>
        <v>4920.1400000000003</v>
      </c>
      <c r="DY270" s="4">
        <f>ROUND(SUMIF(AA257:AA268,"=99036980",T257:T268),2)</f>
        <v>0</v>
      </c>
      <c r="DZ270" s="4">
        <f>SUMIF(AA257:AA268,"=99036980",U257:U268)</f>
        <v>15.288</v>
      </c>
      <c r="EA270" s="4">
        <f>SUMIF(AA257:AA268,"=99036980",V257:V268)</f>
        <v>0</v>
      </c>
      <c r="EB270" s="4">
        <f>ROUND(SUMIF(AA257:AA268,"=99036980",W257:W268),2)</f>
        <v>0</v>
      </c>
      <c r="EC270" s="4">
        <f>ROUND(SUMIF(AA257:AA268,"=99036980",X257:X268),2)</f>
        <v>6445.39</v>
      </c>
      <c r="ED270" s="4">
        <f>ROUND(SUMIF(AA257:AA268,"=99036980",Y257:Y268),2)</f>
        <v>2656.87</v>
      </c>
      <c r="EE270" s="4"/>
      <c r="EF270" s="4"/>
      <c r="EG270" s="4">
        <f t="shared" ref="EG270:EV270" si="255">ROUND(FP270,2)</f>
        <v>0</v>
      </c>
      <c r="EH270" s="4">
        <f t="shared" si="255"/>
        <v>0</v>
      </c>
      <c r="EI270" s="4">
        <f t="shared" si="255"/>
        <v>0</v>
      </c>
      <c r="EJ270" s="4">
        <f t="shared" si="255"/>
        <v>32879.07</v>
      </c>
      <c r="EK270" s="4">
        <f t="shared" si="255"/>
        <v>32879.07</v>
      </c>
      <c r="EL270" s="4">
        <f t="shared" si="255"/>
        <v>0</v>
      </c>
      <c r="EM270" s="4">
        <f t="shared" si="255"/>
        <v>0</v>
      </c>
      <c r="EN270" s="4">
        <f t="shared" si="255"/>
        <v>18695.36</v>
      </c>
      <c r="EO270" s="4">
        <f t="shared" si="255"/>
        <v>18695.36</v>
      </c>
      <c r="EP270" s="4">
        <f t="shared" si="255"/>
        <v>0</v>
      </c>
      <c r="EQ270" s="4">
        <f t="shared" si="255"/>
        <v>18695.36</v>
      </c>
      <c r="ER270" s="4">
        <f t="shared" si="255"/>
        <v>0</v>
      </c>
      <c r="ES270" s="4">
        <f t="shared" si="255"/>
        <v>0</v>
      </c>
      <c r="ET270" s="4">
        <f t="shared" si="255"/>
        <v>0</v>
      </c>
      <c r="EU270" s="4">
        <f t="shared" si="255"/>
        <v>0</v>
      </c>
      <c r="EV270" s="4">
        <f t="shared" si="255"/>
        <v>0</v>
      </c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>
        <f>ROUND(SUMIF(AA257:AA268,"=99036980",FQ257:FQ268),2)</f>
        <v>0</v>
      </c>
      <c r="FQ270" s="4">
        <f>ROUND(SUMIF(AA257:AA268,"=99036980",FR257:FR268),2)</f>
        <v>0</v>
      </c>
      <c r="FR270" s="4">
        <f>ROUND(SUMIF(AA257:AA268,"=99036980",GL257:GL268),2)</f>
        <v>0</v>
      </c>
      <c r="FS270" s="4">
        <f>ROUND(SUMIF(AA257:AA268,"=99036980",GM257:GM268),2)</f>
        <v>32879.07</v>
      </c>
      <c r="FT270" s="4">
        <f>ROUND(SUMIF(AA257:AA268,"=99036980",GN257:GN268),2)</f>
        <v>32879.07</v>
      </c>
      <c r="FU270" s="4">
        <f>ROUND(SUMIF(AA257:AA268,"=99036980",GO257:GO268),2)</f>
        <v>0</v>
      </c>
      <c r="FV270" s="4">
        <f>ROUND(SUMIF(AA257:AA268,"=99036980",GP257:GP268),2)</f>
        <v>0</v>
      </c>
      <c r="FW270" s="4">
        <f>DU270-FP270</f>
        <v>18695.36</v>
      </c>
      <c r="FX270" s="4">
        <f>DU270-FQ270</f>
        <v>18695.36</v>
      </c>
      <c r="FY270" s="4">
        <f>FP270-FR270</f>
        <v>0</v>
      </c>
      <c r="FZ270" s="4">
        <f>DU270-FP270-FQ270+FR270</f>
        <v>18695.36</v>
      </c>
      <c r="GA270" s="4">
        <f>FQ270-FR270</f>
        <v>0</v>
      </c>
      <c r="GB270" s="4">
        <f>ROUND(SUMIF(AA257:AA268,"=99036980",GX257:GX268),2)</f>
        <v>0</v>
      </c>
      <c r="GC270" s="4">
        <f>ROUND(SUMIF(AA257:AA268,"=99036980",GY257:GY268),2)</f>
        <v>0</v>
      </c>
      <c r="GD270" s="4">
        <f>ROUND(SUMIF(AA257:AA268,"=99036980",GZ257:GZ268),2)</f>
        <v>0</v>
      </c>
      <c r="GE270" s="4">
        <f>ROUND(SUMIF(AA257:AA268,"=99036980",HD257:HD268),2)</f>
        <v>0</v>
      </c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>
        <v>0</v>
      </c>
    </row>
    <row r="272" spans="1:255" x14ac:dyDescent="0.2">
      <c r="A272" s="5">
        <v>50</v>
      </c>
      <c r="B272" s="5">
        <v>0</v>
      </c>
      <c r="C272" s="5">
        <v>0</v>
      </c>
      <c r="D272" s="5">
        <v>1</v>
      </c>
      <c r="E272" s="5">
        <v>201</v>
      </c>
      <c r="F272" s="5">
        <f>ROUND(Source!O270,O272)</f>
        <v>13302.2</v>
      </c>
      <c r="G272" s="5" t="s">
        <v>46</v>
      </c>
      <c r="H272" s="5" t="s">
        <v>47</v>
      </c>
      <c r="I272" s="5"/>
      <c r="J272" s="5"/>
      <c r="K272" s="5">
        <v>201</v>
      </c>
      <c r="L272" s="5">
        <v>1</v>
      </c>
      <c r="M272" s="5">
        <v>3</v>
      </c>
      <c r="N272" s="5" t="s">
        <v>3</v>
      </c>
      <c r="O272" s="5">
        <v>2</v>
      </c>
      <c r="P272" s="5">
        <f>ROUND(Source!DG270,O272)</f>
        <v>23723.93</v>
      </c>
      <c r="Q272" s="5"/>
      <c r="R272" s="5"/>
      <c r="S272" s="5"/>
      <c r="T272" s="5"/>
      <c r="U272" s="5"/>
      <c r="V272" s="5"/>
      <c r="W272" s="5"/>
    </row>
    <row r="273" spans="1:23" x14ac:dyDescent="0.2">
      <c r="A273" s="5">
        <v>50</v>
      </c>
      <c r="B273" s="5">
        <v>0</v>
      </c>
      <c r="C273" s="5">
        <v>0</v>
      </c>
      <c r="D273" s="5">
        <v>1</v>
      </c>
      <c r="E273" s="5">
        <v>202</v>
      </c>
      <c r="F273" s="5">
        <f>ROUND(Source!P270,O273)</f>
        <v>13079.25</v>
      </c>
      <c r="G273" s="5" t="s">
        <v>48</v>
      </c>
      <c r="H273" s="5" t="s">
        <v>49</v>
      </c>
      <c r="I273" s="5"/>
      <c r="J273" s="5"/>
      <c r="K273" s="5">
        <v>202</v>
      </c>
      <c r="L273" s="5">
        <v>2</v>
      </c>
      <c r="M273" s="5">
        <v>3</v>
      </c>
      <c r="N273" s="5" t="s">
        <v>3</v>
      </c>
      <c r="O273" s="5">
        <v>2</v>
      </c>
      <c r="P273" s="5">
        <f>ROUND(Source!DH270,O273)</f>
        <v>18695.36</v>
      </c>
      <c r="Q273" s="5"/>
      <c r="R273" s="5"/>
      <c r="S273" s="5"/>
      <c r="T273" s="5"/>
      <c r="U273" s="5"/>
      <c r="V273" s="5"/>
      <c r="W273" s="5"/>
    </row>
    <row r="274" spans="1:23" x14ac:dyDescent="0.2">
      <c r="A274" s="5">
        <v>50</v>
      </c>
      <c r="B274" s="5">
        <v>0</v>
      </c>
      <c r="C274" s="5">
        <v>0</v>
      </c>
      <c r="D274" s="5">
        <v>1</v>
      </c>
      <c r="E274" s="5">
        <v>222</v>
      </c>
      <c r="F274" s="5">
        <f>ROUND(Source!AO270,O274)</f>
        <v>0</v>
      </c>
      <c r="G274" s="5" t="s">
        <v>50</v>
      </c>
      <c r="H274" s="5" t="s">
        <v>51</v>
      </c>
      <c r="I274" s="5"/>
      <c r="J274" s="5"/>
      <c r="K274" s="5">
        <v>222</v>
      </c>
      <c r="L274" s="5">
        <v>3</v>
      </c>
      <c r="M274" s="5">
        <v>3</v>
      </c>
      <c r="N274" s="5" t="s">
        <v>3</v>
      </c>
      <c r="O274" s="5">
        <v>2</v>
      </c>
      <c r="P274" s="5">
        <f>ROUND(Source!EG270,O274)</f>
        <v>0</v>
      </c>
      <c r="Q274" s="5"/>
      <c r="R274" s="5"/>
      <c r="S274" s="5"/>
      <c r="T274" s="5"/>
      <c r="U274" s="5"/>
      <c r="V274" s="5"/>
      <c r="W274" s="5"/>
    </row>
    <row r="275" spans="1:23" x14ac:dyDescent="0.2">
      <c r="A275" s="5">
        <v>50</v>
      </c>
      <c r="B275" s="5">
        <v>0</v>
      </c>
      <c r="C275" s="5">
        <v>0</v>
      </c>
      <c r="D275" s="5">
        <v>1</v>
      </c>
      <c r="E275" s="5">
        <v>225</v>
      </c>
      <c r="F275" s="5">
        <f>ROUND(Source!AV270,O275)</f>
        <v>13079.25</v>
      </c>
      <c r="G275" s="5" t="s">
        <v>52</v>
      </c>
      <c r="H275" s="5" t="s">
        <v>53</v>
      </c>
      <c r="I275" s="5"/>
      <c r="J275" s="5"/>
      <c r="K275" s="5">
        <v>225</v>
      </c>
      <c r="L275" s="5">
        <v>4</v>
      </c>
      <c r="M275" s="5">
        <v>3</v>
      </c>
      <c r="N275" s="5" t="s">
        <v>3</v>
      </c>
      <c r="O275" s="5">
        <v>2</v>
      </c>
      <c r="P275" s="5">
        <f>ROUND(Source!EN270,O275)</f>
        <v>18695.36</v>
      </c>
      <c r="Q275" s="5"/>
      <c r="R275" s="5"/>
      <c r="S275" s="5"/>
      <c r="T275" s="5"/>
      <c r="U275" s="5"/>
      <c r="V275" s="5"/>
      <c r="W275" s="5"/>
    </row>
    <row r="276" spans="1:23" x14ac:dyDescent="0.2">
      <c r="A276" s="5">
        <v>50</v>
      </c>
      <c r="B276" s="5">
        <v>0</v>
      </c>
      <c r="C276" s="5">
        <v>0</v>
      </c>
      <c r="D276" s="5">
        <v>1</v>
      </c>
      <c r="E276" s="5">
        <v>226</v>
      </c>
      <c r="F276" s="5">
        <f>ROUND(Source!AW270,O276)</f>
        <v>13079.25</v>
      </c>
      <c r="G276" s="5" t="s">
        <v>54</v>
      </c>
      <c r="H276" s="5" t="s">
        <v>55</v>
      </c>
      <c r="I276" s="5"/>
      <c r="J276" s="5"/>
      <c r="K276" s="5">
        <v>226</v>
      </c>
      <c r="L276" s="5">
        <v>5</v>
      </c>
      <c r="M276" s="5">
        <v>3</v>
      </c>
      <c r="N276" s="5" t="s">
        <v>3</v>
      </c>
      <c r="O276" s="5">
        <v>2</v>
      </c>
      <c r="P276" s="5">
        <f>ROUND(Source!EO270,O276)</f>
        <v>18695.36</v>
      </c>
      <c r="Q276" s="5"/>
      <c r="R276" s="5"/>
      <c r="S276" s="5"/>
      <c r="T276" s="5"/>
      <c r="U276" s="5"/>
      <c r="V276" s="5"/>
      <c r="W276" s="5"/>
    </row>
    <row r="277" spans="1:23" x14ac:dyDescent="0.2">
      <c r="A277" s="5">
        <v>50</v>
      </c>
      <c r="B277" s="5">
        <v>0</v>
      </c>
      <c r="C277" s="5">
        <v>0</v>
      </c>
      <c r="D277" s="5">
        <v>1</v>
      </c>
      <c r="E277" s="5">
        <v>227</v>
      </c>
      <c r="F277" s="5">
        <f>ROUND(Source!AX270,O277)</f>
        <v>0</v>
      </c>
      <c r="G277" s="5" t="s">
        <v>56</v>
      </c>
      <c r="H277" s="5" t="s">
        <v>57</v>
      </c>
      <c r="I277" s="5"/>
      <c r="J277" s="5"/>
      <c r="K277" s="5">
        <v>227</v>
      </c>
      <c r="L277" s="5">
        <v>6</v>
      </c>
      <c r="M277" s="5">
        <v>3</v>
      </c>
      <c r="N277" s="5" t="s">
        <v>3</v>
      </c>
      <c r="O277" s="5">
        <v>2</v>
      </c>
      <c r="P277" s="5">
        <f>ROUND(Source!EP270,O277)</f>
        <v>0</v>
      </c>
      <c r="Q277" s="5"/>
      <c r="R277" s="5"/>
      <c r="S277" s="5"/>
      <c r="T277" s="5"/>
      <c r="U277" s="5"/>
      <c r="V277" s="5"/>
      <c r="W277" s="5"/>
    </row>
    <row r="278" spans="1:23" x14ac:dyDescent="0.2">
      <c r="A278" s="5">
        <v>50</v>
      </c>
      <c r="B278" s="5">
        <v>0</v>
      </c>
      <c r="C278" s="5">
        <v>0</v>
      </c>
      <c r="D278" s="5">
        <v>1</v>
      </c>
      <c r="E278" s="5">
        <v>228</v>
      </c>
      <c r="F278" s="5">
        <f>ROUND(Source!AY270,O278)</f>
        <v>13079.25</v>
      </c>
      <c r="G278" s="5" t="s">
        <v>58</v>
      </c>
      <c r="H278" s="5" t="s">
        <v>59</v>
      </c>
      <c r="I278" s="5"/>
      <c r="J278" s="5"/>
      <c r="K278" s="5">
        <v>228</v>
      </c>
      <c r="L278" s="5">
        <v>7</v>
      </c>
      <c r="M278" s="5">
        <v>3</v>
      </c>
      <c r="N278" s="5" t="s">
        <v>3</v>
      </c>
      <c r="O278" s="5">
        <v>2</v>
      </c>
      <c r="P278" s="5">
        <f>ROUND(Source!EQ270,O278)</f>
        <v>18695.36</v>
      </c>
      <c r="Q278" s="5"/>
      <c r="R278" s="5"/>
      <c r="S278" s="5"/>
      <c r="T278" s="5"/>
      <c r="U278" s="5"/>
      <c r="V278" s="5"/>
      <c r="W278" s="5"/>
    </row>
    <row r="279" spans="1:23" x14ac:dyDescent="0.2">
      <c r="A279" s="5">
        <v>50</v>
      </c>
      <c r="B279" s="5">
        <v>0</v>
      </c>
      <c r="C279" s="5">
        <v>0</v>
      </c>
      <c r="D279" s="5">
        <v>1</v>
      </c>
      <c r="E279" s="5">
        <v>216</v>
      </c>
      <c r="F279" s="5">
        <f>ROUND(Source!AP270,O279)</f>
        <v>0</v>
      </c>
      <c r="G279" s="5" t="s">
        <v>60</v>
      </c>
      <c r="H279" s="5" t="s">
        <v>61</v>
      </c>
      <c r="I279" s="5"/>
      <c r="J279" s="5"/>
      <c r="K279" s="5">
        <v>216</v>
      </c>
      <c r="L279" s="5">
        <v>8</v>
      </c>
      <c r="M279" s="5">
        <v>3</v>
      </c>
      <c r="N279" s="5" t="s">
        <v>3</v>
      </c>
      <c r="O279" s="5">
        <v>2</v>
      </c>
      <c r="P279" s="5">
        <f>ROUND(Source!EH270,O279)</f>
        <v>0</v>
      </c>
      <c r="Q279" s="5"/>
      <c r="R279" s="5"/>
      <c r="S279" s="5"/>
      <c r="T279" s="5"/>
      <c r="U279" s="5"/>
      <c r="V279" s="5"/>
      <c r="W279" s="5"/>
    </row>
    <row r="280" spans="1:23" x14ac:dyDescent="0.2">
      <c r="A280" s="5">
        <v>50</v>
      </c>
      <c r="B280" s="5">
        <v>0</v>
      </c>
      <c r="C280" s="5">
        <v>0</v>
      </c>
      <c r="D280" s="5">
        <v>1</v>
      </c>
      <c r="E280" s="5">
        <v>223</v>
      </c>
      <c r="F280" s="5">
        <f>ROUND(Source!AQ270,O280)</f>
        <v>0</v>
      </c>
      <c r="G280" s="5" t="s">
        <v>62</v>
      </c>
      <c r="H280" s="5" t="s">
        <v>63</v>
      </c>
      <c r="I280" s="5"/>
      <c r="J280" s="5"/>
      <c r="K280" s="5">
        <v>223</v>
      </c>
      <c r="L280" s="5">
        <v>9</v>
      </c>
      <c r="M280" s="5">
        <v>3</v>
      </c>
      <c r="N280" s="5" t="s">
        <v>3</v>
      </c>
      <c r="O280" s="5">
        <v>2</v>
      </c>
      <c r="P280" s="5">
        <f>ROUND(Source!EI270,O280)</f>
        <v>0</v>
      </c>
      <c r="Q280" s="5"/>
      <c r="R280" s="5"/>
      <c r="S280" s="5"/>
      <c r="T280" s="5"/>
      <c r="U280" s="5"/>
      <c r="V280" s="5"/>
      <c r="W280" s="5"/>
    </row>
    <row r="281" spans="1:23" x14ac:dyDescent="0.2">
      <c r="A281" s="5">
        <v>50</v>
      </c>
      <c r="B281" s="5">
        <v>0</v>
      </c>
      <c r="C281" s="5">
        <v>0</v>
      </c>
      <c r="D281" s="5">
        <v>1</v>
      </c>
      <c r="E281" s="5">
        <v>229</v>
      </c>
      <c r="F281" s="5">
        <f>ROUND(Source!AZ270,O281)</f>
        <v>0</v>
      </c>
      <c r="G281" s="5" t="s">
        <v>64</v>
      </c>
      <c r="H281" s="5" t="s">
        <v>65</v>
      </c>
      <c r="I281" s="5"/>
      <c r="J281" s="5"/>
      <c r="K281" s="5">
        <v>229</v>
      </c>
      <c r="L281" s="5">
        <v>10</v>
      </c>
      <c r="M281" s="5">
        <v>3</v>
      </c>
      <c r="N281" s="5" t="s">
        <v>3</v>
      </c>
      <c r="O281" s="5">
        <v>2</v>
      </c>
      <c r="P281" s="5">
        <f>ROUND(Source!ER270,O281)</f>
        <v>0</v>
      </c>
      <c r="Q281" s="5"/>
      <c r="R281" s="5"/>
      <c r="S281" s="5"/>
      <c r="T281" s="5"/>
      <c r="U281" s="5"/>
      <c r="V281" s="5"/>
      <c r="W281" s="5"/>
    </row>
    <row r="282" spans="1:23" x14ac:dyDescent="0.2">
      <c r="A282" s="5">
        <v>50</v>
      </c>
      <c r="B282" s="5">
        <v>0</v>
      </c>
      <c r="C282" s="5">
        <v>0</v>
      </c>
      <c r="D282" s="5">
        <v>1</v>
      </c>
      <c r="E282" s="5">
        <v>203</v>
      </c>
      <c r="F282" s="5">
        <f>ROUND(Source!Q270,O282)</f>
        <v>19.89</v>
      </c>
      <c r="G282" s="5" t="s">
        <v>66</v>
      </c>
      <c r="H282" s="5" t="s">
        <v>67</v>
      </c>
      <c r="I282" s="5"/>
      <c r="J282" s="5"/>
      <c r="K282" s="5">
        <v>203</v>
      </c>
      <c r="L282" s="5">
        <v>11</v>
      </c>
      <c r="M282" s="5">
        <v>3</v>
      </c>
      <c r="N282" s="5" t="s">
        <v>3</v>
      </c>
      <c r="O282" s="5">
        <v>2</v>
      </c>
      <c r="P282" s="5">
        <f>ROUND(Source!DI270,O282)</f>
        <v>108.43</v>
      </c>
      <c r="Q282" s="5"/>
      <c r="R282" s="5"/>
      <c r="S282" s="5"/>
      <c r="T282" s="5"/>
      <c r="U282" s="5"/>
      <c r="V282" s="5"/>
      <c r="W282" s="5"/>
    </row>
    <row r="283" spans="1:23" x14ac:dyDescent="0.2">
      <c r="A283" s="5">
        <v>50</v>
      </c>
      <c r="B283" s="5">
        <v>0</v>
      </c>
      <c r="C283" s="5">
        <v>0</v>
      </c>
      <c r="D283" s="5">
        <v>1</v>
      </c>
      <c r="E283" s="5">
        <v>231</v>
      </c>
      <c r="F283" s="5">
        <f>ROUND(Source!BB270,O283)</f>
        <v>0</v>
      </c>
      <c r="G283" s="5" t="s">
        <v>68</v>
      </c>
      <c r="H283" s="5" t="s">
        <v>69</v>
      </c>
      <c r="I283" s="5"/>
      <c r="J283" s="5"/>
      <c r="K283" s="5">
        <v>231</v>
      </c>
      <c r="L283" s="5">
        <v>12</v>
      </c>
      <c r="M283" s="5">
        <v>3</v>
      </c>
      <c r="N283" s="5" t="s">
        <v>3</v>
      </c>
      <c r="O283" s="5">
        <v>2</v>
      </c>
      <c r="P283" s="5">
        <f>ROUND(Source!ET270,O283)</f>
        <v>0</v>
      </c>
      <c r="Q283" s="5"/>
      <c r="R283" s="5"/>
      <c r="S283" s="5"/>
      <c r="T283" s="5"/>
      <c r="U283" s="5"/>
      <c r="V283" s="5"/>
      <c r="W283" s="5"/>
    </row>
    <row r="284" spans="1:23" x14ac:dyDescent="0.2">
      <c r="A284" s="5">
        <v>50</v>
      </c>
      <c r="B284" s="5">
        <v>0</v>
      </c>
      <c r="C284" s="5">
        <v>0</v>
      </c>
      <c r="D284" s="5">
        <v>1</v>
      </c>
      <c r="E284" s="5">
        <v>204</v>
      </c>
      <c r="F284" s="5">
        <f>ROUND(Source!R270,O284)</f>
        <v>1.39</v>
      </c>
      <c r="G284" s="5" t="s">
        <v>70</v>
      </c>
      <c r="H284" s="5" t="s">
        <v>71</v>
      </c>
      <c r="I284" s="5"/>
      <c r="J284" s="5"/>
      <c r="K284" s="5">
        <v>204</v>
      </c>
      <c r="L284" s="5">
        <v>13</v>
      </c>
      <c r="M284" s="5">
        <v>3</v>
      </c>
      <c r="N284" s="5" t="s">
        <v>3</v>
      </c>
      <c r="O284" s="5">
        <v>2</v>
      </c>
      <c r="P284" s="5">
        <f>ROUND(Source!DJ270,O284)</f>
        <v>33.68</v>
      </c>
      <c r="Q284" s="5"/>
      <c r="R284" s="5"/>
      <c r="S284" s="5"/>
      <c r="T284" s="5"/>
      <c r="U284" s="5"/>
      <c r="V284" s="5"/>
      <c r="W284" s="5"/>
    </row>
    <row r="285" spans="1:23" x14ac:dyDescent="0.2">
      <c r="A285" s="5">
        <v>50</v>
      </c>
      <c r="B285" s="5">
        <v>0</v>
      </c>
      <c r="C285" s="5">
        <v>0</v>
      </c>
      <c r="D285" s="5">
        <v>1</v>
      </c>
      <c r="E285" s="5">
        <v>205</v>
      </c>
      <c r="F285" s="5">
        <f>ROUND(Source!S270,O285)</f>
        <v>203.06</v>
      </c>
      <c r="G285" s="5" t="s">
        <v>72</v>
      </c>
      <c r="H285" s="5" t="s">
        <v>73</v>
      </c>
      <c r="I285" s="5"/>
      <c r="J285" s="5"/>
      <c r="K285" s="5">
        <v>205</v>
      </c>
      <c r="L285" s="5">
        <v>14</v>
      </c>
      <c r="M285" s="5">
        <v>3</v>
      </c>
      <c r="N285" s="5" t="s">
        <v>3</v>
      </c>
      <c r="O285" s="5">
        <v>2</v>
      </c>
      <c r="P285" s="5">
        <f>ROUND(Source!DK270,O285)</f>
        <v>4920.1400000000003</v>
      </c>
      <c r="Q285" s="5"/>
      <c r="R285" s="5"/>
      <c r="S285" s="5"/>
      <c r="T285" s="5"/>
      <c r="U285" s="5"/>
      <c r="V285" s="5"/>
      <c r="W285" s="5"/>
    </row>
    <row r="286" spans="1:23" x14ac:dyDescent="0.2">
      <c r="A286" s="5">
        <v>50</v>
      </c>
      <c r="B286" s="5">
        <v>0</v>
      </c>
      <c r="C286" s="5">
        <v>0</v>
      </c>
      <c r="D286" s="5">
        <v>1</v>
      </c>
      <c r="E286" s="5">
        <v>232</v>
      </c>
      <c r="F286" s="5">
        <f>ROUND(Source!BC270,O286)</f>
        <v>0</v>
      </c>
      <c r="G286" s="5" t="s">
        <v>74</v>
      </c>
      <c r="H286" s="5" t="s">
        <v>75</v>
      </c>
      <c r="I286" s="5"/>
      <c r="J286" s="5"/>
      <c r="K286" s="5">
        <v>232</v>
      </c>
      <c r="L286" s="5">
        <v>15</v>
      </c>
      <c r="M286" s="5">
        <v>3</v>
      </c>
      <c r="N286" s="5" t="s">
        <v>3</v>
      </c>
      <c r="O286" s="5">
        <v>2</v>
      </c>
      <c r="P286" s="5">
        <f>ROUND(Source!EU270,O286)</f>
        <v>0</v>
      </c>
      <c r="Q286" s="5"/>
      <c r="R286" s="5"/>
      <c r="S286" s="5"/>
      <c r="T286" s="5"/>
      <c r="U286" s="5"/>
      <c r="V286" s="5"/>
      <c r="W286" s="5"/>
    </row>
    <row r="287" spans="1:23" x14ac:dyDescent="0.2">
      <c r="A287" s="5">
        <v>50</v>
      </c>
      <c r="B287" s="5">
        <v>0</v>
      </c>
      <c r="C287" s="5">
        <v>0</v>
      </c>
      <c r="D287" s="5">
        <v>1</v>
      </c>
      <c r="E287" s="5">
        <v>214</v>
      </c>
      <c r="F287" s="5">
        <f>ROUND(Source!AS270,O287)</f>
        <v>13848.85</v>
      </c>
      <c r="G287" s="5" t="s">
        <v>76</v>
      </c>
      <c r="H287" s="5" t="s">
        <v>77</v>
      </c>
      <c r="I287" s="5"/>
      <c r="J287" s="5"/>
      <c r="K287" s="5">
        <v>214</v>
      </c>
      <c r="L287" s="5">
        <v>16</v>
      </c>
      <c r="M287" s="5">
        <v>3</v>
      </c>
      <c r="N287" s="5" t="s">
        <v>3</v>
      </c>
      <c r="O287" s="5">
        <v>2</v>
      </c>
      <c r="P287" s="5">
        <f>ROUND(Source!EK270,O287)</f>
        <v>32879.07</v>
      </c>
      <c r="Q287" s="5"/>
      <c r="R287" s="5"/>
      <c r="S287" s="5"/>
      <c r="T287" s="5"/>
      <c r="U287" s="5"/>
      <c r="V287" s="5"/>
      <c r="W287" s="5"/>
    </row>
    <row r="288" spans="1:23" x14ac:dyDescent="0.2">
      <c r="A288" s="5">
        <v>50</v>
      </c>
      <c r="B288" s="5">
        <v>0</v>
      </c>
      <c r="C288" s="5">
        <v>0</v>
      </c>
      <c r="D288" s="5">
        <v>1</v>
      </c>
      <c r="E288" s="5">
        <v>215</v>
      </c>
      <c r="F288" s="5">
        <f>ROUND(Source!AT270,O288)</f>
        <v>0</v>
      </c>
      <c r="G288" s="5" t="s">
        <v>78</v>
      </c>
      <c r="H288" s="5" t="s">
        <v>79</v>
      </c>
      <c r="I288" s="5"/>
      <c r="J288" s="5"/>
      <c r="K288" s="5">
        <v>215</v>
      </c>
      <c r="L288" s="5">
        <v>17</v>
      </c>
      <c r="M288" s="5">
        <v>3</v>
      </c>
      <c r="N288" s="5" t="s">
        <v>3</v>
      </c>
      <c r="O288" s="5">
        <v>2</v>
      </c>
      <c r="P288" s="5">
        <f>ROUND(Source!EL270,O288)</f>
        <v>0</v>
      </c>
      <c r="Q288" s="5"/>
      <c r="R288" s="5"/>
      <c r="S288" s="5"/>
      <c r="T288" s="5"/>
      <c r="U288" s="5"/>
      <c r="V288" s="5"/>
      <c r="W288" s="5"/>
    </row>
    <row r="289" spans="1:206" x14ac:dyDescent="0.2">
      <c r="A289" s="5">
        <v>50</v>
      </c>
      <c r="B289" s="5">
        <v>0</v>
      </c>
      <c r="C289" s="5">
        <v>0</v>
      </c>
      <c r="D289" s="5">
        <v>1</v>
      </c>
      <c r="E289" s="5">
        <v>217</v>
      </c>
      <c r="F289" s="5">
        <f>ROUND(Source!AU270,O289)</f>
        <v>0</v>
      </c>
      <c r="G289" s="5" t="s">
        <v>80</v>
      </c>
      <c r="H289" s="5" t="s">
        <v>81</v>
      </c>
      <c r="I289" s="5"/>
      <c r="J289" s="5"/>
      <c r="K289" s="5">
        <v>217</v>
      </c>
      <c r="L289" s="5">
        <v>18</v>
      </c>
      <c r="M289" s="5">
        <v>3</v>
      </c>
      <c r="N289" s="5" t="s">
        <v>3</v>
      </c>
      <c r="O289" s="5">
        <v>2</v>
      </c>
      <c r="P289" s="5">
        <f>ROUND(Source!EM270,O289)</f>
        <v>0</v>
      </c>
      <c r="Q289" s="5"/>
      <c r="R289" s="5"/>
      <c r="S289" s="5"/>
      <c r="T289" s="5"/>
      <c r="U289" s="5"/>
      <c r="V289" s="5"/>
      <c r="W289" s="5"/>
    </row>
    <row r="290" spans="1:206" x14ac:dyDescent="0.2">
      <c r="A290" s="5">
        <v>50</v>
      </c>
      <c r="B290" s="5">
        <v>0</v>
      </c>
      <c r="C290" s="5">
        <v>0</v>
      </c>
      <c r="D290" s="5">
        <v>1</v>
      </c>
      <c r="E290" s="5">
        <v>230</v>
      </c>
      <c r="F290" s="5">
        <f>ROUND(Source!BA270,O290)</f>
        <v>0</v>
      </c>
      <c r="G290" s="5" t="s">
        <v>82</v>
      </c>
      <c r="H290" s="5" t="s">
        <v>83</v>
      </c>
      <c r="I290" s="5"/>
      <c r="J290" s="5"/>
      <c r="K290" s="5">
        <v>230</v>
      </c>
      <c r="L290" s="5">
        <v>19</v>
      </c>
      <c r="M290" s="5">
        <v>3</v>
      </c>
      <c r="N290" s="5" t="s">
        <v>3</v>
      </c>
      <c r="O290" s="5">
        <v>2</v>
      </c>
      <c r="P290" s="5">
        <f>ROUND(Source!ES270,O290)</f>
        <v>0</v>
      </c>
      <c r="Q290" s="5"/>
      <c r="R290" s="5"/>
      <c r="S290" s="5"/>
      <c r="T290" s="5"/>
      <c r="U290" s="5"/>
      <c r="V290" s="5"/>
      <c r="W290" s="5"/>
    </row>
    <row r="291" spans="1:206" x14ac:dyDescent="0.2">
      <c r="A291" s="5">
        <v>50</v>
      </c>
      <c r="B291" s="5">
        <v>0</v>
      </c>
      <c r="C291" s="5">
        <v>0</v>
      </c>
      <c r="D291" s="5">
        <v>1</v>
      </c>
      <c r="E291" s="5">
        <v>206</v>
      </c>
      <c r="F291" s="5">
        <f>ROUND(Source!T270,O291)</f>
        <v>0</v>
      </c>
      <c r="G291" s="5" t="s">
        <v>84</v>
      </c>
      <c r="H291" s="5" t="s">
        <v>85</v>
      </c>
      <c r="I291" s="5"/>
      <c r="J291" s="5"/>
      <c r="K291" s="5">
        <v>206</v>
      </c>
      <c r="L291" s="5">
        <v>20</v>
      </c>
      <c r="M291" s="5">
        <v>3</v>
      </c>
      <c r="N291" s="5" t="s">
        <v>3</v>
      </c>
      <c r="O291" s="5">
        <v>2</v>
      </c>
      <c r="P291" s="5">
        <f>ROUND(Source!DL270,O291)</f>
        <v>0</v>
      </c>
      <c r="Q291" s="5"/>
      <c r="R291" s="5"/>
      <c r="S291" s="5"/>
      <c r="T291" s="5"/>
      <c r="U291" s="5"/>
      <c r="V291" s="5"/>
      <c r="W291" s="5"/>
    </row>
    <row r="292" spans="1:206" x14ac:dyDescent="0.2">
      <c r="A292" s="5">
        <v>50</v>
      </c>
      <c r="B292" s="5">
        <v>0</v>
      </c>
      <c r="C292" s="5">
        <v>0</v>
      </c>
      <c r="D292" s="5">
        <v>1</v>
      </c>
      <c r="E292" s="5">
        <v>207</v>
      </c>
      <c r="F292" s="5">
        <f>Source!U270</f>
        <v>15.288</v>
      </c>
      <c r="G292" s="5" t="s">
        <v>86</v>
      </c>
      <c r="H292" s="5" t="s">
        <v>87</v>
      </c>
      <c r="I292" s="5"/>
      <c r="J292" s="5"/>
      <c r="K292" s="5">
        <v>207</v>
      </c>
      <c r="L292" s="5">
        <v>21</v>
      </c>
      <c r="M292" s="5">
        <v>3</v>
      </c>
      <c r="N292" s="5" t="s">
        <v>3</v>
      </c>
      <c r="O292" s="5">
        <v>-1</v>
      </c>
      <c r="P292" s="5">
        <f>Source!DM270</f>
        <v>15.288</v>
      </c>
      <c r="Q292" s="5"/>
      <c r="R292" s="5"/>
      <c r="S292" s="5"/>
      <c r="T292" s="5"/>
      <c r="U292" s="5"/>
      <c r="V292" s="5"/>
      <c r="W292" s="5"/>
    </row>
    <row r="293" spans="1:206" x14ac:dyDescent="0.2">
      <c r="A293" s="5">
        <v>50</v>
      </c>
      <c r="B293" s="5">
        <v>0</v>
      </c>
      <c r="C293" s="5">
        <v>0</v>
      </c>
      <c r="D293" s="5">
        <v>1</v>
      </c>
      <c r="E293" s="5">
        <v>208</v>
      </c>
      <c r="F293" s="5">
        <f>Source!V270</f>
        <v>0</v>
      </c>
      <c r="G293" s="5" t="s">
        <v>88</v>
      </c>
      <c r="H293" s="5" t="s">
        <v>89</v>
      </c>
      <c r="I293" s="5"/>
      <c r="J293" s="5"/>
      <c r="K293" s="5">
        <v>208</v>
      </c>
      <c r="L293" s="5">
        <v>22</v>
      </c>
      <c r="M293" s="5">
        <v>3</v>
      </c>
      <c r="N293" s="5" t="s">
        <v>3</v>
      </c>
      <c r="O293" s="5">
        <v>-1</v>
      </c>
      <c r="P293" s="5">
        <f>Source!DN270</f>
        <v>0</v>
      </c>
      <c r="Q293" s="5"/>
      <c r="R293" s="5"/>
      <c r="S293" s="5"/>
      <c r="T293" s="5"/>
      <c r="U293" s="5"/>
      <c r="V293" s="5"/>
      <c r="W293" s="5"/>
    </row>
    <row r="294" spans="1:206" x14ac:dyDescent="0.2">
      <c r="A294" s="5">
        <v>50</v>
      </c>
      <c r="B294" s="5">
        <v>0</v>
      </c>
      <c r="C294" s="5">
        <v>0</v>
      </c>
      <c r="D294" s="5">
        <v>1</v>
      </c>
      <c r="E294" s="5">
        <v>209</v>
      </c>
      <c r="F294" s="5">
        <f>ROUND(Source!W270,O294)</f>
        <v>0</v>
      </c>
      <c r="G294" s="5" t="s">
        <v>90</v>
      </c>
      <c r="H294" s="5" t="s">
        <v>91</v>
      </c>
      <c r="I294" s="5"/>
      <c r="J294" s="5"/>
      <c r="K294" s="5">
        <v>209</v>
      </c>
      <c r="L294" s="5">
        <v>23</v>
      </c>
      <c r="M294" s="5">
        <v>3</v>
      </c>
      <c r="N294" s="5" t="s">
        <v>3</v>
      </c>
      <c r="O294" s="5">
        <v>2</v>
      </c>
      <c r="P294" s="5">
        <f>ROUND(Source!DO270,O294)</f>
        <v>0</v>
      </c>
      <c r="Q294" s="5"/>
      <c r="R294" s="5"/>
      <c r="S294" s="5"/>
      <c r="T294" s="5"/>
      <c r="U294" s="5"/>
      <c r="V294" s="5"/>
      <c r="W294" s="5"/>
    </row>
    <row r="295" spans="1:206" x14ac:dyDescent="0.2">
      <c r="A295" s="5">
        <v>50</v>
      </c>
      <c r="B295" s="5">
        <v>0</v>
      </c>
      <c r="C295" s="5">
        <v>0</v>
      </c>
      <c r="D295" s="5">
        <v>1</v>
      </c>
      <c r="E295" s="5">
        <v>233</v>
      </c>
      <c r="F295" s="5">
        <f>ROUND(Source!BD270,O295)</f>
        <v>0</v>
      </c>
      <c r="G295" s="5" t="s">
        <v>92</v>
      </c>
      <c r="H295" s="5" t="s">
        <v>93</v>
      </c>
      <c r="I295" s="5"/>
      <c r="J295" s="5"/>
      <c r="K295" s="5">
        <v>233</v>
      </c>
      <c r="L295" s="5">
        <v>24</v>
      </c>
      <c r="M295" s="5">
        <v>3</v>
      </c>
      <c r="N295" s="5" t="s">
        <v>3</v>
      </c>
      <c r="O295" s="5">
        <v>2</v>
      </c>
      <c r="P295" s="5">
        <f>ROUND(Source!EV270,O295)</f>
        <v>0</v>
      </c>
      <c r="Q295" s="5"/>
      <c r="R295" s="5"/>
      <c r="S295" s="5"/>
      <c r="T295" s="5"/>
      <c r="U295" s="5"/>
      <c r="V295" s="5"/>
      <c r="W295" s="5"/>
    </row>
    <row r="296" spans="1:206" x14ac:dyDescent="0.2">
      <c r="A296" s="5">
        <v>50</v>
      </c>
      <c r="B296" s="5">
        <v>0</v>
      </c>
      <c r="C296" s="5">
        <v>0</v>
      </c>
      <c r="D296" s="5">
        <v>1</v>
      </c>
      <c r="E296" s="5">
        <v>210</v>
      </c>
      <c r="F296" s="5">
        <f>ROUND(Source!X270,O296)</f>
        <v>326.93</v>
      </c>
      <c r="G296" s="5" t="s">
        <v>94</v>
      </c>
      <c r="H296" s="5" t="s">
        <v>95</v>
      </c>
      <c r="I296" s="5"/>
      <c r="J296" s="5"/>
      <c r="K296" s="5">
        <v>210</v>
      </c>
      <c r="L296" s="5">
        <v>25</v>
      </c>
      <c r="M296" s="5">
        <v>3</v>
      </c>
      <c r="N296" s="5" t="s">
        <v>3</v>
      </c>
      <c r="O296" s="5">
        <v>2</v>
      </c>
      <c r="P296" s="5">
        <f>ROUND(Source!DP270,O296)</f>
        <v>6445.39</v>
      </c>
      <c r="Q296" s="5"/>
      <c r="R296" s="5"/>
      <c r="S296" s="5"/>
      <c r="T296" s="5"/>
      <c r="U296" s="5"/>
      <c r="V296" s="5"/>
      <c r="W296" s="5"/>
    </row>
    <row r="297" spans="1:206" x14ac:dyDescent="0.2">
      <c r="A297" s="5">
        <v>50</v>
      </c>
      <c r="B297" s="5">
        <v>0</v>
      </c>
      <c r="C297" s="5">
        <v>0</v>
      </c>
      <c r="D297" s="5">
        <v>1</v>
      </c>
      <c r="E297" s="5">
        <v>211</v>
      </c>
      <c r="F297" s="5">
        <f>ROUND(Source!Y270,O297)</f>
        <v>217.28</v>
      </c>
      <c r="G297" s="5" t="s">
        <v>96</v>
      </c>
      <c r="H297" s="5" t="s">
        <v>97</v>
      </c>
      <c r="I297" s="5"/>
      <c r="J297" s="5"/>
      <c r="K297" s="5">
        <v>211</v>
      </c>
      <c r="L297" s="5">
        <v>26</v>
      </c>
      <c r="M297" s="5">
        <v>3</v>
      </c>
      <c r="N297" s="5" t="s">
        <v>3</v>
      </c>
      <c r="O297" s="5">
        <v>2</v>
      </c>
      <c r="P297" s="5">
        <f>ROUND(Source!DQ270,O297)</f>
        <v>2656.87</v>
      </c>
      <c r="Q297" s="5"/>
      <c r="R297" s="5"/>
      <c r="S297" s="5"/>
      <c r="T297" s="5"/>
      <c r="U297" s="5"/>
      <c r="V297" s="5"/>
      <c r="W297" s="5"/>
    </row>
    <row r="298" spans="1:206" x14ac:dyDescent="0.2">
      <c r="A298" s="5">
        <v>50</v>
      </c>
      <c r="B298" s="5">
        <v>0</v>
      </c>
      <c r="C298" s="5">
        <v>0</v>
      </c>
      <c r="D298" s="5">
        <v>1</v>
      </c>
      <c r="E298" s="5">
        <v>224</v>
      </c>
      <c r="F298" s="5">
        <f>ROUND(Source!AR270,O298)</f>
        <v>13848.85</v>
      </c>
      <c r="G298" s="5" t="s">
        <v>98</v>
      </c>
      <c r="H298" s="5" t="s">
        <v>99</v>
      </c>
      <c r="I298" s="5"/>
      <c r="J298" s="5"/>
      <c r="K298" s="5">
        <v>224</v>
      </c>
      <c r="L298" s="5">
        <v>27</v>
      </c>
      <c r="M298" s="5">
        <v>3</v>
      </c>
      <c r="N298" s="5" t="s">
        <v>3</v>
      </c>
      <c r="O298" s="5">
        <v>2</v>
      </c>
      <c r="P298" s="5">
        <f>ROUND(Source!EJ270,O298)</f>
        <v>32879.07</v>
      </c>
      <c r="Q298" s="5"/>
      <c r="R298" s="5"/>
      <c r="S298" s="5"/>
      <c r="T298" s="5"/>
      <c r="U298" s="5"/>
      <c r="V298" s="5"/>
      <c r="W298" s="5"/>
    </row>
    <row r="300" spans="1:206" x14ac:dyDescent="0.2">
      <c r="A300" s="3">
        <v>51</v>
      </c>
      <c r="B300" s="3">
        <f>B20</f>
        <v>1</v>
      </c>
      <c r="C300" s="3">
        <f>A20</f>
        <v>3</v>
      </c>
      <c r="D300" s="3">
        <f>ROW(A20)</f>
        <v>20</v>
      </c>
      <c r="E300" s="3"/>
      <c r="F300" s="3" t="str">
        <f>IF(F20&lt;&gt;"",F20,"")</f>
        <v>02-01-07</v>
      </c>
      <c r="G300" s="3" t="str">
        <f>IF(G20&lt;&gt;"",G20,"")</f>
        <v>ПОДД на период эксплуатации</v>
      </c>
      <c r="H300" s="3">
        <v>0</v>
      </c>
      <c r="I300" s="3"/>
      <c r="J300" s="3"/>
      <c r="K300" s="3"/>
      <c r="L300" s="3"/>
      <c r="M300" s="3"/>
      <c r="N300" s="3"/>
      <c r="O300" s="3">
        <f t="shared" ref="O300:T300" si="256">ROUND(O41+O100+O141+O180+O223+O270+AB300,2)</f>
        <v>55328.14</v>
      </c>
      <c r="P300" s="3">
        <f t="shared" si="256"/>
        <v>52868.5</v>
      </c>
      <c r="Q300" s="3">
        <f t="shared" si="256"/>
        <v>790.56</v>
      </c>
      <c r="R300" s="3">
        <f t="shared" si="256"/>
        <v>299.08999999999997</v>
      </c>
      <c r="S300" s="3">
        <f t="shared" si="256"/>
        <v>1669.08</v>
      </c>
      <c r="T300" s="3">
        <f t="shared" si="256"/>
        <v>0</v>
      </c>
      <c r="U300" s="3">
        <f>U41+U100+U141+U180+U223+U270+AH300</f>
        <v>133.12036000000001</v>
      </c>
      <c r="V300" s="3">
        <f>V41+V100+V141+V180+V223+V270+AI300</f>
        <v>0</v>
      </c>
      <c r="W300" s="3">
        <f>ROUND(W41+W100+W141+W180+W223+W270+AJ300,2)</f>
        <v>0</v>
      </c>
      <c r="X300" s="3">
        <f>ROUND(X41+X100+X141+X180+X223+X270+AK300,2)</f>
        <v>2490.71</v>
      </c>
      <c r="Y300" s="3">
        <f>ROUND(Y41+Y100+Y141+Y180+Y223+Y270+AL300,2)</f>
        <v>1680.38</v>
      </c>
      <c r="Z300" s="3"/>
      <c r="AA300" s="3"/>
      <c r="AB300" s="3">
        <f>ROUND(SUMIF(AA24:AA26,"=99036983",O24:O26),2)</f>
        <v>0</v>
      </c>
      <c r="AC300" s="3">
        <f>ROUND(SUMIF(AA24:AA26,"=99036983",P24:P26),2)</f>
        <v>0</v>
      </c>
      <c r="AD300" s="3">
        <f>ROUND(SUMIF(AA24:AA26,"=99036983",Q24:Q26),2)</f>
        <v>0</v>
      </c>
      <c r="AE300" s="3">
        <f>ROUND(SUMIF(AA24:AA26,"=99036983",R24:R26),2)</f>
        <v>0</v>
      </c>
      <c r="AF300" s="3">
        <f>ROUND(SUMIF(AA24:AA26,"=99036983",S24:S26),2)</f>
        <v>0</v>
      </c>
      <c r="AG300" s="3">
        <f>ROUND(SUMIF(AA24:AA26,"=99036983",T24:T26),2)</f>
        <v>0</v>
      </c>
      <c r="AH300" s="3">
        <f>SUMIF(AA24:AA26,"=99036983",U24:U26)</f>
        <v>0</v>
      </c>
      <c r="AI300" s="3">
        <f>SUMIF(AA24:AA26,"=99036983",V24:V26)</f>
        <v>0</v>
      </c>
      <c r="AJ300" s="3">
        <f>ROUND(SUMIF(AA24:AA26,"=99036983",W24:W26),2)</f>
        <v>0</v>
      </c>
      <c r="AK300" s="3">
        <f>ROUND(SUMIF(AA24:AA26,"=99036983",X24:X26),2)</f>
        <v>0</v>
      </c>
      <c r="AL300" s="3">
        <f>ROUND(SUMIF(AA24:AA26,"=99036983",Y24:Y26),2)</f>
        <v>0</v>
      </c>
      <c r="AM300" s="3"/>
      <c r="AN300" s="3"/>
      <c r="AO300" s="3">
        <f t="shared" ref="AO300:BD300" si="257">ROUND(AO41+AO100+AO141+AO180+AO223+AO270+BX300,2)</f>
        <v>0</v>
      </c>
      <c r="AP300" s="3">
        <f t="shared" si="257"/>
        <v>0</v>
      </c>
      <c r="AQ300" s="3">
        <f t="shared" si="257"/>
        <v>0</v>
      </c>
      <c r="AR300" s="3">
        <f t="shared" si="257"/>
        <v>60022.65</v>
      </c>
      <c r="AS300" s="3">
        <f t="shared" si="257"/>
        <v>60022.65</v>
      </c>
      <c r="AT300" s="3">
        <f t="shared" si="257"/>
        <v>0</v>
      </c>
      <c r="AU300" s="3">
        <f t="shared" si="257"/>
        <v>0</v>
      </c>
      <c r="AV300" s="3">
        <f t="shared" si="257"/>
        <v>52868.5</v>
      </c>
      <c r="AW300" s="3">
        <f t="shared" si="257"/>
        <v>52868.5</v>
      </c>
      <c r="AX300" s="3">
        <f t="shared" si="257"/>
        <v>0</v>
      </c>
      <c r="AY300" s="3">
        <f t="shared" si="257"/>
        <v>52868.5</v>
      </c>
      <c r="AZ300" s="3">
        <f t="shared" si="257"/>
        <v>0</v>
      </c>
      <c r="BA300" s="3">
        <f t="shared" si="257"/>
        <v>0</v>
      </c>
      <c r="BB300" s="3">
        <f t="shared" si="257"/>
        <v>0</v>
      </c>
      <c r="BC300" s="3">
        <f t="shared" si="257"/>
        <v>0</v>
      </c>
      <c r="BD300" s="3">
        <f t="shared" si="257"/>
        <v>0</v>
      </c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>
        <f>ROUND(SUMIF(AA24:AA26,"=99036983",FQ24:FQ26),2)</f>
        <v>0</v>
      </c>
      <c r="BY300" s="3">
        <f>ROUND(SUMIF(AA24:AA26,"=99036983",FR24:FR26),2)</f>
        <v>0</v>
      </c>
      <c r="BZ300" s="3">
        <f>ROUND(SUMIF(AA24:AA26,"=99036983",GL24:GL26),2)</f>
        <v>0</v>
      </c>
      <c r="CA300" s="3">
        <f>ROUND(SUMIF(AA24:AA26,"=99036983",GM24:GM26),2)</f>
        <v>0</v>
      </c>
      <c r="CB300" s="3">
        <f>ROUND(SUMIF(AA24:AA26,"=99036983",GN24:GN26),2)</f>
        <v>0</v>
      </c>
      <c r="CC300" s="3">
        <f>ROUND(SUMIF(AA24:AA26,"=99036983",GO24:GO26),2)</f>
        <v>0</v>
      </c>
      <c r="CD300" s="3">
        <f>ROUND(SUMIF(AA24:AA26,"=99036983",GP24:GP26),2)</f>
        <v>0</v>
      </c>
      <c r="CE300" s="3">
        <f>AC300-BX300</f>
        <v>0</v>
      </c>
      <c r="CF300" s="3">
        <f>AC300-BY300</f>
        <v>0</v>
      </c>
      <c r="CG300" s="3">
        <f>BX300-BZ300</f>
        <v>0</v>
      </c>
      <c r="CH300" s="3">
        <f>AC300-BX300-BY300+BZ300</f>
        <v>0</v>
      </c>
      <c r="CI300" s="3">
        <f>BY300-BZ300</f>
        <v>0</v>
      </c>
      <c r="CJ300" s="3">
        <f>ROUND(SUMIF(AA24:AA26,"=99036983",GX24:GX26),2)</f>
        <v>0</v>
      </c>
      <c r="CK300" s="3">
        <f>ROUND(SUMIF(AA24:AA26,"=99036983",GY24:GY26),2)</f>
        <v>0</v>
      </c>
      <c r="CL300" s="3">
        <f>ROUND(SUMIF(AA24:AA26,"=99036983",GZ24:GZ26),2)</f>
        <v>0</v>
      </c>
      <c r="CM300" s="3">
        <f>ROUND(SUMIF(AA24:AA26,"=99036983",HD24:HD26),2)</f>
        <v>0</v>
      </c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4">
        <f t="shared" ref="DG300:DL300" si="258">ROUND(DG41+DG100+DG141+DG180+DG223+DG270+DT300,2)</f>
        <v>152942.16</v>
      </c>
      <c r="DH300" s="4">
        <f t="shared" si="258"/>
        <v>102828.87</v>
      </c>
      <c r="DI300" s="4">
        <f t="shared" si="258"/>
        <v>9671.48</v>
      </c>
      <c r="DJ300" s="4">
        <f t="shared" si="258"/>
        <v>7246.94</v>
      </c>
      <c r="DK300" s="4">
        <f t="shared" si="258"/>
        <v>40441.81</v>
      </c>
      <c r="DL300" s="4">
        <f t="shared" si="258"/>
        <v>0</v>
      </c>
      <c r="DM300" s="4">
        <f>DM41+DM100+DM141+DM180+DM223+DM270+DZ300</f>
        <v>133.12036000000001</v>
      </c>
      <c r="DN300" s="4">
        <f>DN41+DN100+DN141+DN180+DN223+DN270+EA300</f>
        <v>0</v>
      </c>
      <c r="DO300" s="4">
        <f>ROUND(DO41+DO100+DO141+DO180+DO223+DO270+EB300,2)</f>
        <v>0</v>
      </c>
      <c r="DP300" s="4">
        <f>ROUND(DP41+DP100+DP141+DP180+DP223+DP270+EC300,2)</f>
        <v>49091.199999999997</v>
      </c>
      <c r="DQ300" s="4">
        <f>ROUND(DQ41+DQ100+DQ141+DQ180+DQ223+DQ270+ED300,2)</f>
        <v>20781.16</v>
      </c>
      <c r="DR300" s="4"/>
      <c r="DS300" s="4"/>
      <c r="DT300" s="4">
        <f>ROUND(SUMIF(AA24:AA26,"=99036980",O24:O26),2)</f>
        <v>0</v>
      </c>
      <c r="DU300" s="4">
        <f>ROUND(SUMIF(AA24:AA26,"=99036980",P24:P26),2)</f>
        <v>0</v>
      </c>
      <c r="DV300" s="4">
        <f>ROUND(SUMIF(AA24:AA26,"=99036980",Q24:Q26),2)</f>
        <v>0</v>
      </c>
      <c r="DW300" s="4">
        <f>ROUND(SUMIF(AA24:AA26,"=99036980",R24:R26),2)</f>
        <v>0</v>
      </c>
      <c r="DX300" s="4">
        <f>ROUND(SUMIF(AA24:AA26,"=99036980",S24:S26),2)</f>
        <v>0</v>
      </c>
      <c r="DY300" s="4">
        <f>ROUND(SUMIF(AA24:AA26,"=99036980",T24:T26),2)</f>
        <v>0</v>
      </c>
      <c r="DZ300" s="4">
        <f>SUMIF(AA24:AA26,"=99036980",U24:U26)</f>
        <v>0</v>
      </c>
      <c r="EA300" s="4">
        <f>SUMIF(AA24:AA26,"=99036980",V24:V26)</f>
        <v>0</v>
      </c>
      <c r="EB300" s="4">
        <f>ROUND(SUMIF(AA24:AA26,"=99036980",W24:W26),2)</f>
        <v>0</v>
      </c>
      <c r="EC300" s="4">
        <f>ROUND(SUMIF(AA24:AA26,"=99036980",X24:X26),2)</f>
        <v>0</v>
      </c>
      <c r="ED300" s="4">
        <f>ROUND(SUMIF(AA24:AA26,"=99036980",Y24:Y26),2)</f>
        <v>0</v>
      </c>
      <c r="EE300" s="4"/>
      <c r="EF300" s="4"/>
      <c r="EG300" s="4">
        <f t="shared" ref="EG300:EV300" si="259">ROUND(EG41+EG100+EG141+EG180+EG223+EG270+FP300,2)</f>
        <v>0</v>
      </c>
      <c r="EH300" s="4">
        <f t="shared" si="259"/>
        <v>0</v>
      </c>
      <c r="EI300" s="4">
        <f t="shared" si="259"/>
        <v>0</v>
      </c>
      <c r="EJ300" s="4">
        <f t="shared" si="259"/>
        <v>234192.22</v>
      </c>
      <c r="EK300" s="4">
        <f t="shared" si="259"/>
        <v>234192.22</v>
      </c>
      <c r="EL300" s="4">
        <f t="shared" si="259"/>
        <v>0</v>
      </c>
      <c r="EM300" s="4">
        <f t="shared" si="259"/>
        <v>0</v>
      </c>
      <c r="EN300" s="4">
        <f t="shared" si="259"/>
        <v>102828.87</v>
      </c>
      <c r="EO300" s="4">
        <f t="shared" si="259"/>
        <v>102828.87</v>
      </c>
      <c r="EP300" s="4">
        <f t="shared" si="259"/>
        <v>0</v>
      </c>
      <c r="EQ300" s="4">
        <f t="shared" si="259"/>
        <v>102828.87</v>
      </c>
      <c r="ER300" s="4">
        <f t="shared" si="259"/>
        <v>0</v>
      </c>
      <c r="ES300" s="4">
        <f t="shared" si="259"/>
        <v>0</v>
      </c>
      <c r="ET300" s="4">
        <f t="shared" si="259"/>
        <v>0</v>
      </c>
      <c r="EU300" s="4">
        <f t="shared" si="259"/>
        <v>0</v>
      </c>
      <c r="EV300" s="4">
        <f t="shared" si="259"/>
        <v>0</v>
      </c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>
        <f>ROUND(SUMIF(AA24:AA26,"=99036980",FQ24:FQ26),2)</f>
        <v>0</v>
      </c>
      <c r="FQ300" s="4">
        <f>ROUND(SUMIF(AA24:AA26,"=99036980",FR24:FR26),2)</f>
        <v>0</v>
      </c>
      <c r="FR300" s="4">
        <f>ROUND(SUMIF(AA24:AA26,"=99036980",GL24:GL26),2)</f>
        <v>0</v>
      </c>
      <c r="FS300" s="4">
        <f>ROUND(SUMIF(AA24:AA26,"=99036980",GM24:GM26),2)</f>
        <v>0</v>
      </c>
      <c r="FT300" s="4">
        <f>ROUND(SUMIF(AA24:AA26,"=99036980",GN24:GN26),2)</f>
        <v>0</v>
      </c>
      <c r="FU300" s="4">
        <f>ROUND(SUMIF(AA24:AA26,"=99036980",GO24:GO26),2)</f>
        <v>0</v>
      </c>
      <c r="FV300" s="4">
        <f>ROUND(SUMIF(AA24:AA26,"=99036980",GP24:GP26),2)</f>
        <v>0</v>
      </c>
      <c r="FW300" s="4">
        <f>DU300-FP300</f>
        <v>0</v>
      </c>
      <c r="FX300" s="4">
        <f>DU300-FQ300</f>
        <v>0</v>
      </c>
      <c r="FY300" s="4">
        <f>FP300-FR300</f>
        <v>0</v>
      </c>
      <c r="FZ300" s="4">
        <f>DU300-FP300-FQ300+FR300</f>
        <v>0</v>
      </c>
      <c r="GA300" s="4">
        <f>FQ300-FR300</f>
        <v>0</v>
      </c>
      <c r="GB300" s="4">
        <f>ROUND(SUMIF(AA24:AA26,"=99036980",GX24:GX26),2)</f>
        <v>0</v>
      </c>
      <c r="GC300" s="4">
        <f>ROUND(SUMIF(AA24:AA26,"=99036980",GY24:GY26),2)</f>
        <v>0</v>
      </c>
      <c r="GD300" s="4">
        <f>ROUND(SUMIF(AA24:AA26,"=99036980",GZ24:GZ26),2)</f>
        <v>0</v>
      </c>
      <c r="GE300" s="4">
        <f>ROUND(SUMIF(AA24:AA26,"=99036980",HD24:HD26),2)</f>
        <v>0</v>
      </c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>
        <v>0</v>
      </c>
    </row>
    <row r="302" spans="1:206" x14ac:dyDescent="0.2">
      <c r="A302" s="5">
        <v>50</v>
      </c>
      <c r="B302" s="5">
        <v>0</v>
      </c>
      <c r="C302" s="5">
        <v>0</v>
      </c>
      <c r="D302" s="5">
        <v>1</v>
      </c>
      <c r="E302" s="5">
        <v>201</v>
      </c>
      <c r="F302" s="5">
        <f>ROUND(Source!O300,O302)</f>
        <v>55328.14</v>
      </c>
      <c r="G302" s="5" t="s">
        <v>46</v>
      </c>
      <c r="H302" s="5" t="s">
        <v>47</v>
      </c>
      <c r="I302" s="5"/>
      <c r="J302" s="5"/>
      <c r="K302" s="5">
        <v>201</v>
      </c>
      <c r="L302" s="5">
        <v>1</v>
      </c>
      <c r="M302" s="5">
        <v>3</v>
      </c>
      <c r="N302" s="5" t="s">
        <v>3</v>
      </c>
      <c r="O302" s="5">
        <v>2</v>
      </c>
      <c r="P302" s="5">
        <f>ROUND(Source!DG300,O302)</f>
        <v>152942.16</v>
      </c>
      <c r="Q302" s="5"/>
      <c r="R302" s="5"/>
      <c r="S302" s="5"/>
      <c r="T302" s="5"/>
      <c r="U302" s="5"/>
      <c r="V302" s="5"/>
      <c r="W302" s="5"/>
    </row>
    <row r="303" spans="1:206" x14ac:dyDescent="0.2">
      <c r="A303" s="5">
        <v>50</v>
      </c>
      <c r="B303" s="5">
        <v>0</v>
      </c>
      <c r="C303" s="5">
        <v>0</v>
      </c>
      <c r="D303" s="5">
        <v>1</v>
      </c>
      <c r="E303" s="5">
        <v>202</v>
      </c>
      <c r="F303" s="5">
        <f>ROUND(Source!P300,O303)</f>
        <v>52868.5</v>
      </c>
      <c r="G303" s="5" t="s">
        <v>48</v>
      </c>
      <c r="H303" s="5" t="s">
        <v>49</v>
      </c>
      <c r="I303" s="5"/>
      <c r="J303" s="5"/>
      <c r="K303" s="5">
        <v>202</v>
      </c>
      <c r="L303" s="5">
        <v>2</v>
      </c>
      <c r="M303" s="5">
        <v>3</v>
      </c>
      <c r="N303" s="5" t="s">
        <v>3</v>
      </c>
      <c r="O303" s="5">
        <v>2</v>
      </c>
      <c r="P303" s="5">
        <f>ROUND(Source!DH300,O303)</f>
        <v>102828.87</v>
      </c>
      <c r="Q303" s="5"/>
      <c r="R303" s="5"/>
      <c r="S303" s="5"/>
      <c r="T303" s="5"/>
      <c r="U303" s="5"/>
      <c r="V303" s="5"/>
      <c r="W303" s="5"/>
    </row>
    <row r="304" spans="1:206" x14ac:dyDescent="0.2">
      <c r="A304" s="5">
        <v>50</v>
      </c>
      <c r="B304" s="5">
        <v>0</v>
      </c>
      <c r="C304" s="5">
        <v>0</v>
      </c>
      <c r="D304" s="5">
        <v>1</v>
      </c>
      <c r="E304" s="5">
        <v>222</v>
      </c>
      <c r="F304" s="5">
        <f>ROUND(Source!AO300,O304)</f>
        <v>0</v>
      </c>
      <c r="G304" s="5" t="s">
        <v>50</v>
      </c>
      <c r="H304" s="5" t="s">
        <v>51</v>
      </c>
      <c r="I304" s="5"/>
      <c r="J304" s="5"/>
      <c r="K304" s="5">
        <v>222</v>
      </c>
      <c r="L304" s="5">
        <v>3</v>
      </c>
      <c r="M304" s="5">
        <v>3</v>
      </c>
      <c r="N304" s="5" t="s">
        <v>3</v>
      </c>
      <c r="O304" s="5">
        <v>2</v>
      </c>
      <c r="P304" s="5">
        <f>ROUND(Source!EG300,O304)</f>
        <v>0</v>
      </c>
      <c r="Q304" s="5"/>
      <c r="R304" s="5"/>
      <c r="S304" s="5"/>
      <c r="T304" s="5"/>
      <c r="U304" s="5"/>
      <c r="V304" s="5"/>
      <c r="W304" s="5"/>
    </row>
    <row r="305" spans="1:23" x14ac:dyDescent="0.2">
      <c r="A305" s="5">
        <v>50</v>
      </c>
      <c r="B305" s="5">
        <v>0</v>
      </c>
      <c r="C305" s="5">
        <v>0</v>
      </c>
      <c r="D305" s="5">
        <v>1</v>
      </c>
      <c r="E305" s="5">
        <v>225</v>
      </c>
      <c r="F305" s="5">
        <f>ROUND(Source!AV300,O305)</f>
        <v>52868.5</v>
      </c>
      <c r="G305" s="5" t="s">
        <v>52</v>
      </c>
      <c r="H305" s="5" t="s">
        <v>53</v>
      </c>
      <c r="I305" s="5"/>
      <c r="J305" s="5"/>
      <c r="K305" s="5">
        <v>225</v>
      </c>
      <c r="L305" s="5">
        <v>4</v>
      </c>
      <c r="M305" s="5">
        <v>3</v>
      </c>
      <c r="N305" s="5" t="s">
        <v>3</v>
      </c>
      <c r="O305" s="5">
        <v>2</v>
      </c>
      <c r="P305" s="5">
        <f>ROUND(Source!EN300,O305)</f>
        <v>102828.87</v>
      </c>
      <c r="Q305" s="5"/>
      <c r="R305" s="5"/>
      <c r="S305" s="5"/>
      <c r="T305" s="5"/>
      <c r="U305" s="5"/>
      <c r="V305" s="5"/>
      <c r="W305" s="5"/>
    </row>
    <row r="306" spans="1:23" x14ac:dyDescent="0.2">
      <c r="A306" s="5">
        <v>50</v>
      </c>
      <c r="B306" s="5">
        <v>0</v>
      </c>
      <c r="C306" s="5">
        <v>0</v>
      </c>
      <c r="D306" s="5">
        <v>1</v>
      </c>
      <c r="E306" s="5">
        <v>226</v>
      </c>
      <c r="F306" s="5">
        <f>ROUND(Source!AW300,O306)</f>
        <v>52868.5</v>
      </c>
      <c r="G306" s="5" t="s">
        <v>54</v>
      </c>
      <c r="H306" s="5" t="s">
        <v>55</v>
      </c>
      <c r="I306" s="5"/>
      <c r="J306" s="5"/>
      <c r="K306" s="5">
        <v>226</v>
      </c>
      <c r="L306" s="5">
        <v>5</v>
      </c>
      <c r="M306" s="5">
        <v>3</v>
      </c>
      <c r="N306" s="5" t="s">
        <v>3</v>
      </c>
      <c r="O306" s="5">
        <v>2</v>
      </c>
      <c r="P306" s="5">
        <f>ROUND(Source!EO300,O306)</f>
        <v>102828.87</v>
      </c>
      <c r="Q306" s="5"/>
      <c r="R306" s="5"/>
      <c r="S306" s="5"/>
      <c r="T306" s="5"/>
      <c r="U306" s="5"/>
      <c r="V306" s="5"/>
      <c r="W306" s="5"/>
    </row>
    <row r="307" spans="1:23" x14ac:dyDescent="0.2">
      <c r="A307" s="5">
        <v>50</v>
      </c>
      <c r="B307" s="5">
        <v>0</v>
      </c>
      <c r="C307" s="5">
        <v>0</v>
      </c>
      <c r="D307" s="5">
        <v>1</v>
      </c>
      <c r="E307" s="5">
        <v>227</v>
      </c>
      <c r="F307" s="5">
        <f>ROUND(Source!AX300,O307)</f>
        <v>0</v>
      </c>
      <c r="G307" s="5" t="s">
        <v>56</v>
      </c>
      <c r="H307" s="5" t="s">
        <v>57</v>
      </c>
      <c r="I307" s="5"/>
      <c r="J307" s="5"/>
      <c r="K307" s="5">
        <v>227</v>
      </c>
      <c r="L307" s="5">
        <v>6</v>
      </c>
      <c r="M307" s="5">
        <v>3</v>
      </c>
      <c r="N307" s="5" t="s">
        <v>3</v>
      </c>
      <c r="O307" s="5">
        <v>2</v>
      </c>
      <c r="P307" s="5">
        <f>ROUND(Source!EP300,O307)</f>
        <v>0</v>
      </c>
      <c r="Q307" s="5"/>
      <c r="R307" s="5"/>
      <c r="S307" s="5"/>
      <c r="T307" s="5"/>
      <c r="U307" s="5"/>
      <c r="V307" s="5"/>
      <c r="W307" s="5"/>
    </row>
    <row r="308" spans="1:23" x14ac:dyDescent="0.2">
      <c r="A308" s="5">
        <v>50</v>
      </c>
      <c r="B308" s="5">
        <v>0</v>
      </c>
      <c r="C308" s="5">
        <v>0</v>
      </c>
      <c r="D308" s="5">
        <v>1</v>
      </c>
      <c r="E308" s="5">
        <v>228</v>
      </c>
      <c r="F308" s="5">
        <f>ROUND(Source!AY300,O308)</f>
        <v>52868.5</v>
      </c>
      <c r="G308" s="5" t="s">
        <v>58</v>
      </c>
      <c r="H308" s="5" t="s">
        <v>59</v>
      </c>
      <c r="I308" s="5"/>
      <c r="J308" s="5"/>
      <c r="K308" s="5">
        <v>228</v>
      </c>
      <c r="L308" s="5">
        <v>7</v>
      </c>
      <c r="M308" s="5">
        <v>3</v>
      </c>
      <c r="N308" s="5" t="s">
        <v>3</v>
      </c>
      <c r="O308" s="5">
        <v>2</v>
      </c>
      <c r="P308" s="5">
        <f>ROUND(Source!EQ300,O308)</f>
        <v>102828.87</v>
      </c>
      <c r="Q308" s="5"/>
      <c r="R308" s="5"/>
      <c r="S308" s="5"/>
      <c r="T308" s="5"/>
      <c r="U308" s="5"/>
      <c r="V308" s="5"/>
      <c r="W308" s="5"/>
    </row>
    <row r="309" spans="1:23" x14ac:dyDescent="0.2">
      <c r="A309" s="5">
        <v>50</v>
      </c>
      <c r="B309" s="5">
        <v>0</v>
      </c>
      <c r="C309" s="5">
        <v>0</v>
      </c>
      <c r="D309" s="5">
        <v>1</v>
      </c>
      <c r="E309" s="5">
        <v>216</v>
      </c>
      <c r="F309" s="5">
        <f>ROUND(Source!AP300,O309)</f>
        <v>0</v>
      </c>
      <c r="G309" s="5" t="s">
        <v>60</v>
      </c>
      <c r="H309" s="5" t="s">
        <v>61</v>
      </c>
      <c r="I309" s="5"/>
      <c r="J309" s="5"/>
      <c r="K309" s="5">
        <v>216</v>
      </c>
      <c r="L309" s="5">
        <v>8</v>
      </c>
      <c r="M309" s="5">
        <v>3</v>
      </c>
      <c r="N309" s="5" t="s">
        <v>3</v>
      </c>
      <c r="O309" s="5">
        <v>2</v>
      </c>
      <c r="P309" s="5">
        <f>ROUND(Source!EH300,O309)</f>
        <v>0</v>
      </c>
      <c r="Q309" s="5"/>
      <c r="R309" s="5"/>
      <c r="S309" s="5"/>
      <c r="T309" s="5"/>
      <c r="U309" s="5"/>
      <c r="V309" s="5"/>
      <c r="W309" s="5"/>
    </row>
    <row r="310" spans="1:23" x14ac:dyDescent="0.2">
      <c r="A310" s="5">
        <v>50</v>
      </c>
      <c r="B310" s="5">
        <v>0</v>
      </c>
      <c r="C310" s="5">
        <v>0</v>
      </c>
      <c r="D310" s="5">
        <v>1</v>
      </c>
      <c r="E310" s="5">
        <v>223</v>
      </c>
      <c r="F310" s="5">
        <f>ROUND(Source!AQ300,O310)</f>
        <v>0</v>
      </c>
      <c r="G310" s="5" t="s">
        <v>62</v>
      </c>
      <c r="H310" s="5" t="s">
        <v>63</v>
      </c>
      <c r="I310" s="5"/>
      <c r="J310" s="5"/>
      <c r="K310" s="5">
        <v>223</v>
      </c>
      <c r="L310" s="5">
        <v>9</v>
      </c>
      <c r="M310" s="5">
        <v>3</v>
      </c>
      <c r="N310" s="5" t="s">
        <v>3</v>
      </c>
      <c r="O310" s="5">
        <v>2</v>
      </c>
      <c r="P310" s="5">
        <f>ROUND(Source!EI300,O310)</f>
        <v>0</v>
      </c>
      <c r="Q310" s="5"/>
      <c r="R310" s="5"/>
      <c r="S310" s="5"/>
      <c r="T310" s="5"/>
      <c r="U310" s="5"/>
      <c r="V310" s="5"/>
      <c r="W310" s="5"/>
    </row>
    <row r="311" spans="1:23" x14ac:dyDescent="0.2">
      <c r="A311" s="5">
        <v>50</v>
      </c>
      <c r="B311" s="5">
        <v>0</v>
      </c>
      <c r="C311" s="5">
        <v>0</v>
      </c>
      <c r="D311" s="5">
        <v>1</v>
      </c>
      <c r="E311" s="5">
        <v>229</v>
      </c>
      <c r="F311" s="5">
        <f>ROUND(Source!AZ300,O311)</f>
        <v>0</v>
      </c>
      <c r="G311" s="5" t="s">
        <v>64</v>
      </c>
      <c r="H311" s="5" t="s">
        <v>65</v>
      </c>
      <c r="I311" s="5"/>
      <c r="J311" s="5"/>
      <c r="K311" s="5">
        <v>229</v>
      </c>
      <c r="L311" s="5">
        <v>10</v>
      </c>
      <c r="M311" s="5">
        <v>3</v>
      </c>
      <c r="N311" s="5" t="s">
        <v>3</v>
      </c>
      <c r="O311" s="5">
        <v>2</v>
      </c>
      <c r="P311" s="5">
        <f>ROUND(Source!ER300,O311)</f>
        <v>0</v>
      </c>
      <c r="Q311" s="5"/>
      <c r="R311" s="5"/>
      <c r="S311" s="5"/>
      <c r="T311" s="5"/>
      <c r="U311" s="5"/>
      <c r="V311" s="5"/>
      <c r="W311" s="5"/>
    </row>
    <row r="312" spans="1:23" x14ac:dyDescent="0.2">
      <c r="A312" s="5">
        <v>50</v>
      </c>
      <c r="B312" s="5">
        <v>0</v>
      </c>
      <c r="C312" s="5">
        <v>0</v>
      </c>
      <c r="D312" s="5">
        <v>1</v>
      </c>
      <c r="E312" s="5">
        <v>203</v>
      </c>
      <c r="F312" s="5">
        <f>ROUND(Source!Q300,O312)</f>
        <v>790.56</v>
      </c>
      <c r="G312" s="5" t="s">
        <v>66</v>
      </c>
      <c r="H312" s="5" t="s">
        <v>67</v>
      </c>
      <c r="I312" s="5"/>
      <c r="J312" s="5"/>
      <c r="K312" s="5">
        <v>203</v>
      </c>
      <c r="L312" s="5">
        <v>11</v>
      </c>
      <c r="M312" s="5">
        <v>3</v>
      </c>
      <c r="N312" s="5" t="s">
        <v>3</v>
      </c>
      <c r="O312" s="5">
        <v>2</v>
      </c>
      <c r="P312" s="5">
        <f>ROUND(Source!DI300,O312)</f>
        <v>9671.48</v>
      </c>
      <c r="Q312" s="5"/>
      <c r="R312" s="5"/>
      <c r="S312" s="5"/>
      <c r="T312" s="5"/>
      <c r="U312" s="5"/>
      <c r="V312" s="5"/>
      <c r="W312" s="5"/>
    </row>
    <row r="313" spans="1:23" x14ac:dyDescent="0.2">
      <c r="A313" s="5">
        <v>50</v>
      </c>
      <c r="B313" s="5">
        <v>0</v>
      </c>
      <c r="C313" s="5">
        <v>0</v>
      </c>
      <c r="D313" s="5">
        <v>1</v>
      </c>
      <c r="E313" s="5">
        <v>231</v>
      </c>
      <c r="F313" s="5">
        <f>ROUND(Source!BB300,O313)</f>
        <v>0</v>
      </c>
      <c r="G313" s="5" t="s">
        <v>68</v>
      </c>
      <c r="H313" s="5" t="s">
        <v>69</v>
      </c>
      <c r="I313" s="5"/>
      <c r="J313" s="5"/>
      <c r="K313" s="5">
        <v>231</v>
      </c>
      <c r="L313" s="5">
        <v>12</v>
      </c>
      <c r="M313" s="5">
        <v>3</v>
      </c>
      <c r="N313" s="5" t="s">
        <v>3</v>
      </c>
      <c r="O313" s="5">
        <v>2</v>
      </c>
      <c r="P313" s="5">
        <f>ROUND(Source!ET300,O313)</f>
        <v>0</v>
      </c>
      <c r="Q313" s="5"/>
      <c r="R313" s="5"/>
      <c r="S313" s="5"/>
      <c r="T313" s="5"/>
      <c r="U313" s="5"/>
      <c r="V313" s="5"/>
      <c r="W313" s="5"/>
    </row>
    <row r="314" spans="1:23" x14ac:dyDescent="0.2">
      <c r="A314" s="5">
        <v>50</v>
      </c>
      <c r="B314" s="5">
        <v>0</v>
      </c>
      <c r="C314" s="5">
        <v>0</v>
      </c>
      <c r="D314" s="5">
        <v>1</v>
      </c>
      <c r="E314" s="5">
        <v>204</v>
      </c>
      <c r="F314" s="5">
        <f>ROUND(Source!R300,O314)</f>
        <v>299.08999999999997</v>
      </c>
      <c r="G314" s="5" t="s">
        <v>70</v>
      </c>
      <c r="H314" s="5" t="s">
        <v>71</v>
      </c>
      <c r="I314" s="5"/>
      <c r="J314" s="5"/>
      <c r="K314" s="5">
        <v>204</v>
      </c>
      <c r="L314" s="5">
        <v>13</v>
      </c>
      <c r="M314" s="5">
        <v>3</v>
      </c>
      <c r="N314" s="5" t="s">
        <v>3</v>
      </c>
      <c r="O314" s="5">
        <v>2</v>
      </c>
      <c r="P314" s="5">
        <f>ROUND(Source!DJ300,O314)</f>
        <v>7246.94</v>
      </c>
      <c r="Q314" s="5"/>
      <c r="R314" s="5"/>
      <c r="S314" s="5"/>
      <c r="T314" s="5"/>
      <c r="U314" s="5"/>
      <c r="V314" s="5"/>
      <c r="W314" s="5"/>
    </row>
    <row r="315" spans="1:23" x14ac:dyDescent="0.2">
      <c r="A315" s="5">
        <v>50</v>
      </c>
      <c r="B315" s="5">
        <v>0</v>
      </c>
      <c r="C315" s="5">
        <v>0</v>
      </c>
      <c r="D315" s="5">
        <v>1</v>
      </c>
      <c r="E315" s="5">
        <v>205</v>
      </c>
      <c r="F315" s="5">
        <f>ROUND(Source!S300,O315)</f>
        <v>1669.08</v>
      </c>
      <c r="G315" s="5" t="s">
        <v>72</v>
      </c>
      <c r="H315" s="5" t="s">
        <v>73</v>
      </c>
      <c r="I315" s="5"/>
      <c r="J315" s="5"/>
      <c r="K315" s="5">
        <v>205</v>
      </c>
      <c r="L315" s="5">
        <v>14</v>
      </c>
      <c r="M315" s="5">
        <v>3</v>
      </c>
      <c r="N315" s="5" t="s">
        <v>3</v>
      </c>
      <c r="O315" s="5">
        <v>2</v>
      </c>
      <c r="P315" s="5">
        <f>ROUND(Source!DK300,O315)</f>
        <v>40441.81</v>
      </c>
      <c r="Q315" s="5"/>
      <c r="R315" s="5"/>
      <c r="S315" s="5"/>
      <c r="T315" s="5"/>
      <c r="U315" s="5"/>
      <c r="V315" s="5"/>
      <c r="W315" s="5"/>
    </row>
    <row r="316" spans="1:23" x14ac:dyDescent="0.2">
      <c r="A316" s="5">
        <v>50</v>
      </c>
      <c r="B316" s="5">
        <v>0</v>
      </c>
      <c r="C316" s="5">
        <v>0</v>
      </c>
      <c r="D316" s="5">
        <v>1</v>
      </c>
      <c r="E316" s="5">
        <v>232</v>
      </c>
      <c r="F316" s="5">
        <f>ROUND(Source!BC300,O316)</f>
        <v>0</v>
      </c>
      <c r="G316" s="5" t="s">
        <v>74</v>
      </c>
      <c r="H316" s="5" t="s">
        <v>75</v>
      </c>
      <c r="I316" s="5"/>
      <c r="J316" s="5"/>
      <c r="K316" s="5">
        <v>232</v>
      </c>
      <c r="L316" s="5">
        <v>15</v>
      </c>
      <c r="M316" s="5">
        <v>3</v>
      </c>
      <c r="N316" s="5" t="s">
        <v>3</v>
      </c>
      <c r="O316" s="5">
        <v>2</v>
      </c>
      <c r="P316" s="5">
        <f>ROUND(Source!EU300,O316)</f>
        <v>0</v>
      </c>
      <c r="Q316" s="5"/>
      <c r="R316" s="5"/>
      <c r="S316" s="5"/>
      <c r="T316" s="5"/>
      <c r="U316" s="5"/>
      <c r="V316" s="5"/>
      <c r="W316" s="5"/>
    </row>
    <row r="317" spans="1:23" x14ac:dyDescent="0.2">
      <c r="A317" s="5">
        <v>50</v>
      </c>
      <c r="B317" s="5">
        <v>0</v>
      </c>
      <c r="C317" s="5">
        <v>0</v>
      </c>
      <c r="D317" s="5">
        <v>1</v>
      </c>
      <c r="E317" s="5">
        <v>214</v>
      </c>
      <c r="F317" s="5">
        <f>ROUND(Source!AS300,O317)</f>
        <v>60022.65</v>
      </c>
      <c r="G317" s="5" t="s">
        <v>76</v>
      </c>
      <c r="H317" s="5" t="s">
        <v>77</v>
      </c>
      <c r="I317" s="5"/>
      <c r="J317" s="5"/>
      <c r="K317" s="5">
        <v>214</v>
      </c>
      <c r="L317" s="5">
        <v>16</v>
      </c>
      <c r="M317" s="5">
        <v>3</v>
      </c>
      <c r="N317" s="5" t="s">
        <v>3</v>
      </c>
      <c r="O317" s="5">
        <v>2</v>
      </c>
      <c r="P317" s="5">
        <f>ROUND(Source!EK300,O317)</f>
        <v>234192.22</v>
      </c>
      <c r="Q317" s="5"/>
      <c r="R317" s="5"/>
      <c r="S317" s="5"/>
      <c r="T317" s="5"/>
      <c r="U317" s="5"/>
      <c r="V317" s="5"/>
      <c r="W317" s="5"/>
    </row>
    <row r="318" spans="1:23" x14ac:dyDescent="0.2">
      <c r="A318" s="5">
        <v>50</v>
      </c>
      <c r="B318" s="5">
        <v>0</v>
      </c>
      <c r="C318" s="5">
        <v>0</v>
      </c>
      <c r="D318" s="5">
        <v>1</v>
      </c>
      <c r="E318" s="5">
        <v>215</v>
      </c>
      <c r="F318" s="5">
        <f>ROUND(Source!AT300,O318)</f>
        <v>0</v>
      </c>
      <c r="G318" s="5" t="s">
        <v>78</v>
      </c>
      <c r="H318" s="5" t="s">
        <v>79</v>
      </c>
      <c r="I318" s="5"/>
      <c r="J318" s="5"/>
      <c r="K318" s="5">
        <v>215</v>
      </c>
      <c r="L318" s="5">
        <v>17</v>
      </c>
      <c r="M318" s="5">
        <v>3</v>
      </c>
      <c r="N318" s="5" t="s">
        <v>3</v>
      </c>
      <c r="O318" s="5">
        <v>2</v>
      </c>
      <c r="P318" s="5">
        <f>ROUND(Source!EL300,O318)</f>
        <v>0</v>
      </c>
      <c r="Q318" s="5"/>
      <c r="R318" s="5"/>
      <c r="S318" s="5"/>
      <c r="T318" s="5"/>
      <c r="U318" s="5"/>
      <c r="V318" s="5"/>
      <c r="W318" s="5"/>
    </row>
    <row r="319" spans="1:23" x14ac:dyDescent="0.2">
      <c r="A319" s="5">
        <v>50</v>
      </c>
      <c r="B319" s="5">
        <v>0</v>
      </c>
      <c r="C319" s="5">
        <v>0</v>
      </c>
      <c r="D319" s="5">
        <v>1</v>
      </c>
      <c r="E319" s="5">
        <v>217</v>
      </c>
      <c r="F319" s="5">
        <f>ROUND(Source!AU300,O319)</f>
        <v>0</v>
      </c>
      <c r="G319" s="5" t="s">
        <v>80</v>
      </c>
      <c r="H319" s="5" t="s">
        <v>81</v>
      </c>
      <c r="I319" s="5"/>
      <c r="J319" s="5"/>
      <c r="K319" s="5">
        <v>217</v>
      </c>
      <c r="L319" s="5">
        <v>18</v>
      </c>
      <c r="M319" s="5">
        <v>3</v>
      </c>
      <c r="N319" s="5" t="s">
        <v>3</v>
      </c>
      <c r="O319" s="5">
        <v>2</v>
      </c>
      <c r="P319" s="5">
        <f>ROUND(Source!EM300,O319)</f>
        <v>0</v>
      </c>
      <c r="Q319" s="5"/>
      <c r="R319" s="5"/>
      <c r="S319" s="5"/>
      <c r="T319" s="5"/>
      <c r="U319" s="5"/>
      <c r="V319" s="5"/>
      <c r="W319" s="5"/>
    </row>
    <row r="320" spans="1:23" x14ac:dyDescent="0.2">
      <c r="A320" s="5">
        <v>50</v>
      </c>
      <c r="B320" s="5">
        <v>0</v>
      </c>
      <c r="C320" s="5">
        <v>0</v>
      </c>
      <c r="D320" s="5">
        <v>1</v>
      </c>
      <c r="E320" s="5">
        <v>230</v>
      </c>
      <c r="F320" s="5">
        <f>ROUND(Source!BA300,O320)</f>
        <v>0</v>
      </c>
      <c r="G320" s="5" t="s">
        <v>82</v>
      </c>
      <c r="H320" s="5" t="s">
        <v>83</v>
      </c>
      <c r="I320" s="5"/>
      <c r="J320" s="5"/>
      <c r="K320" s="5">
        <v>230</v>
      </c>
      <c r="L320" s="5">
        <v>19</v>
      </c>
      <c r="M320" s="5">
        <v>3</v>
      </c>
      <c r="N320" s="5" t="s">
        <v>3</v>
      </c>
      <c r="O320" s="5">
        <v>2</v>
      </c>
      <c r="P320" s="5">
        <f>ROUND(Source!ES300,O320)</f>
        <v>0</v>
      </c>
      <c r="Q320" s="5"/>
      <c r="R320" s="5"/>
      <c r="S320" s="5"/>
      <c r="T320" s="5"/>
      <c r="U320" s="5"/>
      <c r="V320" s="5"/>
      <c r="W320" s="5"/>
    </row>
    <row r="321" spans="1:206" x14ac:dyDescent="0.2">
      <c r="A321" s="5">
        <v>50</v>
      </c>
      <c r="B321" s="5">
        <v>0</v>
      </c>
      <c r="C321" s="5">
        <v>0</v>
      </c>
      <c r="D321" s="5">
        <v>1</v>
      </c>
      <c r="E321" s="5">
        <v>206</v>
      </c>
      <c r="F321" s="5">
        <f>ROUND(Source!T300,O321)</f>
        <v>0</v>
      </c>
      <c r="G321" s="5" t="s">
        <v>84</v>
      </c>
      <c r="H321" s="5" t="s">
        <v>85</v>
      </c>
      <c r="I321" s="5"/>
      <c r="J321" s="5"/>
      <c r="K321" s="5">
        <v>206</v>
      </c>
      <c r="L321" s="5">
        <v>20</v>
      </c>
      <c r="M321" s="5">
        <v>3</v>
      </c>
      <c r="N321" s="5" t="s">
        <v>3</v>
      </c>
      <c r="O321" s="5">
        <v>2</v>
      </c>
      <c r="P321" s="5">
        <f>ROUND(Source!DL300,O321)</f>
        <v>0</v>
      </c>
      <c r="Q321" s="5"/>
      <c r="R321" s="5"/>
      <c r="S321" s="5"/>
      <c r="T321" s="5"/>
      <c r="U321" s="5"/>
      <c r="V321" s="5"/>
      <c r="W321" s="5"/>
    </row>
    <row r="322" spans="1:206" x14ac:dyDescent="0.2">
      <c r="A322" s="5">
        <v>50</v>
      </c>
      <c r="B322" s="5">
        <v>0</v>
      </c>
      <c r="C322" s="5">
        <v>0</v>
      </c>
      <c r="D322" s="5">
        <v>1</v>
      </c>
      <c r="E322" s="5">
        <v>207</v>
      </c>
      <c r="F322" s="5">
        <f>Source!U300</f>
        <v>133.12036000000001</v>
      </c>
      <c r="G322" s="5" t="s">
        <v>86</v>
      </c>
      <c r="H322" s="5" t="s">
        <v>87</v>
      </c>
      <c r="I322" s="5"/>
      <c r="J322" s="5"/>
      <c r="K322" s="5">
        <v>207</v>
      </c>
      <c r="L322" s="5">
        <v>21</v>
      </c>
      <c r="M322" s="5">
        <v>3</v>
      </c>
      <c r="N322" s="5" t="s">
        <v>3</v>
      </c>
      <c r="O322" s="5">
        <v>-1</v>
      </c>
      <c r="P322" s="5">
        <f>Source!DM300</f>
        <v>133.12036000000001</v>
      </c>
      <c r="Q322" s="5"/>
      <c r="R322" s="5"/>
      <c r="S322" s="5"/>
      <c r="T322" s="5"/>
      <c r="U322" s="5"/>
      <c r="V322" s="5"/>
      <c r="W322" s="5"/>
    </row>
    <row r="323" spans="1:206" x14ac:dyDescent="0.2">
      <c r="A323" s="5">
        <v>50</v>
      </c>
      <c r="B323" s="5">
        <v>0</v>
      </c>
      <c r="C323" s="5">
        <v>0</v>
      </c>
      <c r="D323" s="5">
        <v>1</v>
      </c>
      <c r="E323" s="5">
        <v>208</v>
      </c>
      <c r="F323" s="5">
        <f>Source!V300</f>
        <v>0</v>
      </c>
      <c r="G323" s="5" t="s">
        <v>88</v>
      </c>
      <c r="H323" s="5" t="s">
        <v>89</v>
      </c>
      <c r="I323" s="5"/>
      <c r="J323" s="5"/>
      <c r="K323" s="5">
        <v>208</v>
      </c>
      <c r="L323" s="5">
        <v>22</v>
      </c>
      <c r="M323" s="5">
        <v>3</v>
      </c>
      <c r="N323" s="5" t="s">
        <v>3</v>
      </c>
      <c r="O323" s="5">
        <v>-1</v>
      </c>
      <c r="P323" s="5">
        <f>Source!DN300</f>
        <v>0</v>
      </c>
      <c r="Q323" s="5"/>
      <c r="R323" s="5"/>
      <c r="S323" s="5"/>
      <c r="T323" s="5"/>
      <c r="U323" s="5"/>
      <c r="V323" s="5"/>
      <c r="W323" s="5"/>
    </row>
    <row r="324" spans="1:206" x14ac:dyDescent="0.2">
      <c r="A324" s="5">
        <v>50</v>
      </c>
      <c r="B324" s="5">
        <v>0</v>
      </c>
      <c r="C324" s="5">
        <v>0</v>
      </c>
      <c r="D324" s="5">
        <v>1</v>
      </c>
      <c r="E324" s="5">
        <v>209</v>
      </c>
      <c r="F324" s="5">
        <f>ROUND(Source!W300,O324)</f>
        <v>0</v>
      </c>
      <c r="G324" s="5" t="s">
        <v>90</v>
      </c>
      <c r="H324" s="5" t="s">
        <v>91</v>
      </c>
      <c r="I324" s="5"/>
      <c r="J324" s="5"/>
      <c r="K324" s="5">
        <v>209</v>
      </c>
      <c r="L324" s="5">
        <v>23</v>
      </c>
      <c r="M324" s="5">
        <v>3</v>
      </c>
      <c r="N324" s="5" t="s">
        <v>3</v>
      </c>
      <c r="O324" s="5">
        <v>2</v>
      </c>
      <c r="P324" s="5">
        <f>ROUND(Source!DO300,O324)</f>
        <v>0</v>
      </c>
      <c r="Q324" s="5"/>
      <c r="R324" s="5"/>
      <c r="S324" s="5"/>
      <c r="T324" s="5"/>
      <c r="U324" s="5"/>
      <c r="V324" s="5"/>
      <c r="W324" s="5"/>
    </row>
    <row r="325" spans="1:206" x14ac:dyDescent="0.2">
      <c r="A325" s="5">
        <v>50</v>
      </c>
      <c r="B325" s="5">
        <v>0</v>
      </c>
      <c r="C325" s="5">
        <v>0</v>
      </c>
      <c r="D325" s="5">
        <v>1</v>
      </c>
      <c r="E325" s="5">
        <v>233</v>
      </c>
      <c r="F325" s="5">
        <f>ROUND(Source!BD300,O325)</f>
        <v>0</v>
      </c>
      <c r="G325" s="5" t="s">
        <v>92</v>
      </c>
      <c r="H325" s="5" t="s">
        <v>93</v>
      </c>
      <c r="I325" s="5"/>
      <c r="J325" s="5"/>
      <c r="K325" s="5">
        <v>233</v>
      </c>
      <c r="L325" s="5">
        <v>24</v>
      </c>
      <c r="M325" s="5">
        <v>3</v>
      </c>
      <c r="N325" s="5" t="s">
        <v>3</v>
      </c>
      <c r="O325" s="5">
        <v>2</v>
      </c>
      <c r="P325" s="5">
        <f>ROUND(Source!EV300,O325)</f>
        <v>0</v>
      </c>
      <c r="Q325" s="5"/>
      <c r="R325" s="5"/>
      <c r="S325" s="5"/>
      <c r="T325" s="5"/>
      <c r="U325" s="5"/>
      <c r="V325" s="5"/>
      <c r="W325" s="5"/>
    </row>
    <row r="326" spans="1:206" x14ac:dyDescent="0.2">
      <c r="A326" s="5">
        <v>50</v>
      </c>
      <c r="B326" s="5">
        <v>0</v>
      </c>
      <c r="C326" s="5">
        <v>0</v>
      </c>
      <c r="D326" s="5">
        <v>1</v>
      </c>
      <c r="E326" s="5">
        <v>210</v>
      </c>
      <c r="F326" s="5">
        <f>ROUND(Source!X300,O326)</f>
        <v>2490.71</v>
      </c>
      <c r="G326" s="5" t="s">
        <v>94</v>
      </c>
      <c r="H326" s="5" t="s">
        <v>95</v>
      </c>
      <c r="I326" s="5"/>
      <c r="J326" s="5"/>
      <c r="K326" s="5">
        <v>210</v>
      </c>
      <c r="L326" s="5">
        <v>25</v>
      </c>
      <c r="M326" s="5">
        <v>3</v>
      </c>
      <c r="N326" s="5" t="s">
        <v>3</v>
      </c>
      <c r="O326" s="5">
        <v>2</v>
      </c>
      <c r="P326" s="5">
        <f>ROUND(Source!DP300,O326)</f>
        <v>49091.199999999997</v>
      </c>
      <c r="Q326" s="5"/>
      <c r="R326" s="5"/>
      <c r="S326" s="5"/>
      <c r="T326" s="5"/>
      <c r="U326" s="5"/>
      <c r="V326" s="5"/>
      <c r="W326" s="5"/>
    </row>
    <row r="327" spans="1:206" x14ac:dyDescent="0.2">
      <c r="A327" s="5">
        <v>50</v>
      </c>
      <c r="B327" s="5">
        <v>0</v>
      </c>
      <c r="C327" s="5">
        <v>0</v>
      </c>
      <c r="D327" s="5">
        <v>1</v>
      </c>
      <c r="E327" s="5">
        <v>211</v>
      </c>
      <c r="F327" s="5">
        <f>ROUND(Source!Y300,O327)</f>
        <v>1680.38</v>
      </c>
      <c r="G327" s="5" t="s">
        <v>96</v>
      </c>
      <c r="H327" s="5" t="s">
        <v>97</v>
      </c>
      <c r="I327" s="5"/>
      <c r="J327" s="5"/>
      <c r="K327" s="5">
        <v>211</v>
      </c>
      <c r="L327" s="5">
        <v>26</v>
      </c>
      <c r="M327" s="5">
        <v>3</v>
      </c>
      <c r="N327" s="5" t="s">
        <v>3</v>
      </c>
      <c r="O327" s="5">
        <v>2</v>
      </c>
      <c r="P327" s="5">
        <f>ROUND(Source!DQ300,O327)</f>
        <v>20781.16</v>
      </c>
      <c r="Q327" s="5"/>
      <c r="R327" s="5"/>
      <c r="S327" s="5"/>
      <c r="T327" s="5"/>
      <c r="U327" s="5"/>
      <c r="V327" s="5"/>
      <c r="W327" s="5"/>
    </row>
    <row r="328" spans="1:206" x14ac:dyDescent="0.2">
      <c r="A328" s="5">
        <v>50</v>
      </c>
      <c r="B328" s="5">
        <v>0</v>
      </c>
      <c r="C328" s="5">
        <v>0</v>
      </c>
      <c r="D328" s="5">
        <v>1</v>
      </c>
      <c r="E328" s="5">
        <v>224</v>
      </c>
      <c r="F328" s="5">
        <f>ROUND(Source!AR300,O328)</f>
        <v>60022.65</v>
      </c>
      <c r="G328" s="5" t="s">
        <v>98</v>
      </c>
      <c r="H328" s="5" t="s">
        <v>99</v>
      </c>
      <c r="I328" s="5"/>
      <c r="J328" s="5"/>
      <c r="K328" s="5">
        <v>224</v>
      </c>
      <c r="L328" s="5">
        <v>27</v>
      </c>
      <c r="M328" s="5">
        <v>3</v>
      </c>
      <c r="N328" s="5" t="s">
        <v>3</v>
      </c>
      <c r="O328" s="5">
        <v>2</v>
      </c>
      <c r="P328" s="5">
        <f>ROUND(Source!EJ300,O328)</f>
        <v>234192.22</v>
      </c>
      <c r="Q328" s="5"/>
      <c r="R328" s="5"/>
      <c r="S328" s="5"/>
      <c r="T328" s="5"/>
      <c r="U328" s="5"/>
      <c r="V328" s="5"/>
      <c r="W328" s="5"/>
    </row>
    <row r="330" spans="1:206" x14ac:dyDescent="0.2">
      <c r="A330" s="3">
        <v>51</v>
      </c>
      <c r="B330" s="3">
        <f>B12</f>
        <v>365</v>
      </c>
      <c r="C330" s="3">
        <f>A12</f>
        <v>1</v>
      </c>
      <c r="D330" s="3">
        <f>ROW(A12)</f>
        <v>12</v>
      </c>
      <c r="E330" s="3"/>
      <c r="F330" s="3" t="str">
        <f>IF(F12&lt;&gt;"",F12,"")</f>
        <v>02-01-06</v>
      </c>
      <c r="G330" s="3" t="str">
        <f>IF(G12&lt;&gt;"",G12,"")</f>
        <v>02-01-07 ПОДД на период эксплуатации</v>
      </c>
      <c r="H330" s="3">
        <v>0</v>
      </c>
      <c r="I330" s="3"/>
      <c r="J330" s="3"/>
      <c r="K330" s="3"/>
      <c r="L330" s="3"/>
      <c r="M330" s="3"/>
      <c r="N330" s="3"/>
      <c r="O330" s="3">
        <f t="shared" ref="O330:T330" si="260">ROUND(O300,2)</f>
        <v>55328.14</v>
      </c>
      <c r="P330" s="3">
        <f t="shared" si="260"/>
        <v>52868.5</v>
      </c>
      <c r="Q330" s="3">
        <f t="shared" si="260"/>
        <v>790.56</v>
      </c>
      <c r="R330" s="3">
        <f t="shared" si="260"/>
        <v>299.08999999999997</v>
      </c>
      <c r="S330" s="3">
        <f t="shared" si="260"/>
        <v>1669.08</v>
      </c>
      <c r="T330" s="3">
        <f t="shared" si="260"/>
        <v>0</v>
      </c>
      <c r="U330" s="3">
        <f>U300</f>
        <v>133.12036000000001</v>
      </c>
      <c r="V330" s="3">
        <f>V300</f>
        <v>0</v>
      </c>
      <c r="W330" s="3">
        <f>ROUND(W300,2)</f>
        <v>0</v>
      </c>
      <c r="X330" s="3">
        <f>ROUND(X300,2)</f>
        <v>2490.71</v>
      </c>
      <c r="Y330" s="3">
        <f>ROUND(Y300,2)</f>
        <v>1680.38</v>
      </c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>
        <f t="shared" ref="AO330:BD330" si="261">ROUND(AO300,2)</f>
        <v>0</v>
      </c>
      <c r="AP330" s="3">
        <f t="shared" si="261"/>
        <v>0</v>
      </c>
      <c r="AQ330" s="3">
        <f t="shared" si="261"/>
        <v>0</v>
      </c>
      <c r="AR330" s="3">
        <f t="shared" si="261"/>
        <v>60022.65</v>
      </c>
      <c r="AS330" s="3">
        <f t="shared" si="261"/>
        <v>60022.65</v>
      </c>
      <c r="AT330" s="3">
        <f t="shared" si="261"/>
        <v>0</v>
      </c>
      <c r="AU330" s="3">
        <f t="shared" si="261"/>
        <v>0</v>
      </c>
      <c r="AV330" s="3">
        <f t="shared" si="261"/>
        <v>52868.5</v>
      </c>
      <c r="AW330" s="3">
        <f t="shared" si="261"/>
        <v>52868.5</v>
      </c>
      <c r="AX330" s="3">
        <f t="shared" si="261"/>
        <v>0</v>
      </c>
      <c r="AY330" s="3">
        <f t="shared" si="261"/>
        <v>52868.5</v>
      </c>
      <c r="AZ330" s="3">
        <f t="shared" si="261"/>
        <v>0</v>
      </c>
      <c r="BA330" s="3">
        <f t="shared" si="261"/>
        <v>0</v>
      </c>
      <c r="BB330" s="3">
        <f t="shared" si="261"/>
        <v>0</v>
      </c>
      <c r="BC330" s="3">
        <f t="shared" si="261"/>
        <v>0</v>
      </c>
      <c r="BD330" s="3">
        <f t="shared" si="261"/>
        <v>0</v>
      </c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4">
        <f t="shared" ref="DG330:DL330" si="262">ROUND(DG300,2)</f>
        <v>152942.16</v>
      </c>
      <c r="DH330" s="4">
        <f t="shared" si="262"/>
        <v>102828.87</v>
      </c>
      <c r="DI330" s="4">
        <f t="shared" si="262"/>
        <v>9671.48</v>
      </c>
      <c r="DJ330" s="4">
        <f t="shared" si="262"/>
        <v>7246.94</v>
      </c>
      <c r="DK330" s="4">
        <f t="shared" si="262"/>
        <v>40441.81</v>
      </c>
      <c r="DL330" s="4">
        <f t="shared" si="262"/>
        <v>0</v>
      </c>
      <c r="DM330" s="4">
        <f>DM300</f>
        <v>133.12036000000001</v>
      </c>
      <c r="DN330" s="4">
        <f>DN300</f>
        <v>0</v>
      </c>
      <c r="DO330" s="4">
        <f>ROUND(DO300,2)</f>
        <v>0</v>
      </c>
      <c r="DP330" s="4">
        <f>ROUND(DP300,2)</f>
        <v>49091.199999999997</v>
      </c>
      <c r="DQ330" s="4">
        <f>ROUND(DQ300,2)</f>
        <v>20781.16</v>
      </c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>
        <f t="shared" ref="EG330:EV330" si="263">ROUND(EG300,2)</f>
        <v>0</v>
      </c>
      <c r="EH330" s="4">
        <f t="shared" si="263"/>
        <v>0</v>
      </c>
      <c r="EI330" s="4">
        <f t="shared" si="263"/>
        <v>0</v>
      </c>
      <c r="EJ330" s="4">
        <f t="shared" si="263"/>
        <v>234192.22</v>
      </c>
      <c r="EK330" s="4">
        <f t="shared" si="263"/>
        <v>234192.22</v>
      </c>
      <c r="EL330" s="4">
        <f t="shared" si="263"/>
        <v>0</v>
      </c>
      <c r="EM330" s="4">
        <f t="shared" si="263"/>
        <v>0</v>
      </c>
      <c r="EN330" s="4">
        <f t="shared" si="263"/>
        <v>102828.87</v>
      </c>
      <c r="EO330" s="4">
        <f t="shared" si="263"/>
        <v>102828.87</v>
      </c>
      <c r="EP330" s="4">
        <f t="shared" si="263"/>
        <v>0</v>
      </c>
      <c r="EQ330" s="4">
        <f t="shared" si="263"/>
        <v>102828.87</v>
      </c>
      <c r="ER330" s="4">
        <f t="shared" si="263"/>
        <v>0</v>
      </c>
      <c r="ES330" s="4">
        <f t="shared" si="263"/>
        <v>0</v>
      </c>
      <c r="ET330" s="4">
        <f t="shared" si="263"/>
        <v>0</v>
      </c>
      <c r="EU330" s="4">
        <f t="shared" si="263"/>
        <v>0</v>
      </c>
      <c r="EV330" s="4">
        <f t="shared" si="263"/>
        <v>0</v>
      </c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>
        <v>0</v>
      </c>
    </row>
    <row r="332" spans="1:206" x14ac:dyDescent="0.2">
      <c r="A332" s="5">
        <v>50</v>
      </c>
      <c r="B332" s="5">
        <v>0</v>
      </c>
      <c r="C332" s="5">
        <v>0</v>
      </c>
      <c r="D332" s="5">
        <v>1</v>
      </c>
      <c r="E332" s="5">
        <v>201</v>
      </c>
      <c r="F332" s="5">
        <f>ROUND(Source!O330,O332)</f>
        <v>55328.14</v>
      </c>
      <c r="G332" s="5" t="s">
        <v>46</v>
      </c>
      <c r="H332" s="5" t="s">
        <v>47</v>
      </c>
      <c r="I332" s="5"/>
      <c r="J332" s="5"/>
      <c r="K332" s="5">
        <v>201</v>
      </c>
      <c r="L332" s="5">
        <v>1</v>
      </c>
      <c r="M332" s="5">
        <v>3</v>
      </c>
      <c r="N332" s="5" t="s">
        <v>3</v>
      </c>
      <c r="O332" s="5">
        <v>2</v>
      </c>
      <c r="P332" s="5">
        <f>ROUND(Source!DG330,O332)</f>
        <v>152942.16</v>
      </c>
      <c r="Q332" s="5"/>
      <c r="R332" s="5"/>
      <c r="S332" s="5"/>
      <c r="T332" s="5"/>
      <c r="U332" s="5"/>
      <c r="V332" s="5"/>
      <c r="W332" s="5"/>
    </row>
    <row r="333" spans="1:206" x14ac:dyDescent="0.2">
      <c r="A333" s="5">
        <v>50</v>
      </c>
      <c r="B333" s="5">
        <v>0</v>
      </c>
      <c r="C333" s="5">
        <v>0</v>
      </c>
      <c r="D333" s="5">
        <v>1</v>
      </c>
      <c r="E333" s="5">
        <v>202</v>
      </c>
      <c r="F333" s="5">
        <f>ROUND(Source!P330,O333)</f>
        <v>52868.5</v>
      </c>
      <c r="G333" s="5" t="s">
        <v>48</v>
      </c>
      <c r="H333" s="5" t="s">
        <v>49</v>
      </c>
      <c r="I333" s="5"/>
      <c r="J333" s="5"/>
      <c r="K333" s="5">
        <v>202</v>
      </c>
      <c r="L333" s="5">
        <v>2</v>
      </c>
      <c r="M333" s="5">
        <v>3</v>
      </c>
      <c r="N333" s="5" t="s">
        <v>3</v>
      </c>
      <c r="O333" s="5">
        <v>2</v>
      </c>
      <c r="P333" s="5">
        <f>ROUND(Source!DH330,O333)</f>
        <v>102828.87</v>
      </c>
      <c r="Q333" s="5"/>
      <c r="R333" s="5"/>
      <c r="S333" s="5"/>
      <c r="T333" s="5"/>
      <c r="U333" s="5"/>
      <c r="V333" s="5"/>
      <c r="W333" s="5"/>
    </row>
    <row r="334" spans="1:206" x14ac:dyDescent="0.2">
      <c r="A334" s="5">
        <v>50</v>
      </c>
      <c r="B334" s="5">
        <v>0</v>
      </c>
      <c r="C334" s="5">
        <v>0</v>
      </c>
      <c r="D334" s="5">
        <v>1</v>
      </c>
      <c r="E334" s="5">
        <v>222</v>
      </c>
      <c r="F334" s="5">
        <f>ROUND(Source!AO330,O334)</f>
        <v>0</v>
      </c>
      <c r="G334" s="5" t="s">
        <v>50</v>
      </c>
      <c r="H334" s="5" t="s">
        <v>51</v>
      </c>
      <c r="I334" s="5"/>
      <c r="J334" s="5"/>
      <c r="K334" s="5">
        <v>222</v>
      </c>
      <c r="L334" s="5">
        <v>3</v>
      </c>
      <c r="M334" s="5">
        <v>3</v>
      </c>
      <c r="N334" s="5" t="s">
        <v>3</v>
      </c>
      <c r="O334" s="5">
        <v>2</v>
      </c>
      <c r="P334" s="5">
        <f>ROUND(Source!EG330,O334)</f>
        <v>0</v>
      </c>
      <c r="Q334" s="5"/>
      <c r="R334" s="5"/>
      <c r="S334" s="5"/>
      <c r="T334" s="5"/>
      <c r="U334" s="5"/>
      <c r="V334" s="5"/>
      <c r="W334" s="5"/>
    </row>
    <row r="335" spans="1:206" x14ac:dyDescent="0.2">
      <c r="A335" s="5">
        <v>50</v>
      </c>
      <c r="B335" s="5">
        <v>0</v>
      </c>
      <c r="C335" s="5">
        <v>0</v>
      </c>
      <c r="D335" s="5">
        <v>1</v>
      </c>
      <c r="E335" s="5">
        <v>225</v>
      </c>
      <c r="F335" s="5">
        <f>ROUND(Source!AV330,O335)</f>
        <v>52868.5</v>
      </c>
      <c r="G335" s="5" t="s">
        <v>52</v>
      </c>
      <c r="H335" s="5" t="s">
        <v>53</v>
      </c>
      <c r="I335" s="5"/>
      <c r="J335" s="5"/>
      <c r="K335" s="5">
        <v>225</v>
      </c>
      <c r="L335" s="5">
        <v>4</v>
      </c>
      <c r="M335" s="5">
        <v>3</v>
      </c>
      <c r="N335" s="5" t="s">
        <v>3</v>
      </c>
      <c r="O335" s="5">
        <v>2</v>
      </c>
      <c r="P335" s="5">
        <f>ROUND(Source!EN330,O335)</f>
        <v>102828.87</v>
      </c>
      <c r="Q335" s="5"/>
      <c r="R335" s="5"/>
      <c r="S335" s="5"/>
      <c r="T335" s="5"/>
      <c r="U335" s="5"/>
      <c r="V335" s="5"/>
      <c r="W335" s="5"/>
    </row>
    <row r="336" spans="1:206" x14ac:dyDescent="0.2">
      <c r="A336" s="5">
        <v>50</v>
      </c>
      <c r="B336" s="5">
        <v>0</v>
      </c>
      <c r="C336" s="5">
        <v>0</v>
      </c>
      <c r="D336" s="5">
        <v>1</v>
      </c>
      <c r="E336" s="5">
        <v>226</v>
      </c>
      <c r="F336" s="5">
        <f>ROUND(Source!AW330,O336)</f>
        <v>52868.5</v>
      </c>
      <c r="G336" s="5" t="s">
        <v>54</v>
      </c>
      <c r="H336" s="5" t="s">
        <v>55</v>
      </c>
      <c r="I336" s="5"/>
      <c r="J336" s="5"/>
      <c r="K336" s="5">
        <v>226</v>
      </c>
      <c r="L336" s="5">
        <v>5</v>
      </c>
      <c r="M336" s="5">
        <v>3</v>
      </c>
      <c r="N336" s="5" t="s">
        <v>3</v>
      </c>
      <c r="O336" s="5">
        <v>2</v>
      </c>
      <c r="P336" s="5">
        <f>ROUND(Source!EO330,O336)</f>
        <v>102828.87</v>
      </c>
      <c r="Q336" s="5"/>
      <c r="R336" s="5"/>
      <c r="S336" s="5"/>
      <c r="T336" s="5"/>
      <c r="U336" s="5"/>
      <c r="V336" s="5"/>
      <c r="W336" s="5"/>
    </row>
    <row r="337" spans="1:23" x14ac:dyDescent="0.2">
      <c r="A337" s="5">
        <v>50</v>
      </c>
      <c r="B337" s="5">
        <v>0</v>
      </c>
      <c r="C337" s="5">
        <v>0</v>
      </c>
      <c r="D337" s="5">
        <v>1</v>
      </c>
      <c r="E337" s="5">
        <v>227</v>
      </c>
      <c r="F337" s="5">
        <f>ROUND(Source!AX330,O337)</f>
        <v>0</v>
      </c>
      <c r="G337" s="5" t="s">
        <v>56</v>
      </c>
      <c r="H337" s="5" t="s">
        <v>57</v>
      </c>
      <c r="I337" s="5"/>
      <c r="J337" s="5"/>
      <c r="K337" s="5">
        <v>227</v>
      </c>
      <c r="L337" s="5">
        <v>6</v>
      </c>
      <c r="M337" s="5">
        <v>3</v>
      </c>
      <c r="N337" s="5" t="s">
        <v>3</v>
      </c>
      <c r="O337" s="5">
        <v>2</v>
      </c>
      <c r="P337" s="5">
        <f>ROUND(Source!EP330,O337)</f>
        <v>0</v>
      </c>
      <c r="Q337" s="5"/>
      <c r="R337" s="5"/>
      <c r="S337" s="5"/>
      <c r="T337" s="5"/>
      <c r="U337" s="5"/>
      <c r="V337" s="5"/>
      <c r="W337" s="5"/>
    </row>
    <row r="338" spans="1:23" x14ac:dyDescent="0.2">
      <c r="A338" s="5">
        <v>50</v>
      </c>
      <c r="B338" s="5">
        <v>0</v>
      </c>
      <c r="C338" s="5">
        <v>0</v>
      </c>
      <c r="D338" s="5">
        <v>1</v>
      </c>
      <c r="E338" s="5">
        <v>228</v>
      </c>
      <c r="F338" s="5">
        <f>ROUND(Source!AY330,O338)</f>
        <v>52868.5</v>
      </c>
      <c r="G338" s="5" t="s">
        <v>58</v>
      </c>
      <c r="H338" s="5" t="s">
        <v>59</v>
      </c>
      <c r="I338" s="5"/>
      <c r="J338" s="5"/>
      <c r="K338" s="5">
        <v>228</v>
      </c>
      <c r="L338" s="5">
        <v>7</v>
      </c>
      <c r="M338" s="5">
        <v>3</v>
      </c>
      <c r="N338" s="5" t="s">
        <v>3</v>
      </c>
      <c r="O338" s="5">
        <v>2</v>
      </c>
      <c r="P338" s="5">
        <f>ROUND(Source!EQ330,O338)</f>
        <v>102828.87</v>
      </c>
      <c r="Q338" s="5"/>
      <c r="R338" s="5"/>
      <c r="S338" s="5"/>
      <c r="T338" s="5"/>
      <c r="U338" s="5"/>
      <c r="V338" s="5"/>
      <c r="W338" s="5"/>
    </row>
    <row r="339" spans="1:23" x14ac:dyDescent="0.2">
      <c r="A339" s="5">
        <v>50</v>
      </c>
      <c r="B339" s="5">
        <v>0</v>
      </c>
      <c r="C339" s="5">
        <v>0</v>
      </c>
      <c r="D339" s="5">
        <v>1</v>
      </c>
      <c r="E339" s="5">
        <v>216</v>
      </c>
      <c r="F339" s="5">
        <f>ROUND(Source!AP330,O339)</f>
        <v>0</v>
      </c>
      <c r="G339" s="5" t="s">
        <v>60</v>
      </c>
      <c r="H339" s="5" t="s">
        <v>61</v>
      </c>
      <c r="I339" s="5"/>
      <c r="J339" s="5"/>
      <c r="K339" s="5">
        <v>216</v>
      </c>
      <c r="L339" s="5">
        <v>8</v>
      </c>
      <c r="M339" s="5">
        <v>3</v>
      </c>
      <c r="N339" s="5" t="s">
        <v>3</v>
      </c>
      <c r="O339" s="5">
        <v>2</v>
      </c>
      <c r="P339" s="5">
        <f>ROUND(Source!EH330,O339)</f>
        <v>0</v>
      </c>
      <c r="Q339" s="5"/>
      <c r="R339" s="5"/>
      <c r="S339" s="5"/>
      <c r="T339" s="5"/>
      <c r="U339" s="5"/>
      <c r="V339" s="5"/>
      <c r="W339" s="5"/>
    </row>
    <row r="340" spans="1:23" x14ac:dyDescent="0.2">
      <c r="A340" s="5">
        <v>50</v>
      </c>
      <c r="B340" s="5">
        <v>0</v>
      </c>
      <c r="C340" s="5">
        <v>0</v>
      </c>
      <c r="D340" s="5">
        <v>1</v>
      </c>
      <c r="E340" s="5">
        <v>223</v>
      </c>
      <c r="F340" s="5">
        <f>ROUND(Source!AQ330,O340)</f>
        <v>0</v>
      </c>
      <c r="G340" s="5" t="s">
        <v>62</v>
      </c>
      <c r="H340" s="5" t="s">
        <v>63</v>
      </c>
      <c r="I340" s="5"/>
      <c r="J340" s="5"/>
      <c r="K340" s="5">
        <v>223</v>
      </c>
      <c r="L340" s="5">
        <v>9</v>
      </c>
      <c r="M340" s="5">
        <v>3</v>
      </c>
      <c r="N340" s="5" t="s">
        <v>3</v>
      </c>
      <c r="O340" s="5">
        <v>2</v>
      </c>
      <c r="P340" s="5">
        <f>ROUND(Source!EI330,O340)</f>
        <v>0</v>
      </c>
      <c r="Q340" s="5"/>
      <c r="R340" s="5"/>
      <c r="S340" s="5"/>
      <c r="T340" s="5"/>
      <c r="U340" s="5"/>
      <c r="V340" s="5"/>
      <c r="W340" s="5"/>
    </row>
    <row r="341" spans="1:23" x14ac:dyDescent="0.2">
      <c r="A341" s="5">
        <v>50</v>
      </c>
      <c r="B341" s="5">
        <v>0</v>
      </c>
      <c r="C341" s="5">
        <v>0</v>
      </c>
      <c r="D341" s="5">
        <v>1</v>
      </c>
      <c r="E341" s="5">
        <v>229</v>
      </c>
      <c r="F341" s="5">
        <f>ROUND(Source!AZ330,O341)</f>
        <v>0</v>
      </c>
      <c r="G341" s="5" t="s">
        <v>64</v>
      </c>
      <c r="H341" s="5" t="s">
        <v>65</v>
      </c>
      <c r="I341" s="5"/>
      <c r="J341" s="5"/>
      <c r="K341" s="5">
        <v>229</v>
      </c>
      <c r="L341" s="5">
        <v>10</v>
      </c>
      <c r="M341" s="5">
        <v>3</v>
      </c>
      <c r="N341" s="5" t="s">
        <v>3</v>
      </c>
      <c r="O341" s="5">
        <v>2</v>
      </c>
      <c r="P341" s="5">
        <f>ROUND(Source!ER330,O341)</f>
        <v>0</v>
      </c>
      <c r="Q341" s="5"/>
      <c r="R341" s="5"/>
      <c r="S341" s="5"/>
      <c r="T341" s="5"/>
      <c r="U341" s="5"/>
      <c r="V341" s="5"/>
      <c r="W341" s="5"/>
    </row>
    <row r="342" spans="1:23" x14ac:dyDescent="0.2">
      <c r="A342" s="5">
        <v>50</v>
      </c>
      <c r="B342" s="5">
        <v>0</v>
      </c>
      <c r="C342" s="5">
        <v>0</v>
      </c>
      <c r="D342" s="5">
        <v>1</v>
      </c>
      <c r="E342" s="5">
        <v>203</v>
      </c>
      <c r="F342" s="5">
        <f>ROUND(Source!Q330,O342)</f>
        <v>790.56</v>
      </c>
      <c r="G342" s="5" t="s">
        <v>66</v>
      </c>
      <c r="H342" s="5" t="s">
        <v>67</v>
      </c>
      <c r="I342" s="5"/>
      <c r="J342" s="5"/>
      <c r="K342" s="5">
        <v>203</v>
      </c>
      <c r="L342" s="5">
        <v>11</v>
      </c>
      <c r="M342" s="5">
        <v>3</v>
      </c>
      <c r="N342" s="5" t="s">
        <v>3</v>
      </c>
      <c r="O342" s="5">
        <v>2</v>
      </c>
      <c r="P342" s="5">
        <f>ROUND(Source!DI330,O342)</f>
        <v>9671.48</v>
      </c>
      <c r="Q342" s="5"/>
      <c r="R342" s="5"/>
      <c r="S342" s="5"/>
      <c r="T342" s="5"/>
      <c r="U342" s="5"/>
      <c r="V342" s="5"/>
      <c r="W342" s="5"/>
    </row>
    <row r="343" spans="1:23" x14ac:dyDescent="0.2">
      <c r="A343" s="5">
        <v>50</v>
      </c>
      <c r="B343" s="5">
        <v>0</v>
      </c>
      <c r="C343" s="5">
        <v>0</v>
      </c>
      <c r="D343" s="5">
        <v>1</v>
      </c>
      <c r="E343" s="5">
        <v>231</v>
      </c>
      <c r="F343" s="5">
        <f>ROUND(Source!BB330,O343)</f>
        <v>0</v>
      </c>
      <c r="G343" s="5" t="s">
        <v>68</v>
      </c>
      <c r="H343" s="5" t="s">
        <v>69</v>
      </c>
      <c r="I343" s="5"/>
      <c r="J343" s="5"/>
      <c r="K343" s="5">
        <v>231</v>
      </c>
      <c r="L343" s="5">
        <v>12</v>
      </c>
      <c r="M343" s="5">
        <v>3</v>
      </c>
      <c r="N343" s="5" t="s">
        <v>3</v>
      </c>
      <c r="O343" s="5">
        <v>2</v>
      </c>
      <c r="P343" s="5">
        <f>ROUND(Source!ET330,O343)</f>
        <v>0</v>
      </c>
      <c r="Q343" s="5"/>
      <c r="R343" s="5"/>
      <c r="S343" s="5"/>
      <c r="T343" s="5"/>
      <c r="U343" s="5"/>
      <c r="V343" s="5"/>
      <c r="W343" s="5"/>
    </row>
    <row r="344" spans="1:23" x14ac:dyDescent="0.2">
      <c r="A344" s="5">
        <v>50</v>
      </c>
      <c r="B344" s="5">
        <v>0</v>
      </c>
      <c r="C344" s="5">
        <v>0</v>
      </c>
      <c r="D344" s="5">
        <v>1</v>
      </c>
      <c r="E344" s="5">
        <v>204</v>
      </c>
      <c r="F344" s="5">
        <f>ROUND(Source!R330,O344)</f>
        <v>299.08999999999997</v>
      </c>
      <c r="G344" s="5" t="s">
        <v>70</v>
      </c>
      <c r="H344" s="5" t="s">
        <v>71</v>
      </c>
      <c r="I344" s="5"/>
      <c r="J344" s="5"/>
      <c r="K344" s="5">
        <v>204</v>
      </c>
      <c r="L344" s="5">
        <v>13</v>
      </c>
      <c r="M344" s="5">
        <v>3</v>
      </c>
      <c r="N344" s="5" t="s">
        <v>3</v>
      </c>
      <c r="O344" s="5">
        <v>2</v>
      </c>
      <c r="P344" s="5">
        <f>ROUND(Source!DJ330,O344)</f>
        <v>7246.94</v>
      </c>
      <c r="Q344" s="5"/>
      <c r="R344" s="5"/>
      <c r="S344" s="5"/>
      <c r="T344" s="5"/>
      <c r="U344" s="5"/>
      <c r="V344" s="5"/>
      <c r="W344" s="5"/>
    </row>
    <row r="345" spans="1:23" x14ac:dyDescent="0.2">
      <c r="A345" s="5">
        <v>50</v>
      </c>
      <c r="B345" s="5">
        <v>0</v>
      </c>
      <c r="C345" s="5">
        <v>0</v>
      </c>
      <c r="D345" s="5">
        <v>1</v>
      </c>
      <c r="E345" s="5">
        <v>205</v>
      </c>
      <c r="F345" s="5">
        <f>ROUND(Source!S330,O345)</f>
        <v>1669.08</v>
      </c>
      <c r="G345" s="5" t="s">
        <v>72</v>
      </c>
      <c r="H345" s="5" t="s">
        <v>73</v>
      </c>
      <c r="I345" s="5"/>
      <c r="J345" s="5"/>
      <c r="K345" s="5">
        <v>205</v>
      </c>
      <c r="L345" s="5">
        <v>14</v>
      </c>
      <c r="M345" s="5">
        <v>3</v>
      </c>
      <c r="N345" s="5" t="s">
        <v>3</v>
      </c>
      <c r="O345" s="5">
        <v>2</v>
      </c>
      <c r="P345" s="5">
        <f>ROUND(Source!DK330,O345)</f>
        <v>40441.81</v>
      </c>
      <c r="Q345" s="5"/>
      <c r="R345" s="5"/>
      <c r="S345" s="5"/>
      <c r="T345" s="5"/>
      <c r="U345" s="5"/>
      <c r="V345" s="5"/>
      <c r="W345" s="5"/>
    </row>
    <row r="346" spans="1:23" x14ac:dyDescent="0.2">
      <c r="A346" s="5">
        <v>50</v>
      </c>
      <c r="B346" s="5">
        <v>0</v>
      </c>
      <c r="C346" s="5">
        <v>0</v>
      </c>
      <c r="D346" s="5">
        <v>1</v>
      </c>
      <c r="E346" s="5">
        <v>232</v>
      </c>
      <c r="F346" s="5">
        <f>ROUND(Source!BC330,O346)</f>
        <v>0</v>
      </c>
      <c r="G346" s="5" t="s">
        <v>74</v>
      </c>
      <c r="H346" s="5" t="s">
        <v>75</v>
      </c>
      <c r="I346" s="5"/>
      <c r="J346" s="5"/>
      <c r="K346" s="5">
        <v>232</v>
      </c>
      <c r="L346" s="5">
        <v>15</v>
      </c>
      <c r="M346" s="5">
        <v>3</v>
      </c>
      <c r="N346" s="5" t="s">
        <v>3</v>
      </c>
      <c r="O346" s="5">
        <v>2</v>
      </c>
      <c r="P346" s="5">
        <f>ROUND(Source!EU330,O346)</f>
        <v>0</v>
      </c>
      <c r="Q346" s="5"/>
      <c r="R346" s="5"/>
      <c r="S346" s="5"/>
      <c r="T346" s="5"/>
      <c r="U346" s="5"/>
      <c r="V346" s="5"/>
      <c r="W346" s="5"/>
    </row>
    <row r="347" spans="1:23" x14ac:dyDescent="0.2">
      <c r="A347" s="5">
        <v>50</v>
      </c>
      <c r="B347" s="5">
        <v>0</v>
      </c>
      <c r="C347" s="5">
        <v>0</v>
      </c>
      <c r="D347" s="5">
        <v>1</v>
      </c>
      <c r="E347" s="5">
        <v>214</v>
      </c>
      <c r="F347" s="5">
        <f>ROUND(Source!AS330,O347)</f>
        <v>60022.65</v>
      </c>
      <c r="G347" s="5" t="s">
        <v>76</v>
      </c>
      <c r="H347" s="5" t="s">
        <v>77</v>
      </c>
      <c r="I347" s="5"/>
      <c r="J347" s="5"/>
      <c r="K347" s="5">
        <v>214</v>
      </c>
      <c r="L347" s="5">
        <v>16</v>
      </c>
      <c r="M347" s="5">
        <v>3</v>
      </c>
      <c r="N347" s="5" t="s">
        <v>3</v>
      </c>
      <c r="O347" s="5">
        <v>2</v>
      </c>
      <c r="P347" s="5">
        <f>ROUND(Source!EK330,O347)</f>
        <v>234192.22</v>
      </c>
      <c r="Q347" s="5"/>
      <c r="R347" s="5"/>
      <c r="S347" s="5"/>
      <c r="T347" s="5"/>
      <c r="U347" s="5"/>
      <c r="V347" s="5"/>
      <c r="W347" s="5"/>
    </row>
    <row r="348" spans="1:23" x14ac:dyDescent="0.2">
      <c r="A348" s="5">
        <v>50</v>
      </c>
      <c r="B348" s="5">
        <v>0</v>
      </c>
      <c r="C348" s="5">
        <v>0</v>
      </c>
      <c r="D348" s="5">
        <v>1</v>
      </c>
      <c r="E348" s="5">
        <v>215</v>
      </c>
      <c r="F348" s="5">
        <f>ROUND(Source!AT330,O348)</f>
        <v>0</v>
      </c>
      <c r="G348" s="5" t="s">
        <v>78</v>
      </c>
      <c r="H348" s="5" t="s">
        <v>79</v>
      </c>
      <c r="I348" s="5"/>
      <c r="J348" s="5"/>
      <c r="K348" s="5">
        <v>215</v>
      </c>
      <c r="L348" s="5">
        <v>17</v>
      </c>
      <c r="M348" s="5">
        <v>3</v>
      </c>
      <c r="N348" s="5" t="s">
        <v>3</v>
      </c>
      <c r="O348" s="5">
        <v>2</v>
      </c>
      <c r="P348" s="5">
        <f>ROUND(Source!EL330,O348)</f>
        <v>0</v>
      </c>
      <c r="Q348" s="5"/>
      <c r="R348" s="5"/>
      <c r="S348" s="5"/>
      <c r="T348" s="5"/>
      <c r="U348" s="5"/>
      <c r="V348" s="5"/>
      <c r="W348" s="5"/>
    </row>
    <row r="349" spans="1:23" x14ac:dyDescent="0.2">
      <c r="A349" s="5">
        <v>50</v>
      </c>
      <c r="B349" s="5">
        <v>0</v>
      </c>
      <c r="C349" s="5">
        <v>0</v>
      </c>
      <c r="D349" s="5">
        <v>1</v>
      </c>
      <c r="E349" s="5">
        <v>217</v>
      </c>
      <c r="F349" s="5">
        <f>ROUND(Source!AU330,O349)</f>
        <v>0</v>
      </c>
      <c r="G349" s="5" t="s">
        <v>80</v>
      </c>
      <c r="H349" s="5" t="s">
        <v>81</v>
      </c>
      <c r="I349" s="5"/>
      <c r="J349" s="5"/>
      <c r="K349" s="5">
        <v>217</v>
      </c>
      <c r="L349" s="5">
        <v>18</v>
      </c>
      <c r="M349" s="5">
        <v>3</v>
      </c>
      <c r="N349" s="5" t="s">
        <v>3</v>
      </c>
      <c r="O349" s="5">
        <v>2</v>
      </c>
      <c r="P349" s="5">
        <f>ROUND(Source!EM330,O349)</f>
        <v>0</v>
      </c>
      <c r="Q349" s="5"/>
      <c r="R349" s="5"/>
      <c r="S349" s="5"/>
      <c r="T349" s="5"/>
      <c r="U349" s="5"/>
      <c r="V349" s="5"/>
      <c r="W349" s="5"/>
    </row>
    <row r="350" spans="1:23" x14ac:dyDescent="0.2">
      <c r="A350" s="5">
        <v>50</v>
      </c>
      <c r="B350" s="5">
        <v>0</v>
      </c>
      <c r="C350" s="5">
        <v>0</v>
      </c>
      <c r="D350" s="5">
        <v>1</v>
      </c>
      <c r="E350" s="5">
        <v>230</v>
      </c>
      <c r="F350" s="5">
        <f>ROUND(Source!BA330,O350)</f>
        <v>0</v>
      </c>
      <c r="G350" s="5" t="s">
        <v>82</v>
      </c>
      <c r="H350" s="5" t="s">
        <v>83</v>
      </c>
      <c r="I350" s="5"/>
      <c r="J350" s="5"/>
      <c r="K350" s="5">
        <v>230</v>
      </c>
      <c r="L350" s="5">
        <v>19</v>
      </c>
      <c r="M350" s="5">
        <v>3</v>
      </c>
      <c r="N350" s="5" t="s">
        <v>3</v>
      </c>
      <c r="O350" s="5">
        <v>2</v>
      </c>
      <c r="P350" s="5">
        <f>ROUND(Source!ES330,O350)</f>
        <v>0</v>
      </c>
      <c r="Q350" s="5"/>
      <c r="R350" s="5"/>
      <c r="S350" s="5"/>
      <c r="T350" s="5"/>
      <c r="U350" s="5"/>
      <c r="V350" s="5"/>
      <c r="W350" s="5"/>
    </row>
    <row r="351" spans="1:23" x14ac:dyDescent="0.2">
      <c r="A351" s="5">
        <v>50</v>
      </c>
      <c r="B351" s="5">
        <v>0</v>
      </c>
      <c r="C351" s="5">
        <v>0</v>
      </c>
      <c r="D351" s="5">
        <v>1</v>
      </c>
      <c r="E351" s="5">
        <v>206</v>
      </c>
      <c r="F351" s="5">
        <f>ROUND(Source!T330,O351)</f>
        <v>0</v>
      </c>
      <c r="G351" s="5" t="s">
        <v>84</v>
      </c>
      <c r="H351" s="5" t="s">
        <v>85</v>
      </c>
      <c r="I351" s="5"/>
      <c r="J351" s="5"/>
      <c r="K351" s="5">
        <v>206</v>
      </c>
      <c r="L351" s="5">
        <v>20</v>
      </c>
      <c r="M351" s="5">
        <v>3</v>
      </c>
      <c r="N351" s="5" t="s">
        <v>3</v>
      </c>
      <c r="O351" s="5">
        <v>2</v>
      </c>
      <c r="P351" s="5">
        <f>ROUND(Source!DL330,O351)</f>
        <v>0</v>
      </c>
      <c r="Q351" s="5"/>
      <c r="R351" s="5"/>
      <c r="S351" s="5"/>
      <c r="T351" s="5"/>
      <c r="U351" s="5"/>
      <c r="V351" s="5"/>
      <c r="W351" s="5"/>
    </row>
    <row r="352" spans="1:23" x14ac:dyDescent="0.2">
      <c r="A352" s="5">
        <v>50</v>
      </c>
      <c r="B352" s="5">
        <v>0</v>
      </c>
      <c r="C352" s="5">
        <v>0</v>
      </c>
      <c r="D352" s="5">
        <v>1</v>
      </c>
      <c r="E352" s="5">
        <v>207</v>
      </c>
      <c r="F352" s="5">
        <f>Source!U330</f>
        <v>133.12036000000001</v>
      </c>
      <c r="G352" s="5" t="s">
        <v>86</v>
      </c>
      <c r="H352" s="5" t="s">
        <v>87</v>
      </c>
      <c r="I352" s="5"/>
      <c r="J352" s="5"/>
      <c r="K352" s="5">
        <v>207</v>
      </c>
      <c r="L352" s="5">
        <v>21</v>
      </c>
      <c r="M352" s="5">
        <v>3</v>
      </c>
      <c r="N352" s="5" t="s">
        <v>3</v>
      </c>
      <c r="O352" s="5">
        <v>-1</v>
      </c>
      <c r="P352" s="5">
        <f>Source!DM330</f>
        <v>133.12036000000001</v>
      </c>
      <c r="Q352" s="5"/>
      <c r="R352" s="5"/>
      <c r="S352" s="5"/>
      <c r="T352" s="5"/>
      <c r="U352" s="5"/>
      <c r="V352" s="5"/>
      <c r="W352" s="5"/>
    </row>
    <row r="353" spans="1:40" x14ac:dyDescent="0.2">
      <c r="A353" s="5">
        <v>50</v>
      </c>
      <c r="B353" s="5">
        <v>0</v>
      </c>
      <c r="C353" s="5">
        <v>0</v>
      </c>
      <c r="D353" s="5">
        <v>1</v>
      </c>
      <c r="E353" s="5">
        <v>208</v>
      </c>
      <c r="F353" s="5">
        <f>Source!V330</f>
        <v>0</v>
      </c>
      <c r="G353" s="5" t="s">
        <v>88</v>
      </c>
      <c r="H353" s="5" t="s">
        <v>89</v>
      </c>
      <c r="I353" s="5"/>
      <c r="J353" s="5"/>
      <c r="K353" s="5">
        <v>208</v>
      </c>
      <c r="L353" s="5">
        <v>22</v>
      </c>
      <c r="M353" s="5">
        <v>3</v>
      </c>
      <c r="N353" s="5" t="s">
        <v>3</v>
      </c>
      <c r="O353" s="5">
        <v>-1</v>
      </c>
      <c r="P353" s="5">
        <f>Source!DN330</f>
        <v>0</v>
      </c>
      <c r="Q353" s="5"/>
      <c r="R353" s="5"/>
      <c r="S353" s="5"/>
      <c r="T353" s="5"/>
      <c r="U353" s="5"/>
      <c r="V353" s="5"/>
      <c r="W353" s="5"/>
    </row>
    <row r="354" spans="1:40" x14ac:dyDescent="0.2">
      <c r="A354" s="5">
        <v>50</v>
      </c>
      <c r="B354" s="5">
        <v>0</v>
      </c>
      <c r="C354" s="5">
        <v>0</v>
      </c>
      <c r="D354" s="5">
        <v>1</v>
      </c>
      <c r="E354" s="5">
        <v>209</v>
      </c>
      <c r="F354" s="5">
        <f>ROUND(Source!W330,O354)</f>
        <v>0</v>
      </c>
      <c r="G354" s="5" t="s">
        <v>90</v>
      </c>
      <c r="H354" s="5" t="s">
        <v>91</v>
      </c>
      <c r="I354" s="5"/>
      <c r="J354" s="5"/>
      <c r="K354" s="5">
        <v>209</v>
      </c>
      <c r="L354" s="5">
        <v>23</v>
      </c>
      <c r="M354" s="5">
        <v>3</v>
      </c>
      <c r="N354" s="5" t="s">
        <v>3</v>
      </c>
      <c r="O354" s="5">
        <v>2</v>
      </c>
      <c r="P354" s="5">
        <f>ROUND(Source!DO330,O354)</f>
        <v>0</v>
      </c>
      <c r="Q354" s="5"/>
      <c r="R354" s="5"/>
      <c r="S354" s="5"/>
      <c r="T354" s="5"/>
      <c r="U354" s="5"/>
      <c r="V354" s="5"/>
      <c r="W354" s="5"/>
    </row>
    <row r="355" spans="1:40" x14ac:dyDescent="0.2">
      <c r="A355" s="5">
        <v>50</v>
      </c>
      <c r="B355" s="5">
        <v>0</v>
      </c>
      <c r="C355" s="5">
        <v>0</v>
      </c>
      <c r="D355" s="5">
        <v>1</v>
      </c>
      <c r="E355" s="5">
        <v>233</v>
      </c>
      <c r="F355" s="5">
        <f>ROUND(Source!BD330,O355)</f>
        <v>0</v>
      </c>
      <c r="G355" s="5" t="s">
        <v>92</v>
      </c>
      <c r="H355" s="5" t="s">
        <v>93</v>
      </c>
      <c r="I355" s="5"/>
      <c r="J355" s="5"/>
      <c r="K355" s="5">
        <v>233</v>
      </c>
      <c r="L355" s="5">
        <v>24</v>
      </c>
      <c r="M355" s="5">
        <v>3</v>
      </c>
      <c r="N355" s="5" t="s">
        <v>3</v>
      </c>
      <c r="O355" s="5">
        <v>2</v>
      </c>
      <c r="P355" s="5">
        <f>ROUND(Source!EV330,O355)</f>
        <v>0</v>
      </c>
      <c r="Q355" s="5"/>
      <c r="R355" s="5"/>
      <c r="S355" s="5"/>
      <c r="T355" s="5"/>
      <c r="U355" s="5"/>
      <c r="V355" s="5"/>
      <c r="W355" s="5"/>
    </row>
    <row r="356" spans="1:40" x14ac:dyDescent="0.2">
      <c r="A356" s="5">
        <v>50</v>
      </c>
      <c r="B356" s="5">
        <v>0</v>
      </c>
      <c r="C356" s="5">
        <v>0</v>
      </c>
      <c r="D356" s="5">
        <v>1</v>
      </c>
      <c r="E356" s="5">
        <v>210</v>
      </c>
      <c r="F356" s="5">
        <f>ROUND(Source!X330,O356)</f>
        <v>2490.71</v>
      </c>
      <c r="G356" s="5" t="s">
        <v>94</v>
      </c>
      <c r="H356" s="5" t="s">
        <v>95</v>
      </c>
      <c r="I356" s="5"/>
      <c r="J356" s="5"/>
      <c r="K356" s="5">
        <v>210</v>
      </c>
      <c r="L356" s="5">
        <v>25</v>
      </c>
      <c r="M356" s="5">
        <v>3</v>
      </c>
      <c r="N356" s="5" t="s">
        <v>3</v>
      </c>
      <c r="O356" s="5">
        <v>2</v>
      </c>
      <c r="P356" s="5">
        <f>ROUND(Source!DP330,O356)</f>
        <v>49091.199999999997</v>
      </c>
      <c r="Q356" s="5"/>
      <c r="R356" s="5"/>
      <c r="S356" s="5"/>
      <c r="T356" s="5"/>
      <c r="U356" s="5"/>
      <c r="V356" s="5"/>
      <c r="W356" s="5"/>
    </row>
    <row r="357" spans="1:40" x14ac:dyDescent="0.2">
      <c r="A357" s="5">
        <v>50</v>
      </c>
      <c r="B357" s="5">
        <v>0</v>
      </c>
      <c r="C357" s="5">
        <v>0</v>
      </c>
      <c r="D357" s="5">
        <v>1</v>
      </c>
      <c r="E357" s="5">
        <v>211</v>
      </c>
      <c r="F357" s="5">
        <f>ROUND(Source!Y330,O357)</f>
        <v>1680.38</v>
      </c>
      <c r="G357" s="5" t="s">
        <v>96</v>
      </c>
      <c r="H357" s="5" t="s">
        <v>97</v>
      </c>
      <c r="I357" s="5"/>
      <c r="J357" s="5"/>
      <c r="K357" s="5">
        <v>211</v>
      </c>
      <c r="L357" s="5">
        <v>26</v>
      </c>
      <c r="M357" s="5">
        <v>3</v>
      </c>
      <c r="N357" s="5" t="s">
        <v>3</v>
      </c>
      <c r="O357" s="5">
        <v>2</v>
      </c>
      <c r="P357" s="5">
        <f>ROUND(Source!DQ330,O357)</f>
        <v>20781.16</v>
      </c>
      <c r="Q357" s="5"/>
      <c r="R357" s="5"/>
      <c r="S357" s="5"/>
      <c r="T357" s="5"/>
      <c r="U357" s="5"/>
      <c r="V357" s="5"/>
      <c r="W357" s="5"/>
    </row>
    <row r="358" spans="1:40" x14ac:dyDescent="0.2">
      <c r="A358" s="5">
        <v>50</v>
      </c>
      <c r="B358" s="5">
        <v>0</v>
      </c>
      <c r="C358" s="5">
        <v>0</v>
      </c>
      <c r="D358" s="5">
        <v>1</v>
      </c>
      <c r="E358" s="5">
        <v>224</v>
      </c>
      <c r="F358" s="5">
        <f>ROUND(Source!AR330,O358)</f>
        <v>60022.65</v>
      </c>
      <c r="G358" s="5" t="s">
        <v>98</v>
      </c>
      <c r="H358" s="5" t="s">
        <v>99</v>
      </c>
      <c r="I358" s="5"/>
      <c r="J358" s="5"/>
      <c r="K358" s="5">
        <v>224</v>
      </c>
      <c r="L358" s="5">
        <v>27</v>
      </c>
      <c r="M358" s="5">
        <v>3</v>
      </c>
      <c r="N358" s="5" t="s">
        <v>3</v>
      </c>
      <c r="O358" s="5">
        <v>2</v>
      </c>
      <c r="P358" s="5">
        <f>ROUND(Source!EJ330,O358)</f>
        <v>234192.22</v>
      </c>
      <c r="Q358" s="5"/>
      <c r="R358" s="5"/>
      <c r="S358" s="5"/>
      <c r="T358" s="5"/>
      <c r="U358" s="5"/>
      <c r="V358" s="5"/>
      <c r="W358" s="5"/>
    </row>
    <row r="360" spans="1:40" x14ac:dyDescent="0.2">
      <c r="A360" s="6">
        <v>61</v>
      </c>
      <c r="B360" s="6"/>
      <c r="C360" s="6"/>
      <c r="D360" s="6"/>
      <c r="E360" s="6"/>
      <c r="F360" s="6">
        <v>0</v>
      </c>
      <c r="G360" s="6" t="s">
        <v>217</v>
      </c>
      <c r="H360" s="6" t="s">
        <v>218</v>
      </c>
    </row>
    <row r="363" spans="1:40" x14ac:dyDescent="0.2">
      <c r="A363">
        <v>-1</v>
      </c>
    </row>
    <row r="365" spans="1:40" x14ac:dyDescent="0.2">
      <c r="A365" s="4">
        <v>75</v>
      </c>
      <c r="B365" s="4" t="s">
        <v>219</v>
      </c>
      <c r="C365" s="4">
        <v>2020</v>
      </c>
      <c r="D365" s="4">
        <v>0</v>
      </c>
      <c r="E365" s="4">
        <v>8</v>
      </c>
      <c r="F365" s="4"/>
      <c r="G365" s="4">
        <v>0</v>
      </c>
      <c r="H365" s="4">
        <v>2</v>
      </c>
      <c r="I365" s="4">
        <v>1</v>
      </c>
      <c r="J365" s="4">
        <v>1</v>
      </c>
      <c r="K365" s="4">
        <v>93</v>
      </c>
      <c r="L365" s="4">
        <v>64</v>
      </c>
      <c r="M365" s="4">
        <v>1</v>
      </c>
      <c r="N365" s="4">
        <v>99036980</v>
      </c>
      <c r="O365" s="4">
        <v>1</v>
      </c>
    </row>
    <row r="366" spans="1:40" x14ac:dyDescent="0.2">
      <c r="A366" s="7">
        <v>1</v>
      </c>
      <c r="B366" s="7" t="s">
        <v>220</v>
      </c>
      <c r="C366" s="7" t="s">
        <v>221</v>
      </c>
      <c r="D366" s="7">
        <v>2020</v>
      </c>
      <c r="E366" s="7">
        <v>8</v>
      </c>
      <c r="F366" s="7">
        <v>1</v>
      </c>
      <c r="G366" s="7">
        <v>1</v>
      </c>
      <c r="H366" s="7">
        <v>0</v>
      </c>
      <c r="I366" s="7">
        <v>2</v>
      </c>
      <c r="J366" s="7">
        <v>1</v>
      </c>
      <c r="K366" s="7">
        <v>5.58</v>
      </c>
      <c r="L366" s="7">
        <v>4.5599999999999996</v>
      </c>
      <c r="M366" s="7">
        <v>1</v>
      </c>
      <c r="N366" s="7">
        <v>1</v>
      </c>
      <c r="O366" s="7">
        <v>5.58</v>
      </c>
      <c r="P366" s="7">
        <v>4.5599999999999996</v>
      </c>
      <c r="Q366" s="7">
        <v>1</v>
      </c>
      <c r="R366" s="7" t="s">
        <v>3</v>
      </c>
      <c r="S366" s="7" t="s">
        <v>3</v>
      </c>
      <c r="T366" s="7" t="s">
        <v>3</v>
      </c>
      <c r="U366" s="7" t="s">
        <v>3</v>
      </c>
      <c r="V366" s="7" t="s">
        <v>3</v>
      </c>
      <c r="W366" s="7" t="s">
        <v>3</v>
      </c>
      <c r="X366" s="7" t="s">
        <v>3</v>
      </c>
      <c r="Y366" s="7" t="s">
        <v>3</v>
      </c>
      <c r="Z366" s="7" t="s">
        <v>3</v>
      </c>
      <c r="AA366" s="7" t="s">
        <v>222</v>
      </c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>
        <v>99036981</v>
      </c>
    </row>
    <row r="367" spans="1:40" x14ac:dyDescent="0.2">
      <c r="A367" s="7">
        <v>1</v>
      </c>
      <c r="B367" s="7" t="s">
        <v>220</v>
      </c>
      <c r="C367" s="7" t="s">
        <v>223</v>
      </c>
      <c r="D367" s="7">
        <v>2020</v>
      </c>
      <c r="E367" s="7">
        <v>6</v>
      </c>
      <c r="F367" s="7">
        <v>1</v>
      </c>
      <c r="G367" s="7">
        <v>1</v>
      </c>
      <c r="H367" s="7">
        <v>0</v>
      </c>
      <c r="I367" s="7">
        <v>2</v>
      </c>
      <c r="J367" s="7">
        <v>1</v>
      </c>
      <c r="K367" s="7">
        <v>1</v>
      </c>
      <c r="L367" s="7">
        <v>1</v>
      </c>
      <c r="M367" s="7">
        <v>1</v>
      </c>
      <c r="N367" s="7">
        <v>1</v>
      </c>
      <c r="O367" s="7">
        <v>1</v>
      </c>
      <c r="P367" s="7">
        <v>1</v>
      </c>
      <c r="Q367" s="7">
        <v>1</v>
      </c>
      <c r="R367" s="7" t="s">
        <v>3</v>
      </c>
      <c r="S367" s="7" t="s">
        <v>3</v>
      </c>
      <c r="T367" s="7" t="s">
        <v>3</v>
      </c>
      <c r="U367" s="7" t="s">
        <v>3</v>
      </c>
      <c r="V367" s="7" t="s">
        <v>3</v>
      </c>
      <c r="W367" s="7" t="s">
        <v>3</v>
      </c>
      <c r="X367" s="7" t="s">
        <v>3</v>
      </c>
      <c r="Y367" s="7" t="s">
        <v>3</v>
      </c>
      <c r="Z367" s="7" t="s">
        <v>3</v>
      </c>
      <c r="AA367" s="7" t="s">
        <v>3</v>
      </c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>
        <v>99036982</v>
      </c>
    </row>
    <row r="368" spans="1:40" x14ac:dyDescent="0.2">
      <c r="A368" s="4">
        <v>75</v>
      </c>
      <c r="B368" s="4" t="s">
        <v>224</v>
      </c>
      <c r="C368" s="4">
        <v>2000</v>
      </c>
      <c r="D368" s="4">
        <v>0</v>
      </c>
      <c r="E368" s="4">
        <v>1</v>
      </c>
      <c r="F368" s="4"/>
      <c r="G368" s="4">
        <v>0</v>
      </c>
      <c r="H368" s="4">
        <v>1</v>
      </c>
      <c r="I368" s="4">
        <v>0</v>
      </c>
      <c r="J368" s="4">
        <v>1</v>
      </c>
      <c r="K368" s="4">
        <v>98</v>
      </c>
      <c r="L368" s="4">
        <v>77</v>
      </c>
      <c r="M368" s="4">
        <v>0</v>
      </c>
      <c r="N368" s="4">
        <v>99036983</v>
      </c>
      <c r="O368" s="4">
        <v>2</v>
      </c>
    </row>
    <row r="372" spans="1:5" x14ac:dyDescent="0.2">
      <c r="A372">
        <v>65</v>
      </c>
      <c r="C372">
        <v>1</v>
      </c>
      <c r="D372">
        <v>0</v>
      </c>
      <c r="E372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C54"/>
  <sheetViews>
    <sheetView workbookViewId="0">
      <selection sqref="A1:XFD1"/>
    </sheetView>
  </sheetViews>
  <sheetFormatPr defaultColWidth="9.140625" defaultRowHeight="12.75" x14ac:dyDescent="0.2"/>
  <cols>
    <col min="1" max="256" width="9.140625" customWidth="1"/>
  </cols>
  <sheetData>
    <row r="4" spans="1:133" x14ac:dyDescent="0.2">
      <c r="A4" s="1">
        <v>1</v>
      </c>
      <c r="B4" s="1">
        <v>1</v>
      </c>
      <c r="C4" s="1">
        <v>-1</v>
      </c>
      <c r="D4" s="1"/>
      <c r="E4" s="1"/>
      <c r="F4" s="1"/>
      <c r="G4" s="1" t="s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>
        <v>0</v>
      </c>
    </row>
    <row r="12" spans="1:133" x14ac:dyDescent="0.2">
      <c r="A12" s="1">
        <v>1</v>
      </c>
      <c r="B12" s="1">
        <v>51</v>
      </c>
      <c r="C12" s="1">
        <v>0</v>
      </c>
      <c r="D12" s="1"/>
      <c r="E12" s="1">
        <v>0</v>
      </c>
      <c r="F12" s="1" t="s">
        <v>1</v>
      </c>
      <c r="G12" s="1" t="s">
        <v>2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175</v>
      </c>
      <c r="S12" s="1">
        <v>157</v>
      </c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>
        <v>0</v>
      </c>
      <c r="BC12" s="1"/>
      <c r="BD12" s="1"/>
      <c r="BE12" s="1"/>
      <c r="BF12" s="1"/>
      <c r="BG12" s="1"/>
      <c r="BH12" s="1" t="s">
        <v>4</v>
      </c>
      <c r="BI12" s="1" t="s">
        <v>5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1</v>
      </c>
      <c r="BW12" s="1">
        <v>0</v>
      </c>
      <c r="BX12" s="1">
        <v>0</v>
      </c>
      <c r="BY12" s="1" t="s">
        <v>6</v>
      </c>
      <c r="BZ12" s="1" t="s">
        <v>7</v>
      </c>
      <c r="CA12" s="1" t="s">
        <v>8</v>
      </c>
      <c r="CB12" s="1" t="s">
        <v>8</v>
      </c>
      <c r="CC12" s="1" t="s">
        <v>8</v>
      </c>
      <c r="CD12" s="1" t="s">
        <v>8</v>
      </c>
      <c r="CE12" s="1" t="s">
        <v>9</v>
      </c>
      <c r="CF12" s="1">
        <v>0</v>
      </c>
      <c r="CG12" s="1">
        <v>0</v>
      </c>
      <c r="CH12" s="1">
        <v>16777224</v>
      </c>
      <c r="CI12" s="1" t="s">
        <v>3</v>
      </c>
      <c r="CJ12" s="1" t="s">
        <v>3</v>
      </c>
      <c r="CK12" s="1">
        <v>59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99036980</v>
      </c>
      <c r="E14" s="1">
        <v>99036983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8">
        <v>3</v>
      </c>
      <c r="B16" s="8">
        <v>1</v>
      </c>
      <c r="C16" s="8" t="s">
        <v>10</v>
      </c>
      <c r="D16" s="8" t="s">
        <v>11</v>
      </c>
      <c r="E16" s="9">
        <f>(Source!P317)/1000</f>
        <v>234.19221999999999</v>
      </c>
      <c r="F16" s="9">
        <f>(Source!P318)/1000</f>
        <v>0</v>
      </c>
      <c r="G16" s="9">
        <f>(Source!P309)/1000</f>
        <v>0</v>
      </c>
      <c r="H16" s="9">
        <f>(Source!P319)/1000+(Source!P320)/1000</f>
        <v>0</v>
      </c>
      <c r="I16" s="9">
        <f>E16+F16+G16+H16</f>
        <v>234.19221999999999</v>
      </c>
      <c r="J16" s="9">
        <f>(Source!P315)/1000</f>
        <v>40.441809999999997</v>
      </c>
      <c r="T16" s="10">
        <f>(Source!F317)/1000</f>
        <v>60.022649999999999</v>
      </c>
      <c r="U16" s="10">
        <f>(Source!F318)/1000</f>
        <v>0</v>
      </c>
      <c r="V16" s="10">
        <f>(Source!F309)/1000</f>
        <v>0</v>
      </c>
      <c r="W16" s="10">
        <f>(Source!F319)/1000+(Source!F320)/1000</f>
        <v>0</v>
      </c>
      <c r="X16" s="10">
        <f>T16+U16+V16+W16</f>
        <v>60.022649999999999</v>
      </c>
      <c r="Y16" s="10">
        <f>(Source!F315)/1000</f>
        <v>1.6690799999999999</v>
      </c>
      <c r="AI16" s="8">
        <v>0</v>
      </c>
      <c r="AJ16" s="8">
        <v>-1</v>
      </c>
      <c r="AK16" s="8" t="s">
        <v>3</v>
      </c>
      <c r="AL16" s="8" t="s">
        <v>3</v>
      </c>
      <c r="AM16" s="8" t="s">
        <v>3</v>
      </c>
      <c r="AN16" s="8">
        <v>0</v>
      </c>
      <c r="AO16" s="8" t="s">
        <v>3</v>
      </c>
      <c r="AP16" s="8" t="s">
        <v>3</v>
      </c>
      <c r="AT16" s="9">
        <v>104936.75</v>
      </c>
      <c r="AU16" s="9">
        <v>64358.86</v>
      </c>
      <c r="AV16" s="9">
        <v>0</v>
      </c>
      <c r="AW16" s="9">
        <v>0</v>
      </c>
      <c r="AX16" s="9">
        <v>0</v>
      </c>
      <c r="AY16" s="9">
        <v>8615.86</v>
      </c>
      <c r="AZ16" s="9">
        <v>6789</v>
      </c>
      <c r="BA16" s="9">
        <v>31962.03</v>
      </c>
      <c r="BB16" s="9">
        <v>174725.24</v>
      </c>
      <c r="BC16" s="9">
        <v>0</v>
      </c>
      <c r="BD16" s="9">
        <v>0</v>
      </c>
      <c r="BE16" s="9">
        <v>0</v>
      </c>
      <c r="BF16" s="9">
        <v>102.413</v>
      </c>
      <c r="BG16" s="9">
        <v>0</v>
      </c>
      <c r="BH16" s="9">
        <v>0</v>
      </c>
      <c r="BI16" s="9">
        <v>41870.269999999997</v>
      </c>
      <c r="BJ16" s="9">
        <v>17259.490000000002</v>
      </c>
      <c r="BK16" s="9">
        <v>174725.24</v>
      </c>
      <c r="BR16" s="10">
        <v>34523.56</v>
      </c>
      <c r="BS16" s="10">
        <v>32499.03</v>
      </c>
      <c r="BT16" s="10">
        <v>0</v>
      </c>
      <c r="BU16" s="10">
        <v>0</v>
      </c>
      <c r="BV16" s="10">
        <v>0</v>
      </c>
      <c r="BW16" s="10">
        <v>705.42</v>
      </c>
      <c r="BX16" s="10">
        <v>280.19</v>
      </c>
      <c r="BY16" s="10">
        <v>1319.11</v>
      </c>
      <c r="BZ16" s="10">
        <v>38549.120000000003</v>
      </c>
      <c r="CA16" s="10">
        <v>0</v>
      </c>
      <c r="CB16" s="10">
        <v>0</v>
      </c>
      <c r="CC16" s="10">
        <v>0</v>
      </c>
      <c r="CD16" s="10">
        <v>102.413</v>
      </c>
      <c r="CE16" s="10">
        <v>0</v>
      </c>
      <c r="CF16" s="10">
        <v>0</v>
      </c>
      <c r="CG16" s="10">
        <v>2123.77</v>
      </c>
      <c r="CH16" s="10">
        <v>1411.45</v>
      </c>
      <c r="CI16" s="10">
        <v>38549.120000000003</v>
      </c>
    </row>
    <row r="18" spans="1:40" x14ac:dyDescent="0.2">
      <c r="A18">
        <v>51</v>
      </c>
      <c r="E18" s="6">
        <f>SUMIF(A16:A17,3,E16:E17)</f>
        <v>234.19221999999999</v>
      </c>
      <c r="F18" s="6">
        <f>SUMIF(A16:A17,3,F16:F17)</f>
        <v>0</v>
      </c>
      <c r="G18" s="6">
        <f>SUMIF(A16:A17,3,G16:G17)</f>
        <v>0</v>
      </c>
      <c r="H18" s="6">
        <f>SUMIF(A16:A17,3,H16:H17)</f>
        <v>0</v>
      </c>
      <c r="I18" s="6">
        <f>SUMIF(A16:A17,3,I16:I17)</f>
        <v>234.19221999999999</v>
      </c>
      <c r="J18" s="6">
        <f>SUMIF(A16:A17,3,J16:J17)</f>
        <v>40.441809999999997</v>
      </c>
      <c r="K18" s="6"/>
      <c r="L18" s="6"/>
      <c r="M18" s="6"/>
      <c r="N18" s="6"/>
      <c r="O18" s="6"/>
      <c r="P18" s="6"/>
      <c r="Q18" s="6"/>
      <c r="R18" s="6"/>
      <c r="S18" s="6"/>
      <c r="T18" s="3">
        <f>SUMIF(A16:A17,3,T16:T17)</f>
        <v>60.022649999999999</v>
      </c>
      <c r="U18" s="3">
        <f>SUMIF(A16:A17,3,U16:U17)</f>
        <v>0</v>
      </c>
      <c r="V18" s="3">
        <f>SUMIF(A16:A17,3,V16:V17)</f>
        <v>0</v>
      </c>
      <c r="W18" s="3">
        <f>SUMIF(A16:A17,3,W16:W17)</f>
        <v>0</v>
      </c>
      <c r="X18" s="3">
        <f>SUMIF(A16:A17,3,X16:X17)</f>
        <v>60.022649999999999</v>
      </c>
      <c r="Y18" s="3">
        <f>SUMIF(A16:A17,3,Y16:Y17)</f>
        <v>1.6690799999999999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20" spans="1:40" x14ac:dyDescent="0.2">
      <c r="A20" s="5">
        <v>50</v>
      </c>
      <c r="B20" s="5">
        <v>0</v>
      </c>
      <c r="C20" s="5">
        <v>0</v>
      </c>
      <c r="D20" s="5">
        <v>1</v>
      </c>
      <c r="E20" s="5">
        <v>201</v>
      </c>
      <c r="F20" s="5">
        <v>104936.75</v>
      </c>
      <c r="G20" s="5" t="s">
        <v>46</v>
      </c>
      <c r="H20" s="5" t="s">
        <v>47</v>
      </c>
      <c r="I20" s="5"/>
      <c r="J20" s="5"/>
      <c r="K20" s="5">
        <v>201</v>
      </c>
      <c r="L20" s="5">
        <v>1</v>
      </c>
      <c r="M20" s="5">
        <v>3</v>
      </c>
      <c r="N20" s="5" t="s">
        <v>3</v>
      </c>
      <c r="O20" s="5">
        <v>2</v>
      </c>
      <c r="P20" s="5">
        <v>34523.56</v>
      </c>
    </row>
    <row r="21" spans="1:40" x14ac:dyDescent="0.2">
      <c r="A21" s="5">
        <v>50</v>
      </c>
      <c r="B21" s="5">
        <v>0</v>
      </c>
      <c r="C21" s="5">
        <v>0</v>
      </c>
      <c r="D21" s="5">
        <v>1</v>
      </c>
      <c r="E21" s="5">
        <v>202</v>
      </c>
      <c r="F21" s="5">
        <v>64358.86</v>
      </c>
      <c r="G21" s="5" t="s">
        <v>48</v>
      </c>
      <c r="H21" s="5" t="s">
        <v>49</v>
      </c>
      <c r="I21" s="5"/>
      <c r="J21" s="5"/>
      <c r="K21" s="5">
        <v>202</v>
      </c>
      <c r="L21" s="5">
        <v>2</v>
      </c>
      <c r="M21" s="5">
        <v>3</v>
      </c>
      <c r="N21" s="5" t="s">
        <v>3</v>
      </c>
      <c r="O21" s="5">
        <v>2</v>
      </c>
      <c r="P21" s="5">
        <v>32499.03</v>
      </c>
    </row>
    <row r="22" spans="1:40" x14ac:dyDescent="0.2">
      <c r="A22" s="5">
        <v>50</v>
      </c>
      <c r="B22" s="5">
        <v>0</v>
      </c>
      <c r="C22" s="5">
        <v>0</v>
      </c>
      <c r="D22" s="5">
        <v>1</v>
      </c>
      <c r="E22" s="5">
        <v>222</v>
      </c>
      <c r="F22" s="5">
        <v>0</v>
      </c>
      <c r="G22" s="5" t="s">
        <v>50</v>
      </c>
      <c r="H22" s="5" t="s">
        <v>51</v>
      </c>
      <c r="I22" s="5"/>
      <c r="J22" s="5"/>
      <c r="K22" s="5">
        <v>222</v>
      </c>
      <c r="L22" s="5">
        <v>3</v>
      </c>
      <c r="M22" s="5">
        <v>3</v>
      </c>
      <c r="N22" s="5" t="s">
        <v>3</v>
      </c>
      <c r="O22" s="5">
        <v>2</v>
      </c>
      <c r="P22" s="5">
        <v>0</v>
      </c>
    </row>
    <row r="23" spans="1:40" x14ac:dyDescent="0.2">
      <c r="A23" s="5">
        <v>50</v>
      </c>
      <c r="B23" s="5">
        <v>0</v>
      </c>
      <c r="C23" s="5">
        <v>0</v>
      </c>
      <c r="D23" s="5">
        <v>1</v>
      </c>
      <c r="E23" s="5">
        <v>225</v>
      </c>
      <c r="F23" s="5">
        <v>64358.86</v>
      </c>
      <c r="G23" s="5" t="s">
        <v>52</v>
      </c>
      <c r="H23" s="5" t="s">
        <v>53</v>
      </c>
      <c r="I23" s="5"/>
      <c r="J23" s="5"/>
      <c r="K23" s="5">
        <v>225</v>
      </c>
      <c r="L23" s="5">
        <v>4</v>
      </c>
      <c r="M23" s="5">
        <v>3</v>
      </c>
      <c r="N23" s="5" t="s">
        <v>3</v>
      </c>
      <c r="O23" s="5">
        <v>2</v>
      </c>
      <c r="P23" s="5">
        <v>32499.03</v>
      </c>
    </row>
    <row r="24" spans="1:40" x14ac:dyDescent="0.2">
      <c r="A24" s="5">
        <v>50</v>
      </c>
      <c r="B24" s="5">
        <v>0</v>
      </c>
      <c r="C24" s="5">
        <v>0</v>
      </c>
      <c r="D24" s="5">
        <v>1</v>
      </c>
      <c r="E24" s="5">
        <v>226</v>
      </c>
      <c r="F24" s="5">
        <v>64358.86</v>
      </c>
      <c r="G24" s="5" t="s">
        <v>54</v>
      </c>
      <c r="H24" s="5" t="s">
        <v>55</v>
      </c>
      <c r="I24" s="5"/>
      <c r="J24" s="5"/>
      <c r="K24" s="5">
        <v>226</v>
      </c>
      <c r="L24" s="5">
        <v>5</v>
      </c>
      <c r="M24" s="5">
        <v>3</v>
      </c>
      <c r="N24" s="5" t="s">
        <v>3</v>
      </c>
      <c r="O24" s="5">
        <v>2</v>
      </c>
      <c r="P24" s="5">
        <v>32499.03</v>
      </c>
    </row>
    <row r="25" spans="1:40" x14ac:dyDescent="0.2">
      <c r="A25" s="5">
        <v>50</v>
      </c>
      <c r="B25" s="5">
        <v>0</v>
      </c>
      <c r="C25" s="5">
        <v>0</v>
      </c>
      <c r="D25" s="5">
        <v>1</v>
      </c>
      <c r="E25" s="5">
        <v>227</v>
      </c>
      <c r="F25" s="5">
        <v>0</v>
      </c>
      <c r="G25" s="5" t="s">
        <v>56</v>
      </c>
      <c r="H25" s="5" t="s">
        <v>57</v>
      </c>
      <c r="I25" s="5"/>
      <c r="J25" s="5"/>
      <c r="K25" s="5">
        <v>227</v>
      </c>
      <c r="L25" s="5">
        <v>6</v>
      </c>
      <c r="M25" s="5">
        <v>3</v>
      </c>
      <c r="N25" s="5" t="s">
        <v>3</v>
      </c>
      <c r="O25" s="5">
        <v>2</v>
      </c>
      <c r="P25" s="5">
        <v>0</v>
      </c>
    </row>
    <row r="26" spans="1:40" x14ac:dyDescent="0.2">
      <c r="A26" s="5">
        <v>50</v>
      </c>
      <c r="B26" s="5">
        <v>0</v>
      </c>
      <c r="C26" s="5">
        <v>0</v>
      </c>
      <c r="D26" s="5">
        <v>1</v>
      </c>
      <c r="E26" s="5">
        <v>228</v>
      </c>
      <c r="F26" s="5">
        <v>64358.86</v>
      </c>
      <c r="G26" s="5" t="s">
        <v>58</v>
      </c>
      <c r="H26" s="5" t="s">
        <v>59</v>
      </c>
      <c r="I26" s="5"/>
      <c r="J26" s="5"/>
      <c r="K26" s="5">
        <v>228</v>
      </c>
      <c r="L26" s="5">
        <v>7</v>
      </c>
      <c r="M26" s="5">
        <v>3</v>
      </c>
      <c r="N26" s="5" t="s">
        <v>3</v>
      </c>
      <c r="O26" s="5">
        <v>2</v>
      </c>
      <c r="P26" s="5">
        <v>32499.03</v>
      </c>
    </row>
    <row r="27" spans="1:40" x14ac:dyDescent="0.2">
      <c r="A27" s="5">
        <v>50</v>
      </c>
      <c r="B27" s="5">
        <v>0</v>
      </c>
      <c r="C27" s="5">
        <v>0</v>
      </c>
      <c r="D27" s="5">
        <v>1</v>
      </c>
      <c r="E27" s="5">
        <v>216</v>
      </c>
      <c r="F27" s="5">
        <v>0</v>
      </c>
      <c r="G27" s="5" t="s">
        <v>60</v>
      </c>
      <c r="H27" s="5" t="s">
        <v>61</v>
      </c>
      <c r="I27" s="5"/>
      <c r="J27" s="5"/>
      <c r="K27" s="5">
        <v>216</v>
      </c>
      <c r="L27" s="5">
        <v>8</v>
      </c>
      <c r="M27" s="5">
        <v>3</v>
      </c>
      <c r="N27" s="5" t="s">
        <v>3</v>
      </c>
      <c r="O27" s="5">
        <v>2</v>
      </c>
      <c r="P27" s="5">
        <v>0</v>
      </c>
    </row>
    <row r="28" spans="1:40" x14ac:dyDescent="0.2">
      <c r="A28" s="5">
        <v>50</v>
      </c>
      <c r="B28" s="5">
        <v>0</v>
      </c>
      <c r="C28" s="5">
        <v>0</v>
      </c>
      <c r="D28" s="5">
        <v>1</v>
      </c>
      <c r="E28" s="5">
        <v>223</v>
      </c>
      <c r="F28" s="5">
        <v>0</v>
      </c>
      <c r="G28" s="5" t="s">
        <v>62</v>
      </c>
      <c r="H28" s="5" t="s">
        <v>63</v>
      </c>
      <c r="I28" s="5"/>
      <c r="J28" s="5"/>
      <c r="K28" s="5">
        <v>223</v>
      </c>
      <c r="L28" s="5">
        <v>9</v>
      </c>
      <c r="M28" s="5">
        <v>3</v>
      </c>
      <c r="N28" s="5" t="s">
        <v>3</v>
      </c>
      <c r="O28" s="5">
        <v>2</v>
      </c>
      <c r="P28" s="5">
        <v>0</v>
      </c>
    </row>
    <row r="29" spans="1:40" x14ac:dyDescent="0.2">
      <c r="A29" s="5">
        <v>50</v>
      </c>
      <c r="B29" s="5">
        <v>0</v>
      </c>
      <c r="C29" s="5">
        <v>0</v>
      </c>
      <c r="D29" s="5">
        <v>1</v>
      </c>
      <c r="E29" s="5">
        <v>229</v>
      </c>
      <c r="F29" s="5">
        <v>0</v>
      </c>
      <c r="G29" s="5" t="s">
        <v>64</v>
      </c>
      <c r="H29" s="5" t="s">
        <v>65</v>
      </c>
      <c r="I29" s="5"/>
      <c r="J29" s="5"/>
      <c r="K29" s="5">
        <v>229</v>
      </c>
      <c r="L29" s="5">
        <v>10</v>
      </c>
      <c r="M29" s="5">
        <v>3</v>
      </c>
      <c r="N29" s="5" t="s">
        <v>3</v>
      </c>
      <c r="O29" s="5">
        <v>2</v>
      </c>
      <c r="P29" s="5">
        <v>0</v>
      </c>
    </row>
    <row r="30" spans="1:40" x14ac:dyDescent="0.2">
      <c r="A30" s="5">
        <v>50</v>
      </c>
      <c r="B30" s="5">
        <v>0</v>
      </c>
      <c r="C30" s="5">
        <v>0</v>
      </c>
      <c r="D30" s="5">
        <v>1</v>
      </c>
      <c r="E30" s="5">
        <v>203</v>
      </c>
      <c r="F30" s="5">
        <v>8615.86</v>
      </c>
      <c r="G30" s="5" t="s">
        <v>66</v>
      </c>
      <c r="H30" s="5" t="s">
        <v>67</v>
      </c>
      <c r="I30" s="5"/>
      <c r="J30" s="5"/>
      <c r="K30" s="5">
        <v>203</v>
      </c>
      <c r="L30" s="5">
        <v>11</v>
      </c>
      <c r="M30" s="5">
        <v>3</v>
      </c>
      <c r="N30" s="5" t="s">
        <v>3</v>
      </c>
      <c r="O30" s="5">
        <v>2</v>
      </c>
      <c r="P30" s="5">
        <v>705.42</v>
      </c>
    </row>
    <row r="31" spans="1:40" x14ac:dyDescent="0.2">
      <c r="A31" s="5">
        <v>50</v>
      </c>
      <c r="B31" s="5">
        <v>0</v>
      </c>
      <c r="C31" s="5">
        <v>0</v>
      </c>
      <c r="D31" s="5">
        <v>1</v>
      </c>
      <c r="E31" s="5">
        <v>231</v>
      </c>
      <c r="F31" s="5">
        <v>0</v>
      </c>
      <c r="G31" s="5" t="s">
        <v>68</v>
      </c>
      <c r="H31" s="5" t="s">
        <v>69</v>
      </c>
      <c r="I31" s="5"/>
      <c r="J31" s="5"/>
      <c r="K31" s="5">
        <v>231</v>
      </c>
      <c r="L31" s="5">
        <v>12</v>
      </c>
      <c r="M31" s="5">
        <v>3</v>
      </c>
      <c r="N31" s="5" t="s">
        <v>3</v>
      </c>
      <c r="O31" s="5">
        <v>2</v>
      </c>
      <c r="P31" s="5">
        <v>0</v>
      </c>
    </row>
    <row r="32" spans="1:40" x14ac:dyDescent="0.2">
      <c r="A32" s="5">
        <v>50</v>
      </c>
      <c r="B32" s="5">
        <v>0</v>
      </c>
      <c r="C32" s="5">
        <v>0</v>
      </c>
      <c r="D32" s="5">
        <v>1</v>
      </c>
      <c r="E32" s="5">
        <v>204</v>
      </c>
      <c r="F32" s="5">
        <v>6789</v>
      </c>
      <c r="G32" s="5" t="s">
        <v>70</v>
      </c>
      <c r="H32" s="5" t="s">
        <v>71</v>
      </c>
      <c r="I32" s="5"/>
      <c r="J32" s="5"/>
      <c r="K32" s="5">
        <v>204</v>
      </c>
      <c r="L32" s="5">
        <v>13</v>
      </c>
      <c r="M32" s="5">
        <v>3</v>
      </c>
      <c r="N32" s="5" t="s">
        <v>3</v>
      </c>
      <c r="O32" s="5">
        <v>2</v>
      </c>
      <c r="P32" s="5">
        <v>280.19</v>
      </c>
    </row>
    <row r="33" spans="1:16" x14ac:dyDescent="0.2">
      <c r="A33" s="5">
        <v>50</v>
      </c>
      <c r="B33" s="5">
        <v>0</v>
      </c>
      <c r="C33" s="5">
        <v>0</v>
      </c>
      <c r="D33" s="5">
        <v>1</v>
      </c>
      <c r="E33" s="5">
        <v>205</v>
      </c>
      <c r="F33" s="5">
        <v>31962.03</v>
      </c>
      <c r="G33" s="5" t="s">
        <v>72</v>
      </c>
      <c r="H33" s="5" t="s">
        <v>73</v>
      </c>
      <c r="I33" s="5"/>
      <c r="J33" s="5"/>
      <c r="K33" s="5">
        <v>205</v>
      </c>
      <c r="L33" s="5">
        <v>14</v>
      </c>
      <c r="M33" s="5">
        <v>3</v>
      </c>
      <c r="N33" s="5" t="s">
        <v>3</v>
      </c>
      <c r="O33" s="5">
        <v>2</v>
      </c>
      <c r="P33" s="5">
        <v>1319.11</v>
      </c>
    </row>
    <row r="34" spans="1:16" x14ac:dyDescent="0.2">
      <c r="A34" s="5">
        <v>50</v>
      </c>
      <c r="B34" s="5">
        <v>0</v>
      </c>
      <c r="C34" s="5">
        <v>0</v>
      </c>
      <c r="D34" s="5">
        <v>1</v>
      </c>
      <c r="E34" s="5">
        <v>232</v>
      </c>
      <c r="F34" s="5">
        <v>0</v>
      </c>
      <c r="G34" s="5" t="s">
        <v>74</v>
      </c>
      <c r="H34" s="5" t="s">
        <v>75</v>
      </c>
      <c r="I34" s="5"/>
      <c r="J34" s="5"/>
      <c r="K34" s="5">
        <v>232</v>
      </c>
      <c r="L34" s="5">
        <v>15</v>
      </c>
      <c r="M34" s="5">
        <v>3</v>
      </c>
      <c r="N34" s="5" t="s">
        <v>3</v>
      </c>
      <c r="O34" s="5">
        <v>2</v>
      </c>
      <c r="P34" s="5">
        <v>0</v>
      </c>
    </row>
    <row r="35" spans="1:16" x14ac:dyDescent="0.2">
      <c r="A35" s="5">
        <v>50</v>
      </c>
      <c r="B35" s="5">
        <v>0</v>
      </c>
      <c r="C35" s="5">
        <v>0</v>
      </c>
      <c r="D35" s="5">
        <v>1</v>
      </c>
      <c r="E35" s="5">
        <v>214</v>
      </c>
      <c r="F35" s="5">
        <v>174725.24</v>
      </c>
      <c r="G35" s="5" t="s">
        <v>76</v>
      </c>
      <c r="H35" s="5" t="s">
        <v>77</v>
      </c>
      <c r="I35" s="5"/>
      <c r="J35" s="5"/>
      <c r="K35" s="5">
        <v>214</v>
      </c>
      <c r="L35" s="5">
        <v>16</v>
      </c>
      <c r="M35" s="5">
        <v>3</v>
      </c>
      <c r="N35" s="5" t="s">
        <v>3</v>
      </c>
      <c r="O35" s="5">
        <v>2</v>
      </c>
      <c r="P35" s="5">
        <v>38549.120000000003</v>
      </c>
    </row>
    <row r="36" spans="1:16" x14ac:dyDescent="0.2">
      <c r="A36" s="5">
        <v>50</v>
      </c>
      <c r="B36" s="5">
        <v>0</v>
      </c>
      <c r="C36" s="5">
        <v>0</v>
      </c>
      <c r="D36" s="5">
        <v>1</v>
      </c>
      <c r="E36" s="5">
        <v>215</v>
      </c>
      <c r="F36" s="5">
        <v>0</v>
      </c>
      <c r="G36" s="5" t="s">
        <v>78</v>
      </c>
      <c r="H36" s="5" t="s">
        <v>79</v>
      </c>
      <c r="I36" s="5"/>
      <c r="J36" s="5"/>
      <c r="K36" s="5">
        <v>215</v>
      </c>
      <c r="L36" s="5">
        <v>17</v>
      </c>
      <c r="M36" s="5">
        <v>3</v>
      </c>
      <c r="N36" s="5" t="s">
        <v>3</v>
      </c>
      <c r="O36" s="5">
        <v>2</v>
      </c>
      <c r="P36" s="5">
        <v>0</v>
      </c>
    </row>
    <row r="37" spans="1:16" x14ac:dyDescent="0.2">
      <c r="A37" s="5">
        <v>50</v>
      </c>
      <c r="B37" s="5">
        <v>0</v>
      </c>
      <c r="C37" s="5">
        <v>0</v>
      </c>
      <c r="D37" s="5">
        <v>1</v>
      </c>
      <c r="E37" s="5">
        <v>217</v>
      </c>
      <c r="F37" s="5">
        <v>0</v>
      </c>
      <c r="G37" s="5" t="s">
        <v>80</v>
      </c>
      <c r="H37" s="5" t="s">
        <v>81</v>
      </c>
      <c r="I37" s="5"/>
      <c r="J37" s="5"/>
      <c r="K37" s="5">
        <v>217</v>
      </c>
      <c r="L37" s="5">
        <v>18</v>
      </c>
      <c r="M37" s="5">
        <v>3</v>
      </c>
      <c r="N37" s="5" t="s">
        <v>3</v>
      </c>
      <c r="O37" s="5">
        <v>2</v>
      </c>
      <c r="P37" s="5">
        <v>0</v>
      </c>
    </row>
    <row r="38" spans="1:16" x14ac:dyDescent="0.2">
      <c r="A38" s="5">
        <v>50</v>
      </c>
      <c r="B38" s="5">
        <v>0</v>
      </c>
      <c r="C38" s="5">
        <v>0</v>
      </c>
      <c r="D38" s="5">
        <v>1</v>
      </c>
      <c r="E38" s="5">
        <v>230</v>
      </c>
      <c r="F38" s="5">
        <v>0</v>
      </c>
      <c r="G38" s="5" t="s">
        <v>82</v>
      </c>
      <c r="H38" s="5" t="s">
        <v>83</v>
      </c>
      <c r="I38" s="5"/>
      <c r="J38" s="5"/>
      <c r="K38" s="5">
        <v>230</v>
      </c>
      <c r="L38" s="5">
        <v>19</v>
      </c>
      <c r="M38" s="5">
        <v>3</v>
      </c>
      <c r="N38" s="5" t="s">
        <v>3</v>
      </c>
      <c r="O38" s="5">
        <v>2</v>
      </c>
      <c r="P38" s="5">
        <v>0</v>
      </c>
    </row>
    <row r="39" spans="1:16" x14ac:dyDescent="0.2">
      <c r="A39" s="5">
        <v>50</v>
      </c>
      <c r="B39" s="5">
        <v>0</v>
      </c>
      <c r="C39" s="5">
        <v>0</v>
      </c>
      <c r="D39" s="5">
        <v>1</v>
      </c>
      <c r="E39" s="5">
        <v>206</v>
      </c>
      <c r="F39" s="5">
        <v>0</v>
      </c>
      <c r="G39" s="5" t="s">
        <v>84</v>
      </c>
      <c r="H39" s="5" t="s">
        <v>85</v>
      </c>
      <c r="I39" s="5"/>
      <c r="J39" s="5"/>
      <c r="K39" s="5">
        <v>206</v>
      </c>
      <c r="L39" s="5">
        <v>20</v>
      </c>
      <c r="M39" s="5">
        <v>3</v>
      </c>
      <c r="N39" s="5" t="s">
        <v>3</v>
      </c>
      <c r="O39" s="5">
        <v>2</v>
      </c>
      <c r="P39" s="5">
        <v>0</v>
      </c>
    </row>
    <row r="40" spans="1:16" x14ac:dyDescent="0.2">
      <c r="A40" s="5">
        <v>50</v>
      </c>
      <c r="B40" s="5">
        <v>0</v>
      </c>
      <c r="C40" s="5">
        <v>0</v>
      </c>
      <c r="D40" s="5">
        <v>1</v>
      </c>
      <c r="E40" s="5">
        <v>207</v>
      </c>
      <c r="F40" s="5">
        <v>102.413</v>
      </c>
      <c r="G40" s="5" t="s">
        <v>86</v>
      </c>
      <c r="H40" s="5" t="s">
        <v>87</v>
      </c>
      <c r="I40" s="5"/>
      <c r="J40" s="5"/>
      <c r="K40" s="5">
        <v>207</v>
      </c>
      <c r="L40" s="5">
        <v>21</v>
      </c>
      <c r="M40" s="5">
        <v>3</v>
      </c>
      <c r="N40" s="5" t="s">
        <v>3</v>
      </c>
      <c r="O40" s="5">
        <v>-1</v>
      </c>
      <c r="P40" s="5">
        <v>102.413</v>
      </c>
    </row>
    <row r="41" spans="1:16" x14ac:dyDescent="0.2">
      <c r="A41" s="5">
        <v>50</v>
      </c>
      <c r="B41" s="5">
        <v>0</v>
      </c>
      <c r="C41" s="5">
        <v>0</v>
      </c>
      <c r="D41" s="5">
        <v>1</v>
      </c>
      <c r="E41" s="5">
        <v>208</v>
      </c>
      <c r="F41" s="5">
        <v>0</v>
      </c>
      <c r="G41" s="5" t="s">
        <v>88</v>
      </c>
      <c r="H41" s="5" t="s">
        <v>89</v>
      </c>
      <c r="I41" s="5"/>
      <c r="J41" s="5"/>
      <c r="K41" s="5">
        <v>208</v>
      </c>
      <c r="L41" s="5">
        <v>22</v>
      </c>
      <c r="M41" s="5">
        <v>3</v>
      </c>
      <c r="N41" s="5" t="s">
        <v>3</v>
      </c>
      <c r="O41" s="5">
        <v>-1</v>
      </c>
      <c r="P41" s="5">
        <v>0</v>
      </c>
    </row>
    <row r="42" spans="1:16" x14ac:dyDescent="0.2">
      <c r="A42" s="5">
        <v>50</v>
      </c>
      <c r="B42" s="5">
        <v>0</v>
      </c>
      <c r="C42" s="5">
        <v>0</v>
      </c>
      <c r="D42" s="5">
        <v>1</v>
      </c>
      <c r="E42" s="5">
        <v>209</v>
      </c>
      <c r="F42" s="5">
        <v>0</v>
      </c>
      <c r="G42" s="5" t="s">
        <v>90</v>
      </c>
      <c r="H42" s="5" t="s">
        <v>91</v>
      </c>
      <c r="I42" s="5"/>
      <c r="J42" s="5"/>
      <c r="K42" s="5">
        <v>209</v>
      </c>
      <c r="L42" s="5">
        <v>23</v>
      </c>
      <c r="M42" s="5">
        <v>3</v>
      </c>
      <c r="N42" s="5" t="s">
        <v>3</v>
      </c>
      <c r="O42" s="5">
        <v>2</v>
      </c>
      <c r="P42" s="5">
        <v>0</v>
      </c>
    </row>
    <row r="43" spans="1:16" x14ac:dyDescent="0.2">
      <c r="A43" s="5">
        <v>50</v>
      </c>
      <c r="B43" s="5">
        <v>0</v>
      </c>
      <c r="C43" s="5">
        <v>0</v>
      </c>
      <c r="D43" s="5">
        <v>1</v>
      </c>
      <c r="E43" s="5">
        <v>233</v>
      </c>
      <c r="F43" s="5">
        <v>0</v>
      </c>
      <c r="G43" s="5" t="s">
        <v>92</v>
      </c>
      <c r="H43" s="5" t="s">
        <v>93</v>
      </c>
      <c r="I43" s="5"/>
      <c r="J43" s="5"/>
      <c r="K43" s="5">
        <v>233</v>
      </c>
      <c r="L43" s="5">
        <v>24</v>
      </c>
      <c r="M43" s="5">
        <v>3</v>
      </c>
      <c r="N43" s="5" t="s">
        <v>3</v>
      </c>
      <c r="O43" s="5">
        <v>2</v>
      </c>
      <c r="P43" s="5">
        <v>0</v>
      </c>
    </row>
    <row r="44" spans="1:16" x14ac:dyDescent="0.2">
      <c r="A44" s="5">
        <v>50</v>
      </c>
      <c r="B44" s="5">
        <v>0</v>
      </c>
      <c r="C44" s="5">
        <v>0</v>
      </c>
      <c r="D44" s="5">
        <v>1</v>
      </c>
      <c r="E44" s="5">
        <v>210</v>
      </c>
      <c r="F44" s="5">
        <v>41870.269999999997</v>
      </c>
      <c r="G44" s="5" t="s">
        <v>94</v>
      </c>
      <c r="H44" s="5" t="s">
        <v>95</v>
      </c>
      <c r="I44" s="5"/>
      <c r="J44" s="5"/>
      <c r="K44" s="5">
        <v>210</v>
      </c>
      <c r="L44" s="5">
        <v>25</v>
      </c>
      <c r="M44" s="5">
        <v>3</v>
      </c>
      <c r="N44" s="5" t="s">
        <v>3</v>
      </c>
      <c r="O44" s="5">
        <v>2</v>
      </c>
      <c r="P44" s="5">
        <v>2123.77</v>
      </c>
    </row>
    <row r="45" spans="1:16" x14ac:dyDescent="0.2">
      <c r="A45" s="5">
        <v>50</v>
      </c>
      <c r="B45" s="5">
        <v>0</v>
      </c>
      <c r="C45" s="5">
        <v>0</v>
      </c>
      <c r="D45" s="5">
        <v>1</v>
      </c>
      <c r="E45" s="5">
        <v>211</v>
      </c>
      <c r="F45" s="5">
        <v>17259.490000000002</v>
      </c>
      <c r="G45" s="5" t="s">
        <v>96</v>
      </c>
      <c r="H45" s="5" t="s">
        <v>97</v>
      </c>
      <c r="I45" s="5"/>
      <c r="J45" s="5"/>
      <c r="K45" s="5">
        <v>211</v>
      </c>
      <c r="L45" s="5">
        <v>26</v>
      </c>
      <c r="M45" s="5">
        <v>3</v>
      </c>
      <c r="N45" s="5" t="s">
        <v>3</v>
      </c>
      <c r="O45" s="5">
        <v>2</v>
      </c>
      <c r="P45" s="5">
        <v>1411.45</v>
      </c>
    </row>
    <row r="46" spans="1:16" x14ac:dyDescent="0.2">
      <c r="A46" s="5">
        <v>50</v>
      </c>
      <c r="B46" s="5">
        <v>0</v>
      </c>
      <c r="C46" s="5">
        <v>0</v>
      </c>
      <c r="D46" s="5">
        <v>1</v>
      </c>
      <c r="E46" s="5">
        <v>224</v>
      </c>
      <c r="F46" s="5">
        <v>174725.24</v>
      </c>
      <c r="G46" s="5" t="s">
        <v>98</v>
      </c>
      <c r="H46" s="5" t="s">
        <v>99</v>
      </c>
      <c r="I46" s="5"/>
      <c r="J46" s="5"/>
      <c r="K46" s="5">
        <v>224</v>
      </c>
      <c r="L46" s="5">
        <v>27</v>
      </c>
      <c r="M46" s="5">
        <v>3</v>
      </c>
      <c r="N46" s="5" t="s">
        <v>3</v>
      </c>
      <c r="O46" s="5">
        <v>2</v>
      </c>
      <c r="P46" s="5">
        <v>38549.120000000003</v>
      </c>
    </row>
    <row r="48" spans="1:16" x14ac:dyDescent="0.2">
      <c r="A48">
        <v>-1</v>
      </c>
    </row>
    <row r="51" spans="1:40" x14ac:dyDescent="0.2">
      <c r="A51" s="4">
        <v>75</v>
      </c>
      <c r="B51" s="4" t="s">
        <v>219</v>
      </c>
      <c r="C51" s="4">
        <v>2020</v>
      </c>
      <c r="D51" s="4">
        <v>0</v>
      </c>
      <c r="E51" s="4">
        <v>8</v>
      </c>
      <c r="F51" s="4"/>
      <c r="G51" s="4">
        <v>0</v>
      </c>
      <c r="H51" s="4">
        <v>2</v>
      </c>
      <c r="I51" s="4">
        <v>1</v>
      </c>
      <c r="J51" s="4">
        <v>1</v>
      </c>
      <c r="K51" s="4">
        <v>93</v>
      </c>
      <c r="L51" s="4">
        <v>64</v>
      </c>
      <c r="M51" s="4">
        <v>1</v>
      </c>
      <c r="N51" s="4">
        <v>99036980</v>
      </c>
      <c r="O51" s="4">
        <v>1</v>
      </c>
    </row>
    <row r="52" spans="1:40" x14ac:dyDescent="0.2">
      <c r="A52" s="7">
        <v>1</v>
      </c>
      <c r="B52" s="7" t="s">
        <v>220</v>
      </c>
      <c r="C52" s="7" t="s">
        <v>221</v>
      </c>
      <c r="D52" s="7">
        <v>2020</v>
      </c>
      <c r="E52" s="7">
        <v>8</v>
      </c>
      <c r="F52" s="7">
        <v>1</v>
      </c>
      <c r="G52" s="7">
        <v>1</v>
      </c>
      <c r="H52" s="7">
        <v>0</v>
      </c>
      <c r="I52" s="7">
        <v>2</v>
      </c>
      <c r="J52" s="7">
        <v>1</v>
      </c>
      <c r="K52" s="7">
        <v>5.58</v>
      </c>
      <c r="L52" s="7">
        <v>4.5599999999999996</v>
      </c>
      <c r="M52" s="7">
        <v>1</v>
      </c>
      <c r="N52" s="7">
        <v>1</v>
      </c>
      <c r="O52" s="7">
        <v>5.58</v>
      </c>
      <c r="P52" s="7">
        <v>4.5599999999999996</v>
      </c>
      <c r="Q52" s="7">
        <v>1</v>
      </c>
      <c r="R52" s="7" t="s">
        <v>3</v>
      </c>
      <c r="S52" s="7" t="s">
        <v>3</v>
      </c>
      <c r="T52" s="7" t="s">
        <v>3</v>
      </c>
      <c r="U52" s="7" t="s">
        <v>3</v>
      </c>
      <c r="V52" s="7" t="s">
        <v>3</v>
      </c>
      <c r="W52" s="7" t="s">
        <v>3</v>
      </c>
      <c r="X52" s="7" t="s">
        <v>3</v>
      </c>
      <c r="Y52" s="7" t="s">
        <v>3</v>
      </c>
      <c r="Z52" s="7" t="s">
        <v>3</v>
      </c>
      <c r="AA52" s="7" t="s">
        <v>222</v>
      </c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>
        <v>99036981</v>
      </c>
    </row>
    <row r="53" spans="1:40" x14ac:dyDescent="0.2">
      <c r="A53" s="7">
        <v>1</v>
      </c>
      <c r="B53" s="7" t="s">
        <v>220</v>
      </c>
      <c r="C53" s="7" t="s">
        <v>223</v>
      </c>
      <c r="D53" s="7">
        <v>2020</v>
      </c>
      <c r="E53" s="7">
        <v>6</v>
      </c>
      <c r="F53" s="7">
        <v>1</v>
      </c>
      <c r="G53" s="7">
        <v>1</v>
      </c>
      <c r="H53" s="7">
        <v>0</v>
      </c>
      <c r="I53" s="7">
        <v>2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 t="s">
        <v>3</v>
      </c>
      <c r="S53" s="7" t="s">
        <v>3</v>
      </c>
      <c r="T53" s="7" t="s">
        <v>3</v>
      </c>
      <c r="U53" s="7" t="s">
        <v>3</v>
      </c>
      <c r="V53" s="7" t="s">
        <v>3</v>
      </c>
      <c r="W53" s="7" t="s">
        <v>3</v>
      </c>
      <c r="X53" s="7" t="s">
        <v>3</v>
      </c>
      <c r="Y53" s="7" t="s">
        <v>3</v>
      </c>
      <c r="Z53" s="7" t="s">
        <v>3</v>
      </c>
      <c r="AA53" s="7" t="s">
        <v>3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>
        <v>99036982</v>
      </c>
    </row>
    <row r="54" spans="1:40" x14ac:dyDescent="0.2">
      <c r="A54" s="4">
        <v>75</v>
      </c>
      <c r="B54" s="4" t="s">
        <v>224</v>
      </c>
      <c r="C54" s="4">
        <v>2000</v>
      </c>
      <c r="D54" s="4">
        <v>0</v>
      </c>
      <c r="E54" s="4">
        <v>1</v>
      </c>
      <c r="F54" s="4"/>
      <c r="G54" s="4">
        <v>0</v>
      </c>
      <c r="H54" s="4">
        <v>1</v>
      </c>
      <c r="I54" s="4">
        <v>0</v>
      </c>
      <c r="J54" s="4">
        <v>1</v>
      </c>
      <c r="K54" s="4">
        <v>98</v>
      </c>
      <c r="L54" s="4">
        <v>77</v>
      </c>
      <c r="M54" s="4">
        <v>0</v>
      </c>
      <c r="N54" s="4">
        <v>99036983</v>
      </c>
      <c r="O54" s="4">
        <v>2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30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ROW(Source!A32)</f>
        <v>32</v>
      </c>
      <c r="B1">
        <v>99036983</v>
      </c>
      <c r="C1">
        <v>99037396</v>
      </c>
      <c r="D1">
        <v>42731629</v>
      </c>
      <c r="E1">
        <v>42731623</v>
      </c>
      <c r="F1">
        <v>1</v>
      </c>
      <c r="G1">
        <v>42731623</v>
      </c>
      <c r="H1">
        <v>1</v>
      </c>
      <c r="I1" t="s">
        <v>225</v>
      </c>
      <c r="J1" t="s">
        <v>3</v>
      </c>
      <c r="K1" t="s">
        <v>226</v>
      </c>
      <c r="L1">
        <v>1191</v>
      </c>
      <c r="N1">
        <v>1013</v>
      </c>
      <c r="O1" t="s">
        <v>227</v>
      </c>
      <c r="P1" t="s">
        <v>227</v>
      </c>
      <c r="Q1">
        <v>1</v>
      </c>
      <c r="W1">
        <v>0</v>
      </c>
      <c r="X1">
        <v>476480486</v>
      </c>
      <c r="Y1">
        <v>0.85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0.85</v>
      </c>
      <c r="AU1" t="s">
        <v>3</v>
      </c>
      <c r="AV1">
        <v>1</v>
      </c>
      <c r="AW1">
        <v>2</v>
      </c>
      <c r="AX1">
        <v>99037403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Y1*Source!I32</f>
        <v>0.14280000000000001</v>
      </c>
      <c r="CY1">
        <f>AD1</f>
        <v>0</v>
      </c>
      <c r="CZ1">
        <f>AH1</f>
        <v>0</v>
      </c>
      <c r="DA1">
        <f>AL1</f>
        <v>1</v>
      </c>
      <c r="DB1">
        <f t="shared" ref="DB1:DB36" si="0">ROUND(ROUND(AT1*CZ1,2),6)</f>
        <v>0</v>
      </c>
      <c r="DC1">
        <f t="shared" ref="DC1:DC36" si="1">ROUND(ROUND(AT1*AG1,2),6)</f>
        <v>0</v>
      </c>
    </row>
    <row r="2" spans="1:107" x14ac:dyDescent="0.2">
      <c r="A2">
        <f>ROW(Source!A32)</f>
        <v>32</v>
      </c>
      <c r="B2">
        <v>99036983</v>
      </c>
      <c r="C2">
        <v>99037396</v>
      </c>
      <c r="D2">
        <v>42811003</v>
      </c>
      <c r="E2">
        <v>1</v>
      </c>
      <c r="F2">
        <v>1</v>
      </c>
      <c r="G2">
        <v>42731623</v>
      </c>
      <c r="H2">
        <v>2</v>
      </c>
      <c r="I2" t="s">
        <v>228</v>
      </c>
      <c r="J2" t="s">
        <v>229</v>
      </c>
      <c r="K2" t="s">
        <v>230</v>
      </c>
      <c r="L2">
        <v>1367</v>
      </c>
      <c r="N2">
        <v>1011</v>
      </c>
      <c r="O2" t="s">
        <v>231</v>
      </c>
      <c r="P2" t="s">
        <v>231</v>
      </c>
      <c r="Q2">
        <v>1</v>
      </c>
      <c r="W2">
        <v>0</v>
      </c>
      <c r="X2">
        <v>-668768829</v>
      </c>
      <c r="Y2">
        <v>0.2</v>
      </c>
      <c r="AA2">
        <v>0</v>
      </c>
      <c r="AB2">
        <v>41.62</v>
      </c>
      <c r="AC2">
        <v>13.33</v>
      </c>
      <c r="AD2">
        <v>0</v>
      </c>
      <c r="AE2">
        <v>0</v>
      </c>
      <c r="AF2">
        <v>41.62</v>
      </c>
      <c r="AG2">
        <v>13.33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0.2</v>
      </c>
      <c r="AU2" t="s">
        <v>3</v>
      </c>
      <c r="AV2">
        <v>0</v>
      </c>
      <c r="AW2">
        <v>2</v>
      </c>
      <c r="AX2">
        <v>99037404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Y2*Source!I32</f>
        <v>3.3600000000000005E-2</v>
      </c>
      <c r="CY2">
        <f>AB2</f>
        <v>41.62</v>
      </c>
      <c r="CZ2">
        <f>AF2</f>
        <v>41.62</v>
      </c>
      <c r="DA2">
        <f>AJ2</f>
        <v>1</v>
      </c>
      <c r="DB2">
        <f t="shared" si="0"/>
        <v>8.32</v>
      </c>
      <c r="DC2">
        <f t="shared" si="1"/>
        <v>2.67</v>
      </c>
    </row>
    <row r="3" spans="1:107" x14ac:dyDescent="0.2">
      <c r="A3">
        <f>ROW(Source!A32)</f>
        <v>32</v>
      </c>
      <c r="B3">
        <v>99036983</v>
      </c>
      <c r="C3">
        <v>99037396</v>
      </c>
      <c r="D3">
        <v>42811414</v>
      </c>
      <c r="E3">
        <v>1</v>
      </c>
      <c r="F3">
        <v>1</v>
      </c>
      <c r="G3">
        <v>42731623</v>
      </c>
      <c r="H3">
        <v>2</v>
      </c>
      <c r="I3" t="s">
        <v>232</v>
      </c>
      <c r="J3" t="s">
        <v>233</v>
      </c>
      <c r="K3" t="s">
        <v>234</v>
      </c>
      <c r="L3">
        <v>1367</v>
      </c>
      <c r="N3">
        <v>1011</v>
      </c>
      <c r="O3" t="s">
        <v>231</v>
      </c>
      <c r="P3" t="s">
        <v>231</v>
      </c>
      <c r="Q3">
        <v>1</v>
      </c>
      <c r="W3">
        <v>0</v>
      </c>
      <c r="X3">
        <v>1280158331</v>
      </c>
      <c r="Y3">
        <v>0.4</v>
      </c>
      <c r="AA3">
        <v>0</v>
      </c>
      <c r="AB3">
        <v>0.56000000000000005</v>
      </c>
      <c r="AC3">
        <v>0.09</v>
      </c>
      <c r="AD3">
        <v>0</v>
      </c>
      <c r="AE3">
        <v>0</v>
      </c>
      <c r="AF3">
        <v>0.56000000000000005</v>
      </c>
      <c r="AG3">
        <v>0.09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0.4</v>
      </c>
      <c r="AU3" t="s">
        <v>3</v>
      </c>
      <c r="AV3">
        <v>0</v>
      </c>
      <c r="AW3">
        <v>2</v>
      </c>
      <c r="AX3">
        <v>99037405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Y3*Source!I32</f>
        <v>6.720000000000001E-2</v>
      </c>
      <c r="CY3">
        <f>AB3</f>
        <v>0.56000000000000005</v>
      </c>
      <c r="CZ3">
        <f>AF3</f>
        <v>0.56000000000000005</v>
      </c>
      <c r="DA3">
        <f>AJ3</f>
        <v>1</v>
      </c>
      <c r="DB3">
        <f t="shared" si="0"/>
        <v>0.22</v>
      </c>
      <c r="DC3">
        <f t="shared" si="1"/>
        <v>0.04</v>
      </c>
    </row>
    <row r="4" spans="1:107" x14ac:dyDescent="0.2">
      <c r="A4">
        <f>ROW(Source!A32)</f>
        <v>32</v>
      </c>
      <c r="B4">
        <v>99036983</v>
      </c>
      <c r="C4">
        <v>99037396</v>
      </c>
      <c r="D4">
        <v>42810721</v>
      </c>
      <c r="E4">
        <v>1</v>
      </c>
      <c r="F4">
        <v>1</v>
      </c>
      <c r="G4">
        <v>42731623</v>
      </c>
      <c r="H4">
        <v>2</v>
      </c>
      <c r="I4" t="s">
        <v>235</v>
      </c>
      <c r="J4" t="s">
        <v>236</v>
      </c>
      <c r="K4" t="s">
        <v>237</v>
      </c>
      <c r="L4">
        <v>1367</v>
      </c>
      <c r="N4">
        <v>1011</v>
      </c>
      <c r="O4" t="s">
        <v>231</v>
      </c>
      <c r="P4" t="s">
        <v>231</v>
      </c>
      <c r="Q4">
        <v>1</v>
      </c>
      <c r="W4">
        <v>0</v>
      </c>
      <c r="X4">
        <v>1022351366</v>
      </c>
      <c r="Y4">
        <v>7.0000000000000007E-2</v>
      </c>
      <c r="AA4">
        <v>0</v>
      </c>
      <c r="AB4">
        <v>106.74</v>
      </c>
      <c r="AC4">
        <v>19.2</v>
      </c>
      <c r="AD4">
        <v>0</v>
      </c>
      <c r="AE4">
        <v>0</v>
      </c>
      <c r="AF4">
        <v>106.74</v>
      </c>
      <c r="AG4">
        <v>19.2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7.0000000000000007E-2</v>
      </c>
      <c r="AU4" t="s">
        <v>3</v>
      </c>
      <c r="AV4">
        <v>0</v>
      </c>
      <c r="AW4">
        <v>2</v>
      </c>
      <c r="AX4">
        <v>99037406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Y4*Source!I32</f>
        <v>1.1760000000000001E-2</v>
      </c>
      <c r="CY4">
        <f>AB4</f>
        <v>106.74</v>
      </c>
      <c r="CZ4">
        <f>AF4</f>
        <v>106.74</v>
      </c>
      <c r="DA4">
        <f>AJ4</f>
        <v>1</v>
      </c>
      <c r="DB4">
        <f t="shared" si="0"/>
        <v>7.47</v>
      </c>
      <c r="DC4">
        <f t="shared" si="1"/>
        <v>1.34</v>
      </c>
    </row>
    <row r="5" spans="1:107" x14ac:dyDescent="0.2">
      <c r="A5">
        <f>ROW(Source!A32)</f>
        <v>32</v>
      </c>
      <c r="B5">
        <v>99036983</v>
      </c>
      <c r="C5">
        <v>99037396</v>
      </c>
      <c r="D5">
        <v>42786492</v>
      </c>
      <c r="E5">
        <v>1</v>
      </c>
      <c r="F5">
        <v>1</v>
      </c>
      <c r="G5">
        <v>42731623</v>
      </c>
      <c r="H5">
        <v>3</v>
      </c>
      <c r="I5" t="s">
        <v>238</v>
      </c>
      <c r="J5" t="s">
        <v>239</v>
      </c>
      <c r="K5" t="s">
        <v>240</v>
      </c>
      <c r="L5">
        <v>1339</v>
      </c>
      <c r="N5">
        <v>1007</v>
      </c>
      <c r="O5" t="s">
        <v>33</v>
      </c>
      <c r="P5" t="s">
        <v>33</v>
      </c>
      <c r="Q5">
        <v>1</v>
      </c>
      <c r="W5">
        <v>0</v>
      </c>
      <c r="X5">
        <v>-862991314</v>
      </c>
      <c r="Y5">
        <v>0.15</v>
      </c>
      <c r="AA5">
        <v>7.07</v>
      </c>
      <c r="AB5">
        <v>0</v>
      </c>
      <c r="AC5">
        <v>0</v>
      </c>
      <c r="AD5">
        <v>0</v>
      </c>
      <c r="AE5">
        <v>7.07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0.15</v>
      </c>
      <c r="AU5" t="s">
        <v>3</v>
      </c>
      <c r="AV5">
        <v>0</v>
      </c>
      <c r="AW5">
        <v>2</v>
      </c>
      <c r="AX5">
        <v>99037407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Y5*Source!I32</f>
        <v>2.52E-2</v>
      </c>
      <c r="CY5">
        <f>AA5</f>
        <v>7.07</v>
      </c>
      <c r="CZ5">
        <f>AE5</f>
        <v>7.07</v>
      </c>
      <c r="DA5">
        <f>AI5</f>
        <v>1</v>
      </c>
      <c r="DB5">
        <f t="shared" si="0"/>
        <v>1.06</v>
      </c>
      <c r="DC5">
        <f t="shared" si="1"/>
        <v>0</v>
      </c>
    </row>
    <row r="6" spans="1:107" x14ac:dyDescent="0.2">
      <c r="A6">
        <f>ROW(Source!A32)</f>
        <v>32</v>
      </c>
      <c r="B6">
        <v>99036983</v>
      </c>
      <c r="C6">
        <v>99037396</v>
      </c>
      <c r="D6">
        <v>42786527</v>
      </c>
      <c r="E6">
        <v>1</v>
      </c>
      <c r="F6">
        <v>1</v>
      </c>
      <c r="G6">
        <v>42731623</v>
      </c>
      <c r="H6">
        <v>3</v>
      </c>
      <c r="I6" t="s">
        <v>31</v>
      </c>
      <c r="J6" t="s">
        <v>34</v>
      </c>
      <c r="K6" t="s">
        <v>32</v>
      </c>
      <c r="L6">
        <v>1339</v>
      </c>
      <c r="N6">
        <v>1007</v>
      </c>
      <c r="O6" t="s">
        <v>33</v>
      </c>
      <c r="P6" t="s">
        <v>33</v>
      </c>
      <c r="Q6">
        <v>1</v>
      </c>
      <c r="W6">
        <v>0</v>
      </c>
      <c r="X6">
        <v>-711068409</v>
      </c>
      <c r="Y6">
        <v>1.1499999999999999</v>
      </c>
      <c r="AA6">
        <v>157.1</v>
      </c>
      <c r="AB6">
        <v>0</v>
      </c>
      <c r="AC6">
        <v>0</v>
      </c>
      <c r="AD6">
        <v>0</v>
      </c>
      <c r="AE6">
        <v>157.1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0</v>
      </c>
      <c r="AP6">
        <v>0</v>
      </c>
      <c r="AQ6">
        <v>0</v>
      </c>
      <c r="AR6">
        <v>0</v>
      </c>
      <c r="AS6" t="s">
        <v>3</v>
      </c>
      <c r="AT6">
        <v>1.1499999999999999</v>
      </c>
      <c r="AU6" t="s">
        <v>3</v>
      </c>
      <c r="AV6">
        <v>0</v>
      </c>
      <c r="AW6">
        <v>1</v>
      </c>
      <c r="AX6">
        <v>-1</v>
      </c>
      <c r="AY6">
        <v>0</v>
      </c>
      <c r="AZ6">
        <v>0</v>
      </c>
      <c r="BA6" t="s">
        <v>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Y6*Source!I32</f>
        <v>0.19320000000000001</v>
      </c>
      <c r="CY6">
        <f>AA6</f>
        <v>157.1</v>
      </c>
      <c r="CZ6">
        <f>AE6</f>
        <v>157.1</v>
      </c>
      <c r="DA6">
        <f>AI6</f>
        <v>1</v>
      </c>
      <c r="DB6">
        <f t="shared" si="0"/>
        <v>180.67</v>
      </c>
      <c r="DC6">
        <f t="shared" si="1"/>
        <v>0</v>
      </c>
    </row>
    <row r="7" spans="1:107" x14ac:dyDescent="0.2">
      <c r="A7">
        <f>ROW(Source!A33)</f>
        <v>33</v>
      </c>
      <c r="B7">
        <v>99036980</v>
      </c>
      <c r="C7">
        <v>99037396</v>
      </c>
      <c r="D7">
        <v>42731629</v>
      </c>
      <c r="E7">
        <v>42731623</v>
      </c>
      <c r="F7">
        <v>1</v>
      </c>
      <c r="G7">
        <v>42731623</v>
      </c>
      <c r="H7">
        <v>1</v>
      </c>
      <c r="I7" t="s">
        <v>225</v>
      </c>
      <c r="J7" t="s">
        <v>3</v>
      </c>
      <c r="K7" t="s">
        <v>226</v>
      </c>
      <c r="L7">
        <v>1191</v>
      </c>
      <c r="N7">
        <v>1013</v>
      </c>
      <c r="O7" t="s">
        <v>227</v>
      </c>
      <c r="P7" t="s">
        <v>227</v>
      </c>
      <c r="Q7">
        <v>1</v>
      </c>
      <c r="W7">
        <v>0</v>
      </c>
      <c r="X7">
        <v>476480486</v>
      </c>
      <c r="Y7">
        <v>0.85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0.85</v>
      </c>
      <c r="AU7" t="s">
        <v>3</v>
      </c>
      <c r="AV7">
        <v>1</v>
      </c>
      <c r="AW7">
        <v>2</v>
      </c>
      <c r="AX7">
        <v>99037403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Y7*Source!I33</f>
        <v>0.14280000000000001</v>
      </c>
      <c r="CY7">
        <f>AD7</f>
        <v>0</v>
      </c>
      <c r="CZ7">
        <f>AH7</f>
        <v>0</v>
      </c>
      <c r="DA7">
        <f>AL7</f>
        <v>1</v>
      </c>
      <c r="DB7">
        <f t="shared" si="0"/>
        <v>0</v>
      </c>
      <c r="DC7">
        <f t="shared" si="1"/>
        <v>0</v>
      </c>
    </row>
    <row r="8" spans="1:107" x14ac:dyDescent="0.2">
      <c r="A8">
        <f>ROW(Source!A33)</f>
        <v>33</v>
      </c>
      <c r="B8">
        <v>99036980</v>
      </c>
      <c r="C8">
        <v>99037396</v>
      </c>
      <c r="D8">
        <v>42811003</v>
      </c>
      <c r="E8">
        <v>1</v>
      </c>
      <c r="F8">
        <v>1</v>
      </c>
      <c r="G8">
        <v>42731623</v>
      </c>
      <c r="H8">
        <v>2</v>
      </c>
      <c r="I8" t="s">
        <v>228</v>
      </c>
      <c r="J8" t="s">
        <v>229</v>
      </c>
      <c r="K8" t="s">
        <v>230</v>
      </c>
      <c r="L8">
        <v>1367</v>
      </c>
      <c r="N8">
        <v>1011</v>
      </c>
      <c r="O8" t="s">
        <v>231</v>
      </c>
      <c r="P8" t="s">
        <v>231</v>
      </c>
      <c r="Q8">
        <v>1</v>
      </c>
      <c r="W8">
        <v>0</v>
      </c>
      <c r="X8">
        <v>-668768829</v>
      </c>
      <c r="Y8">
        <v>0.2</v>
      </c>
      <c r="AA8">
        <v>0</v>
      </c>
      <c r="AB8">
        <v>488.92</v>
      </c>
      <c r="AC8">
        <v>338.17</v>
      </c>
      <c r="AD8">
        <v>0</v>
      </c>
      <c r="AE8">
        <v>0</v>
      </c>
      <c r="AF8">
        <v>41.62</v>
      </c>
      <c r="AG8">
        <v>13.33</v>
      </c>
      <c r="AH8">
        <v>0</v>
      </c>
      <c r="AI8">
        <v>1</v>
      </c>
      <c r="AJ8">
        <v>11.22</v>
      </c>
      <c r="AK8">
        <v>24.23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0.2</v>
      </c>
      <c r="AU8" t="s">
        <v>3</v>
      </c>
      <c r="AV8">
        <v>0</v>
      </c>
      <c r="AW8">
        <v>2</v>
      </c>
      <c r="AX8">
        <v>99037404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Y8*Source!I33</f>
        <v>3.3600000000000005E-2</v>
      </c>
      <c r="CY8">
        <f>AB8</f>
        <v>488.92</v>
      </c>
      <c r="CZ8">
        <f>AF8</f>
        <v>41.62</v>
      </c>
      <c r="DA8">
        <f>AJ8</f>
        <v>11.22</v>
      </c>
      <c r="DB8">
        <f t="shared" si="0"/>
        <v>8.32</v>
      </c>
      <c r="DC8">
        <f t="shared" si="1"/>
        <v>2.67</v>
      </c>
    </row>
    <row r="9" spans="1:107" x14ac:dyDescent="0.2">
      <c r="A9">
        <f>ROW(Source!A33)</f>
        <v>33</v>
      </c>
      <c r="B9">
        <v>99036980</v>
      </c>
      <c r="C9">
        <v>99037396</v>
      </c>
      <c r="D9">
        <v>42811414</v>
      </c>
      <c r="E9">
        <v>1</v>
      </c>
      <c r="F9">
        <v>1</v>
      </c>
      <c r="G9">
        <v>42731623</v>
      </c>
      <c r="H9">
        <v>2</v>
      </c>
      <c r="I9" t="s">
        <v>232</v>
      </c>
      <c r="J9" t="s">
        <v>233</v>
      </c>
      <c r="K9" t="s">
        <v>234</v>
      </c>
      <c r="L9">
        <v>1367</v>
      </c>
      <c r="N9">
        <v>1011</v>
      </c>
      <c r="O9" t="s">
        <v>231</v>
      </c>
      <c r="P9" t="s">
        <v>231</v>
      </c>
      <c r="Q9">
        <v>1</v>
      </c>
      <c r="W9">
        <v>0</v>
      </c>
      <c r="X9">
        <v>1280158331</v>
      </c>
      <c r="Y9">
        <v>0.4</v>
      </c>
      <c r="AA9">
        <v>0</v>
      </c>
      <c r="AB9">
        <v>3.85</v>
      </c>
      <c r="AC9">
        <v>2.2799999999999998</v>
      </c>
      <c r="AD9">
        <v>0</v>
      </c>
      <c r="AE9">
        <v>0</v>
      </c>
      <c r="AF9">
        <v>0.56000000000000005</v>
      </c>
      <c r="AG9">
        <v>0.09</v>
      </c>
      <c r="AH9">
        <v>0</v>
      </c>
      <c r="AI9">
        <v>1</v>
      </c>
      <c r="AJ9">
        <v>6.57</v>
      </c>
      <c r="AK9">
        <v>24.23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0.4</v>
      </c>
      <c r="AU9" t="s">
        <v>3</v>
      </c>
      <c r="AV9">
        <v>0</v>
      </c>
      <c r="AW9">
        <v>2</v>
      </c>
      <c r="AX9">
        <v>99037405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Y9*Source!I33</f>
        <v>6.720000000000001E-2</v>
      </c>
      <c r="CY9">
        <f>AB9</f>
        <v>3.85</v>
      </c>
      <c r="CZ9">
        <f>AF9</f>
        <v>0.56000000000000005</v>
      </c>
      <c r="DA9">
        <f>AJ9</f>
        <v>6.57</v>
      </c>
      <c r="DB9">
        <f t="shared" si="0"/>
        <v>0.22</v>
      </c>
      <c r="DC9">
        <f t="shared" si="1"/>
        <v>0.04</v>
      </c>
    </row>
    <row r="10" spans="1:107" x14ac:dyDescent="0.2">
      <c r="A10">
        <f>ROW(Source!A33)</f>
        <v>33</v>
      </c>
      <c r="B10">
        <v>99036980</v>
      </c>
      <c r="C10">
        <v>99037396</v>
      </c>
      <c r="D10">
        <v>42810721</v>
      </c>
      <c r="E10">
        <v>1</v>
      </c>
      <c r="F10">
        <v>1</v>
      </c>
      <c r="G10">
        <v>42731623</v>
      </c>
      <c r="H10">
        <v>2</v>
      </c>
      <c r="I10" t="s">
        <v>235</v>
      </c>
      <c r="J10" t="s">
        <v>236</v>
      </c>
      <c r="K10" t="s">
        <v>237</v>
      </c>
      <c r="L10">
        <v>1367</v>
      </c>
      <c r="N10">
        <v>1011</v>
      </c>
      <c r="O10" t="s">
        <v>231</v>
      </c>
      <c r="P10" t="s">
        <v>231</v>
      </c>
      <c r="Q10">
        <v>1</v>
      </c>
      <c r="W10">
        <v>0</v>
      </c>
      <c r="X10">
        <v>1022351366</v>
      </c>
      <c r="Y10">
        <v>7.0000000000000007E-2</v>
      </c>
      <c r="AA10">
        <v>0</v>
      </c>
      <c r="AB10">
        <v>1222.6199999999999</v>
      </c>
      <c r="AC10">
        <v>487.08</v>
      </c>
      <c r="AD10">
        <v>0</v>
      </c>
      <c r="AE10">
        <v>0</v>
      </c>
      <c r="AF10">
        <v>106.74</v>
      </c>
      <c r="AG10">
        <v>19.2</v>
      </c>
      <c r="AH10">
        <v>0</v>
      </c>
      <c r="AI10">
        <v>1</v>
      </c>
      <c r="AJ10">
        <v>10.94</v>
      </c>
      <c r="AK10">
        <v>24.23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7.0000000000000007E-2</v>
      </c>
      <c r="AU10" t="s">
        <v>3</v>
      </c>
      <c r="AV10">
        <v>0</v>
      </c>
      <c r="AW10">
        <v>2</v>
      </c>
      <c r="AX10">
        <v>99037406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Y10*Source!I33</f>
        <v>1.1760000000000001E-2</v>
      </c>
      <c r="CY10">
        <f>AB10</f>
        <v>1222.6199999999999</v>
      </c>
      <c r="CZ10">
        <f>AF10</f>
        <v>106.74</v>
      </c>
      <c r="DA10">
        <f>AJ10</f>
        <v>10.94</v>
      </c>
      <c r="DB10">
        <f t="shared" si="0"/>
        <v>7.47</v>
      </c>
      <c r="DC10">
        <f t="shared" si="1"/>
        <v>1.34</v>
      </c>
    </row>
    <row r="11" spans="1:107" x14ac:dyDescent="0.2">
      <c r="A11">
        <f>ROW(Source!A33)</f>
        <v>33</v>
      </c>
      <c r="B11">
        <v>99036980</v>
      </c>
      <c r="C11">
        <v>99037396</v>
      </c>
      <c r="D11">
        <v>42786492</v>
      </c>
      <c r="E11">
        <v>1</v>
      </c>
      <c r="F11">
        <v>1</v>
      </c>
      <c r="G11">
        <v>42731623</v>
      </c>
      <c r="H11">
        <v>3</v>
      </c>
      <c r="I11" t="s">
        <v>238</v>
      </c>
      <c r="J11" t="s">
        <v>239</v>
      </c>
      <c r="K11" t="s">
        <v>240</v>
      </c>
      <c r="L11">
        <v>1339</v>
      </c>
      <c r="N11">
        <v>1007</v>
      </c>
      <c r="O11" t="s">
        <v>33</v>
      </c>
      <c r="P11" t="s">
        <v>33</v>
      </c>
      <c r="Q11">
        <v>1</v>
      </c>
      <c r="W11">
        <v>0</v>
      </c>
      <c r="X11">
        <v>-862991314</v>
      </c>
      <c r="Y11">
        <v>0.15</v>
      </c>
      <c r="AA11">
        <v>35.39</v>
      </c>
      <c r="AB11">
        <v>0</v>
      </c>
      <c r="AC11">
        <v>0</v>
      </c>
      <c r="AD11">
        <v>0</v>
      </c>
      <c r="AE11">
        <v>7.07</v>
      </c>
      <c r="AF11">
        <v>0</v>
      </c>
      <c r="AG11">
        <v>0</v>
      </c>
      <c r="AH11">
        <v>0</v>
      </c>
      <c r="AI11">
        <v>4.99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0.15</v>
      </c>
      <c r="AU11" t="s">
        <v>3</v>
      </c>
      <c r="AV11">
        <v>0</v>
      </c>
      <c r="AW11">
        <v>2</v>
      </c>
      <c r="AX11">
        <v>99037407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Y11*Source!I33</f>
        <v>2.52E-2</v>
      </c>
      <c r="CY11">
        <f>AA11</f>
        <v>35.39</v>
      </c>
      <c r="CZ11">
        <f>AE11</f>
        <v>7.07</v>
      </c>
      <c r="DA11">
        <f>AI11</f>
        <v>4.99</v>
      </c>
      <c r="DB11">
        <f t="shared" si="0"/>
        <v>1.06</v>
      </c>
      <c r="DC11">
        <f t="shared" si="1"/>
        <v>0</v>
      </c>
    </row>
    <row r="12" spans="1:107" x14ac:dyDescent="0.2">
      <c r="A12">
        <f>ROW(Source!A33)</f>
        <v>33</v>
      </c>
      <c r="B12">
        <v>99036980</v>
      </c>
      <c r="C12">
        <v>99037396</v>
      </c>
      <c r="D12">
        <v>42786527</v>
      </c>
      <c r="E12">
        <v>1</v>
      </c>
      <c r="F12">
        <v>1</v>
      </c>
      <c r="G12">
        <v>42731623</v>
      </c>
      <c r="H12">
        <v>3</v>
      </c>
      <c r="I12" t="s">
        <v>31</v>
      </c>
      <c r="J12" t="s">
        <v>34</v>
      </c>
      <c r="K12" t="s">
        <v>32</v>
      </c>
      <c r="L12">
        <v>1339</v>
      </c>
      <c r="N12">
        <v>1007</v>
      </c>
      <c r="O12" t="s">
        <v>33</v>
      </c>
      <c r="P12" t="s">
        <v>33</v>
      </c>
      <c r="Q12">
        <v>1</v>
      </c>
      <c r="W12">
        <v>0</v>
      </c>
      <c r="X12">
        <v>-711068409</v>
      </c>
      <c r="Y12">
        <v>1.1499999999999999</v>
      </c>
      <c r="AA12">
        <v>1728.56</v>
      </c>
      <c r="AB12">
        <v>0</v>
      </c>
      <c r="AC12">
        <v>0</v>
      </c>
      <c r="AD12">
        <v>0</v>
      </c>
      <c r="AE12">
        <v>157.1</v>
      </c>
      <c r="AF12">
        <v>0</v>
      </c>
      <c r="AG12">
        <v>0</v>
      </c>
      <c r="AH12">
        <v>0</v>
      </c>
      <c r="AI12">
        <v>10.97</v>
      </c>
      <c r="AJ12">
        <v>1</v>
      </c>
      <c r="AK12">
        <v>1</v>
      </c>
      <c r="AL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3</v>
      </c>
      <c r="AT12">
        <v>1.1499999999999999</v>
      </c>
      <c r="AU12" t="s">
        <v>3</v>
      </c>
      <c r="AV12">
        <v>0</v>
      </c>
      <c r="AW12">
        <v>1</v>
      </c>
      <c r="AX12">
        <v>-1</v>
      </c>
      <c r="AY12">
        <v>0</v>
      </c>
      <c r="AZ12">
        <v>0</v>
      </c>
      <c r="BA12" t="s">
        <v>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Y12*Source!I33</f>
        <v>0.19320000000000001</v>
      </c>
      <c r="CY12">
        <f>AA12</f>
        <v>1728.56</v>
      </c>
      <c r="CZ12">
        <f>AE12</f>
        <v>157.1</v>
      </c>
      <c r="DA12">
        <f>AI12</f>
        <v>10.97</v>
      </c>
      <c r="DB12">
        <f t="shared" si="0"/>
        <v>180.67</v>
      </c>
      <c r="DC12">
        <f t="shared" si="1"/>
        <v>0</v>
      </c>
    </row>
    <row r="13" spans="1:107" x14ac:dyDescent="0.2">
      <c r="A13">
        <f>ROW(Source!A36)</f>
        <v>36</v>
      </c>
      <c r="B13">
        <v>99036983</v>
      </c>
      <c r="C13">
        <v>99037410</v>
      </c>
      <c r="D13">
        <v>42731629</v>
      </c>
      <c r="E13">
        <v>42731623</v>
      </c>
      <c r="F13">
        <v>1</v>
      </c>
      <c r="G13">
        <v>42731623</v>
      </c>
      <c r="H13">
        <v>1</v>
      </c>
      <c r="I13" t="s">
        <v>225</v>
      </c>
      <c r="J13" t="s">
        <v>3</v>
      </c>
      <c r="K13" t="s">
        <v>226</v>
      </c>
      <c r="L13">
        <v>1191</v>
      </c>
      <c r="N13">
        <v>1013</v>
      </c>
      <c r="O13" t="s">
        <v>227</v>
      </c>
      <c r="P13" t="s">
        <v>227</v>
      </c>
      <c r="Q13">
        <v>1</v>
      </c>
      <c r="W13">
        <v>0</v>
      </c>
      <c r="X13">
        <v>476480486</v>
      </c>
      <c r="Y13">
        <v>135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135</v>
      </c>
      <c r="AU13" t="s">
        <v>3</v>
      </c>
      <c r="AV13">
        <v>1</v>
      </c>
      <c r="AW13">
        <v>2</v>
      </c>
      <c r="AX13">
        <v>99037417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Y13*Source!I36</f>
        <v>0.75600000000000001</v>
      </c>
      <c r="CY13">
        <f>AD13</f>
        <v>0</v>
      </c>
      <c r="CZ13">
        <f>AH13</f>
        <v>0</v>
      </c>
      <c r="DA13">
        <f>AL13</f>
        <v>1</v>
      </c>
      <c r="DB13">
        <f t="shared" si="0"/>
        <v>0</v>
      </c>
      <c r="DC13">
        <f t="shared" si="1"/>
        <v>0</v>
      </c>
    </row>
    <row r="14" spans="1:107" x14ac:dyDescent="0.2">
      <c r="A14">
        <f>ROW(Source!A36)</f>
        <v>36</v>
      </c>
      <c r="B14">
        <v>99036983</v>
      </c>
      <c r="C14">
        <v>99037410</v>
      </c>
      <c r="D14">
        <v>42811387</v>
      </c>
      <c r="E14">
        <v>1</v>
      </c>
      <c r="F14">
        <v>1</v>
      </c>
      <c r="G14">
        <v>42731623</v>
      </c>
      <c r="H14">
        <v>2</v>
      </c>
      <c r="I14" t="s">
        <v>241</v>
      </c>
      <c r="J14" t="s">
        <v>242</v>
      </c>
      <c r="K14" t="s">
        <v>243</v>
      </c>
      <c r="L14">
        <v>1367</v>
      </c>
      <c r="N14">
        <v>1011</v>
      </c>
      <c r="O14" t="s">
        <v>231</v>
      </c>
      <c r="P14" t="s">
        <v>231</v>
      </c>
      <c r="Q14">
        <v>1</v>
      </c>
      <c r="W14">
        <v>0</v>
      </c>
      <c r="X14">
        <v>-1695718102</v>
      </c>
      <c r="Y14">
        <v>0.12</v>
      </c>
      <c r="AA14">
        <v>0</v>
      </c>
      <c r="AB14">
        <v>108.75</v>
      </c>
      <c r="AC14">
        <v>15.42</v>
      </c>
      <c r="AD14">
        <v>0</v>
      </c>
      <c r="AE14">
        <v>0</v>
      </c>
      <c r="AF14">
        <v>108.75</v>
      </c>
      <c r="AG14">
        <v>15.42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0.12</v>
      </c>
      <c r="AU14" t="s">
        <v>3</v>
      </c>
      <c r="AV14">
        <v>0</v>
      </c>
      <c r="AW14">
        <v>2</v>
      </c>
      <c r="AX14">
        <v>99037418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Y14*Source!I36</f>
        <v>6.7199999999999996E-4</v>
      </c>
      <c r="CY14">
        <f>AB14</f>
        <v>108.75</v>
      </c>
      <c r="CZ14">
        <f>AF14</f>
        <v>108.75</v>
      </c>
      <c r="DA14">
        <f>AJ14</f>
        <v>1</v>
      </c>
      <c r="DB14">
        <f t="shared" si="0"/>
        <v>13.05</v>
      </c>
      <c r="DC14">
        <f t="shared" si="1"/>
        <v>1.85</v>
      </c>
    </row>
    <row r="15" spans="1:107" x14ac:dyDescent="0.2">
      <c r="A15">
        <f>ROW(Source!A36)</f>
        <v>36</v>
      </c>
      <c r="B15">
        <v>99036983</v>
      </c>
      <c r="C15">
        <v>99037410</v>
      </c>
      <c r="D15">
        <v>42810915</v>
      </c>
      <c r="E15">
        <v>1</v>
      </c>
      <c r="F15">
        <v>1</v>
      </c>
      <c r="G15">
        <v>42731623</v>
      </c>
      <c r="H15">
        <v>2</v>
      </c>
      <c r="I15" t="s">
        <v>244</v>
      </c>
      <c r="J15" t="s">
        <v>245</v>
      </c>
      <c r="K15" t="s">
        <v>246</v>
      </c>
      <c r="L15">
        <v>1367</v>
      </c>
      <c r="N15">
        <v>1011</v>
      </c>
      <c r="O15" t="s">
        <v>231</v>
      </c>
      <c r="P15" t="s">
        <v>231</v>
      </c>
      <c r="Q15">
        <v>1</v>
      </c>
      <c r="W15">
        <v>0</v>
      </c>
      <c r="X15">
        <v>1029667330</v>
      </c>
      <c r="Y15">
        <v>5.93</v>
      </c>
      <c r="AA15">
        <v>0</v>
      </c>
      <c r="AB15">
        <v>1.61</v>
      </c>
      <c r="AC15">
        <v>0.04</v>
      </c>
      <c r="AD15">
        <v>0</v>
      </c>
      <c r="AE15">
        <v>0</v>
      </c>
      <c r="AF15">
        <v>1.61</v>
      </c>
      <c r="AG15">
        <v>0.04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3</v>
      </c>
      <c r="AT15">
        <v>5.93</v>
      </c>
      <c r="AU15" t="s">
        <v>3</v>
      </c>
      <c r="AV15">
        <v>0</v>
      </c>
      <c r="AW15">
        <v>2</v>
      </c>
      <c r="AX15">
        <v>99037419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Y15*Source!I36</f>
        <v>3.3208000000000001E-2</v>
      </c>
      <c r="CY15">
        <f>AB15</f>
        <v>1.61</v>
      </c>
      <c r="CZ15">
        <f>AF15</f>
        <v>1.61</v>
      </c>
      <c r="DA15">
        <f>AJ15</f>
        <v>1</v>
      </c>
      <c r="DB15">
        <f t="shared" si="0"/>
        <v>9.5500000000000007</v>
      </c>
      <c r="DC15">
        <f t="shared" si="1"/>
        <v>0.24</v>
      </c>
    </row>
    <row r="16" spans="1:107" x14ac:dyDescent="0.2">
      <c r="A16">
        <f>ROW(Source!A36)</f>
        <v>36</v>
      </c>
      <c r="B16">
        <v>99036983</v>
      </c>
      <c r="C16">
        <v>99037410</v>
      </c>
      <c r="D16">
        <v>42786492</v>
      </c>
      <c r="E16">
        <v>1</v>
      </c>
      <c r="F16">
        <v>1</v>
      </c>
      <c r="G16">
        <v>42731623</v>
      </c>
      <c r="H16">
        <v>3</v>
      </c>
      <c r="I16" t="s">
        <v>238</v>
      </c>
      <c r="J16" t="s">
        <v>239</v>
      </c>
      <c r="K16" t="s">
        <v>240</v>
      </c>
      <c r="L16">
        <v>1339</v>
      </c>
      <c r="N16">
        <v>1007</v>
      </c>
      <c r="O16" t="s">
        <v>33</v>
      </c>
      <c r="P16" t="s">
        <v>33</v>
      </c>
      <c r="Q16">
        <v>1</v>
      </c>
      <c r="W16">
        <v>0</v>
      </c>
      <c r="X16">
        <v>-862991314</v>
      </c>
      <c r="Y16">
        <v>1.75</v>
      </c>
      <c r="AA16">
        <v>7.07</v>
      </c>
      <c r="AB16">
        <v>0</v>
      </c>
      <c r="AC16">
        <v>0</v>
      </c>
      <c r="AD16">
        <v>0</v>
      </c>
      <c r="AE16">
        <v>7.07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1.75</v>
      </c>
      <c r="AU16" t="s">
        <v>3</v>
      </c>
      <c r="AV16">
        <v>0</v>
      </c>
      <c r="AW16">
        <v>2</v>
      </c>
      <c r="AX16">
        <v>99037420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Y16*Source!I36</f>
        <v>9.7999999999999997E-3</v>
      </c>
      <c r="CY16">
        <f>AA16</f>
        <v>7.07</v>
      </c>
      <c r="CZ16">
        <f>AE16</f>
        <v>7.07</v>
      </c>
      <c r="DA16">
        <f>AI16</f>
        <v>1</v>
      </c>
      <c r="DB16">
        <f t="shared" si="0"/>
        <v>12.37</v>
      </c>
      <c r="DC16">
        <f t="shared" si="1"/>
        <v>0</v>
      </c>
    </row>
    <row r="17" spans="1:107" x14ac:dyDescent="0.2">
      <c r="A17">
        <f>ROW(Source!A36)</f>
        <v>36</v>
      </c>
      <c r="B17">
        <v>99036983</v>
      </c>
      <c r="C17">
        <v>99037410</v>
      </c>
      <c r="D17">
        <v>42786975</v>
      </c>
      <c r="E17">
        <v>1</v>
      </c>
      <c r="F17">
        <v>1</v>
      </c>
      <c r="G17">
        <v>42731623</v>
      </c>
      <c r="H17">
        <v>3</v>
      </c>
      <c r="I17" t="s">
        <v>247</v>
      </c>
      <c r="J17" t="s">
        <v>248</v>
      </c>
      <c r="K17" t="s">
        <v>249</v>
      </c>
      <c r="L17">
        <v>1327</v>
      </c>
      <c r="N17">
        <v>1005</v>
      </c>
      <c r="O17" t="s">
        <v>250</v>
      </c>
      <c r="P17" t="s">
        <v>250</v>
      </c>
      <c r="Q17">
        <v>1</v>
      </c>
      <c r="W17">
        <v>0</v>
      </c>
      <c r="X17">
        <v>-1476054991</v>
      </c>
      <c r="Y17">
        <v>250</v>
      </c>
      <c r="AA17">
        <v>7.39</v>
      </c>
      <c r="AB17">
        <v>0</v>
      </c>
      <c r="AC17">
        <v>0</v>
      </c>
      <c r="AD17">
        <v>0</v>
      </c>
      <c r="AE17">
        <v>7.39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250</v>
      </c>
      <c r="AU17" t="s">
        <v>3</v>
      </c>
      <c r="AV17">
        <v>0</v>
      </c>
      <c r="AW17">
        <v>2</v>
      </c>
      <c r="AX17">
        <v>99037421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Y17*Source!I36</f>
        <v>1.4</v>
      </c>
      <c r="CY17">
        <f>AA17</f>
        <v>7.39</v>
      </c>
      <c r="CZ17">
        <f>AE17</f>
        <v>7.39</v>
      </c>
      <c r="DA17">
        <f>AI17</f>
        <v>1</v>
      </c>
      <c r="DB17">
        <f t="shared" si="0"/>
        <v>1847.5</v>
      </c>
      <c r="DC17">
        <f t="shared" si="1"/>
        <v>0</v>
      </c>
    </row>
    <row r="18" spans="1:107" x14ac:dyDescent="0.2">
      <c r="A18">
        <f>ROW(Source!A36)</f>
        <v>36</v>
      </c>
      <c r="B18">
        <v>99036983</v>
      </c>
      <c r="C18">
        <v>99037410</v>
      </c>
      <c r="D18">
        <v>42804971</v>
      </c>
      <c r="E18">
        <v>1</v>
      </c>
      <c r="F18">
        <v>1</v>
      </c>
      <c r="G18">
        <v>42731623</v>
      </c>
      <c r="H18">
        <v>3</v>
      </c>
      <c r="I18" t="s">
        <v>43</v>
      </c>
      <c r="J18" t="s">
        <v>45</v>
      </c>
      <c r="K18" t="s">
        <v>44</v>
      </c>
      <c r="L18">
        <v>1339</v>
      </c>
      <c r="N18">
        <v>1007</v>
      </c>
      <c r="O18" t="s">
        <v>33</v>
      </c>
      <c r="P18" t="s">
        <v>33</v>
      </c>
      <c r="Q18">
        <v>1</v>
      </c>
      <c r="W18">
        <v>0</v>
      </c>
      <c r="X18">
        <v>2146370205</v>
      </c>
      <c r="Y18">
        <v>102</v>
      </c>
      <c r="AA18">
        <v>744.67</v>
      </c>
      <c r="AB18">
        <v>0</v>
      </c>
      <c r="AC18">
        <v>0</v>
      </c>
      <c r="AD18">
        <v>0</v>
      </c>
      <c r="AE18">
        <v>744.67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 t="s">
        <v>3</v>
      </c>
      <c r="AT18">
        <v>102</v>
      </c>
      <c r="AU18" t="s">
        <v>3</v>
      </c>
      <c r="AV18">
        <v>0</v>
      </c>
      <c r="AW18">
        <v>1</v>
      </c>
      <c r="AX18">
        <v>-1</v>
      </c>
      <c r="AY18">
        <v>0</v>
      </c>
      <c r="AZ18">
        <v>0</v>
      </c>
      <c r="BA18" t="s">
        <v>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Y18*Source!I36</f>
        <v>0.57120000000000004</v>
      </c>
      <c r="CY18">
        <f>AA18</f>
        <v>744.67</v>
      </c>
      <c r="CZ18">
        <f>AE18</f>
        <v>744.67</v>
      </c>
      <c r="DA18">
        <f>AI18</f>
        <v>1</v>
      </c>
      <c r="DB18">
        <f t="shared" si="0"/>
        <v>75956.34</v>
      </c>
      <c r="DC18">
        <f t="shared" si="1"/>
        <v>0</v>
      </c>
    </row>
    <row r="19" spans="1:107" x14ac:dyDescent="0.2">
      <c r="A19">
        <f>ROW(Source!A37)</f>
        <v>37</v>
      </c>
      <c r="B19">
        <v>99036980</v>
      </c>
      <c r="C19">
        <v>99037410</v>
      </c>
      <c r="D19">
        <v>42731629</v>
      </c>
      <c r="E19">
        <v>42731623</v>
      </c>
      <c r="F19">
        <v>1</v>
      </c>
      <c r="G19">
        <v>42731623</v>
      </c>
      <c r="H19">
        <v>1</v>
      </c>
      <c r="I19" t="s">
        <v>225</v>
      </c>
      <c r="J19" t="s">
        <v>3</v>
      </c>
      <c r="K19" t="s">
        <v>226</v>
      </c>
      <c r="L19">
        <v>1191</v>
      </c>
      <c r="N19">
        <v>1013</v>
      </c>
      <c r="O19" t="s">
        <v>227</v>
      </c>
      <c r="P19" t="s">
        <v>227</v>
      </c>
      <c r="Q19">
        <v>1</v>
      </c>
      <c r="W19">
        <v>0</v>
      </c>
      <c r="X19">
        <v>476480486</v>
      </c>
      <c r="Y19">
        <v>135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135</v>
      </c>
      <c r="AU19" t="s">
        <v>3</v>
      </c>
      <c r="AV19">
        <v>1</v>
      </c>
      <c r="AW19">
        <v>2</v>
      </c>
      <c r="AX19">
        <v>99037417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Y19*Source!I37</f>
        <v>0.75600000000000001</v>
      </c>
      <c r="CY19">
        <f>AD19</f>
        <v>0</v>
      </c>
      <c r="CZ19">
        <f>AH19</f>
        <v>0</v>
      </c>
      <c r="DA19">
        <f>AL19</f>
        <v>1</v>
      </c>
      <c r="DB19">
        <f t="shared" si="0"/>
        <v>0</v>
      </c>
      <c r="DC19">
        <f t="shared" si="1"/>
        <v>0</v>
      </c>
    </row>
    <row r="20" spans="1:107" x14ac:dyDescent="0.2">
      <c r="A20">
        <f>ROW(Source!A37)</f>
        <v>37</v>
      </c>
      <c r="B20">
        <v>99036980</v>
      </c>
      <c r="C20">
        <v>99037410</v>
      </c>
      <c r="D20">
        <v>42811387</v>
      </c>
      <c r="E20">
        <v>1</v>
      </c>
      <c r="F20">
        <v>1</v>
      </c>
      <c r="G20">
        <v>42731623</v>
      </c>
      <c r="H20">
        <v>2</v>
      </c>
      <c r="I20" t="s">
        <v>241</v>
      </c>
      <c r="J20" t="s">
        <v>242</v>
      </c>
      <c r="K20" t="s">
        <v>243</v>
      </c>
      <c r="L20">
        <v>1367</v>
      </c>
      <c r="N20">
        <v>1011</v>
      </c>
      <c r="O20" t="s">
        <v>231</v>
      </c>
      <c r="P20" t="s">
        <v>231</v>
      </c>
      <c r="Q20">
        <v>1</v>
      </c>
      <c r="W20">
        <v>0</v>
      </c>
      <c r="X20">
        <v>-1695718102</v>
      </c>
      <c r="Y20">
        <v>0.12</v>
      </c>
      <c r="AA20">
        <v>0</v>
      </c>
      <c r="AB20">
        <v>991.73</v>
      </c>
      <c r="AC20">
        <v>391.19</v>
      </c>
      <c r="AD20">
        <v>0</v>
      </c>
      <c r="AE20">
        <v>0</v>
      </c>
      <c r="AF20">
        <v>108.75</v>
      </c>
      <c r="AG20">
        <v>15.42</v>
      </c>
      <c r="AH20">
        <v>0</v>
      </c>
      <c r="AI20">
        <v>1</v>
      </c>
      <c r="AJ20">
        <v>8.7100000000000009</v>
      </c>
      <c r="AK20">
        <v>24.23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0.12</v>
      </c>
      <c r="AU20" t="s">
        <v>3</v>
      </c>
      <c r="AV20">
        <v>0</v>
      </c>
      <c r="AW20">
        <v>2</v>
      </c>
      <c r="AX20">
        <v>99037418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Y20*Source!I37</f>
        <v>6.7199999999999996E-4</v>
      </c>
      <c r="CY20">
        <f>AB20</f>
        <v>991.73</v>
      </c>
      <c r="CZ20">
        <f>AF20</f>
        <v>108.75</v>
      </c>
      <c r="DA20">
        <f>AJ20</f>
        <v>8.7100000000000009</v>
      </c>
      <c r="DB20">
        <f t="shared" si="0"/>
        <v>13.05</v>
      </c>
      <c r="DC20">
        <f t="shared" si="1"/>
        <v>1.85</v>
      </c>
    </row>
    <row r="21" spans="1:107" x14ac:dyDescent="0.2">
      <c r="A21">
        <f>ROW(Source!A37)</f>
        <v>37</v>
      </c>
      <c r="B21">
        <v>99036980</v>
      </c>
      <c r="C21">
        <v>99037410</v>
      </c>
      <c r="D21">
        <v>42810915</v>
      </c>
      <c r="E21">
        <v>1</v>
      </c>
      <c r="F21">
        <v>1</v>
      </c>
      <c r="G21">
        <v>42731623</v>
      </c>
      <c r="H21">
        <v>2</v>
      </c>
      <c r="I21" t="s">
        <v>244</v>
      </c>
      <c r="J21" t="s">
        <v>245</v>
      </c>
      <c r="K21" t="s">
        <v>246</v>
      </c>
      <c r="L21">
        <v>1367</v>
      </c>
      <c r="N21">
        <v>1011</v>
      </c>
      <c r="O21" t="s">
        <v>231</v>
      </c>
      <c r="P21" t="s">
        <v>231</v>
      </c>
      <c r="Q21">
        <v>1</v>
      </c>
      <c r="W21">
        <v>0</v>
      </c>
      <c r="X21">
        <v>1029667330</v>
      </c>
      <c r="Y21">
        <v>5.93</v>
      </c>
      <c r="AA21">
        <v>0</v>
      </c>
      <c r="AB21">
        <v>2.76</v>
      </c>
      <c r="AC21">
        <v>1.01</v>
      </c>
      <c r="AD21">
        <v>0</v>
      </c>
      <c r="AE21">
        <v>0</v>
      </c>
      <c r="AF21">
        <v>1.61</v>
      </c>
      <c r="AG21">
        <v>0.04</v>
      </c>
      <c r="AH21">
        <v>0</v>
      </c>
      <c r="AI21">
        <v>1</v>
      </c>
      <c r="AJ21">
        <v>1.64</v>
      </c>
      <c r="AK21">
        <v>24.23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5.93</v>
      </c>
      <c r="AU21" t="s">
        <v>3</v>
      </c>
      <c r="AV21">
        <v>0</v>
      </c>
      <c r="AW21">
        <v>2</v>
      </c>
      <c r="AX21">
        <v>99037419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Y21*Source!I37</f>
        <v>3.3208000000000001E-2</v>
      </c>
      <c r="CY21">
        <f>AB21</f>
        <v>2.76</v>
      </c>
      <c r="CZ21">
        <f>AF21</f>
        <v>1.61</v>
      </c>
      <c r="DA21">
        <f>AJ21</f>
        <v>1.64</v>
      </c>
      <c r="DB21">
        <f t="shared" si="0"/>
        <v>9.5500000000000007</v>
      </c>
      <c r="DC21">
        <f t="shared" si="1"/>
        <v>0.24</v>
      </c>
    </row>
    <row r="22" spans="1:107" x14ac:dyDescent="0.2">
      <c r="A22">
        <f>ROW(Source!A37)</f>
        <v>37</v>
      </c>
      <c r="B22">
        <v>99036980</v>
      </c>
      <c r="C22">
        <v>99037410</v>
      </c>
      <c r="D22">
        <v>42786492</v>
      </c>
      <c r="E22">
        <v>1</v>
      </c>
      <c r="F22">
        <v>1</v>
      </c>
      <c r="G22">
        <v>42731623</v>
      </c>
      <c r="H22">
        <v>3</v>
      </c>
      <c r="I22" t="s">
        <v>238</v>
      </c>
      <c r="J22" t="s">
        <v>239</v>
      </c>
      <c r="K22" t="s">
        <v>240</v>
      </c>
      <c r="L22">
        <v>1339</v>
      </c>
      <c r="N22">
        <v>1007</v>
      </c>
      <c r="O22" t="s">
        <v>33</v>
      </c>
      <c r="P22" t="s">
        <v>33</v>
      </c>
      <c r="Q22">
        <v>1</v>
      </c>
      <c r="W22">
        <v>0</v>
      </c>
      <c r="X22">
        <v>-862991314</v>
      </c>
      <c r="Y22">
        <v>1.75</v>
      </c>
      <c r="AA22">
        <v>36.06</v>
      </c>
      <c r="AB22">
        <v>0</v>
      </c>
      <c r="AC22">
        <v>0</v>
      </c>
      <c r="AD22">
        <v>0</v>
      </c>
      <c r="AE22">
        <v>7.07</v>
      </c>
      <c r="AF22">
        <v>0</v>
      </c>
      <c r="AG22">
        <v>0</v>
      </c>
      <c r="AH22">
        <v>0</v>
      </c>
      <c r="AI22">
        <v>4.99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1.75</v>
      </c>
      <c r="AU22" t="s">
        <v>3</v>
      </c>
      <c r="AV22">
        <v>0</v>
      </c>
      <c r="AW22">
        <v>2</v>
      </c>
      <c r="AX22">
        <v>99037420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Y22*Source!I37</f>
        <v>9.7999999999999997E-3</v>
      </c>
      <c r="CY22">
        <f>AA22</f>
        <v>36.06</v>
      </c>
      <c r="CZ22">
        <f>AE22</f>
        <v>7.07</v>
      </c>
      <c r="DA22">
        <f>AI22</f>
        <v>4.99</v>
      </c>
      <c r="DB22">
        <f t="shared" si="0"/>
        <v>12.37</v>
      </c>
      <c r="DC22">
        <f t="shared" si="1"/>
        <v>0</v>
      </c>
    </row>
    <row r="23" spans="1:107" x14ac:dyDescent="0.2">
      <c r="A23">
        <f>ROW(Source!A37)</f>
        <v>37</v>
      </c>
      <c r="B23">
        <v>99036980</v>
      </c>
      <c r="C23">
        <v>99037410</v>
      </c>
      <c r="D23">
        <v>42786975</v>
      </c>
      <c r="E23">
        <v>1</v>
      </c>
      <c r="F23">
        <v>1</v>
      </c>
      <c r="G23">
        <v>42731623</v>
      </c>
      <c r="H23">
        <v>3</v>
      </c>
      <c r="I23" t="s">
        <v>247</v>
      </c>
      <c r="J23" t="s">
        <v>248</v>
      </c>
      <c r="K23" t="s">
        <v>249</v>
      </c>
      <c r="L23">
        <v>1327</v>
      </c>
      <c r="N23">
        <v>1005</v>
      </c>
      <c r="O23" t="s">
        <v>250</v>
      </c>
      <c r="P23" t="s">
        <v>250</v>
      </c>
      <c r="Q23">
        <v>1</v>
      </c>
      <c r="W23">
        <v>0</v>
      </c>
      <c r="X23">
        <v>-1476054991</v>
      </c>
      <c r="Y23">
        <v>250</v>
      </c>
      <c r="AA23">
        <v>22.2</v>
      </c>
      <c r="AB23">
        <v>0</v>
      </c>
      <c r="AC23">
        <v>0</v>
      </c>
      <c r="AD23">
        <v>0</v>
      </c>
      <c r="AE23">
        <v>7.39</v>
      </c>
      <c r="AF23">
        <v>0</v>
      </c>
      <c r="AG23">
        <v>0</v>
      </c>
      <c r="AH23">
        <v>0</v>
      </c>
      <c r="AI23">
        <v>2.94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250</v>
      </c>
      <c r="AU23" t="s">
        <v>3</v>
      </c>
      <c r="AV23">
        <v>0</v>
      </c>
      <c r="AW23">
        <v>2</v>
      </c>
      <c r="AX23">
        <v>99037421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Y23*Source!I37</f>
        <v>1.4</v>
      </c>
      <c r="CY23">
        <f>AA23</f>
        <v>22.2</v>
      </c>
      <c r="CZ23">
        <f>AE23</f>
        <v>7.39</v>
      </c>
      <c r="DA23">
        <f>AI23</f>
        <v>2.94</v>
      </c>
      <c r="DB23">
        <f t="shared" si="0"/>
        <v>1847.5</v>
      </c>
      <c r="DC23">
        <f t="shared" si="1"/>
        <v>0</v>
      </c>
    </row>
    <row r="24" spans="1:107" x14ac:dyDescent="0.2">
      <c r="A24">
        <f>ROW(Source!A37)</f>
        <v>37</v>
      </c>
      <c r="B24">
        <v>99036980</v>
      </c>
      <c r="C24">
        <v>99037410</v>
      </c>
      <c r="D24">
        <v>42804971</v>
      </c>
      <c r="E24">
        <v>1</v>
      </c>
      <c r="F24">
        <v>1</v>
      </c>
      <c r="G24">
        <v>42731623</v>
      </c>
      <c r="H24">
        <v>3</v>
      </c>
      <c r="I24" t="s">
        <v>43</v>
      </c>
      <c r="J24" t="s">
        <v>45</v>
      </c>
      <c r="K24" t="s">
        <v>44</v>
      </c>
      <c r="L24">
        <v>1339</v>
      </c>
      <c r="N24">
        <v>1007</v>
      </c>
      <c r="O24" t="s">
        <v>33</v>
      </c>
      <c r="P24" t="s">
        <v>33</v>
      </c>
      <c r="Q24">
        <v>1</v>
      </c>
      <c r="W24">
        <v>0</v>
      </c>
      <c r="X24">
        <v>2146370205</v>
      </c>
      <c r="Y24">
        <v>102</v>
      </c>
      <c r="AA24">
        <v>4406.5</v>
      </c>
      <c r="AB24">
        <v>0</v>
      </c>
      <c r="AC24">
        <v>0</v>
      </c>
      <c r="AD24">
        <v>0</v>
      </c>
      <c r="AE24">
        <v>744.67</v>
      </c>
      <c r="AF24">
        <v>0</v>
      </c>
      <c r="AG24">
        <v>0</v>
      </c>
      <c r="AH24">
        <v>0</v>
      </c>
      <c r="AI24">
        <v>5.79</v>
      </c>
      <c r="AJ24">
        <v>1</v>
      </c>
      <c r="AK24">
        <v>1</v>
      </c>
      <c r="AL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 t="s">
        <v>3</v>
      </c>
      <c r="AT24">
        <v>102</v>
      </c>
      <c r="AU24" t="s">
        <v>3</v>
      </c>
      <c r="AV24">
        <v>0</v>
      </c>
      <c r="AW24">
        <v>1</v>
      </c>
      <c r="AX24">
        <v>-1</v>
      </c>
      <c r="AY24">
        <v>0</v>
      </c>
      <c r="AZ24">
        <v>0</v>
      </c>
      <c r="BA24" t="s">
        <v>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Y24*Source!I37</f>
        <v>0.57120000000000004</v>
      </c>
      <c r="CY24">
        <f>AA24</f>
        <v>4406.5</v>
      </c>
      <c r="CZ24">
        <f>AE24</f>
        <v>744.67</v>
      </c>
      <c r="DA24">
        <f>AI24</f>
        <v>5.79</v>
      </c>
      <c r="DB24">
        <f t="shared" si="0"/>
        <v>75956.34</v>
      </c>
      <c r="DC24">
        <f t="shared" si="1"/>
        <v>0</v>
      </c>
    </row>
    <row r="25" spans="1:107" x14ac:dyDescent="0.2">
      <c r="A25">
        <f>ROW(Source!A75)</f>
        <v>75</v>
      </c>
      <c r="B25">
        <v>99036983</v>
      </c>
      <c r="C25">
        <v>99037424</v>
      </c>
      <c r="D25">
        <v>42731629</v>
      </c>
      <c r="E25">
        <v>42731623</v>
      </c>
      <c r="F25">
        <v>1</v>
      </c>
      <c r="G25">
        <v>42731623</v>
      </c>
      <c r="H25">
        <v>1</v>
      </c>
      <c r="I25" t="s">
        <v>225</v>
      </c>
      <c r="J25" t="s">
        <v>3</v>
      </c>
      <c r="K25" t="s">
        <v>226</v>
      </c>
      <c r="L25">
        <v>1191</v>
      </c>
      <c r="N25">
        <v>1013</v>
      </c>
      <c r="O25" t="s">
        <v>227</v>
      </c>
      <c r="P25" t="s">
        <v>227</v>
      </c>
      <c r="Q25">
        <v>1</v>
      </c>
      <c r="W25">
        <v>0</v>
      </c>
      <c r="X25">
        <v>476480486</v>
      </c>
      <c r="Y25">
        <v>297.86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297.86</v>
      </c>
      <c r="AU25" t="s">
        <v>3</v>
      </c>
      <c r="AV25">
        <v>1</v>
      </c>
      <c r="AW25">
        <v>2</v>
      </c>
      <c r="AX25">
        <v>99037429</v>
      </c>
      <c r="AY25">
        <v>1</v>
      </c>
      <c r="AZ25">
        <v>0</v>
      </c>
      <c r="BA25">
        <v>25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Y25*Source!I75</f>
        <v>20.850200000000005</v>
      </c>
      <c r="CY25">
        <f>AD25</f>
        <v>0</v>
      </c>
      <c r="CZ25">
        <f>AH25</f>
        <v>0</v>
      </c>
      <c r="DA25">
        <f>AL25</f>
        <v>1</v>
      </c>
      <c r="DB25">
        <f t="shared" si="0"/>
        <v>0</v>
      </c>
      <c r="DC25">
        <f t="shared" si="1"/>
        <v>0</v>
      </c>
    </row>
    <row r="26" spans="1:107" x14ac:dyDescent="0.2">
      <c r="A26">
        <f>ROW(Source!A75)</f>
        <v>75</v>
      </c>
      <c r="B26">
        <v>99036983</v>
      </c>
      <c r="C26">
        <v>99037424</v>
      </c>
      <c r="D26">
        <v>42810970</v>
      </c>
      <c r="E26">
        <v>1</v>
      </c>
      <c r="F26">
        <v>1</v>
      </c>
      <c r="G26">
        <v>42731623</v>
      </c>
      <c r="H26">
        <v>2</v>
      </c>
      <c r="I26" t="s">
        <v>251</v>
      </c>
      <c r="J26" t="s">
        <v>252</v>
      </c>
      <c r="K26" t="s">
        <v>253</v>
      </c>
      <c r="L26">
        <v>1367</v>
      </c>
      <c r="N26">
        <v>1011</v>
      </c>
      <c r="O26" t="s">
        <v>231</v>
      </c>
      <c r="P26" t="s">
        <v>231</v>
      </c>
      <c r="Q26">
        <v>1</v>
      </c>
      <c r="W26">
        <v>0</v>
      </c>
      <c r="X26">
        <v>-1376231497</v>
      </c>
      <c r="Y26">
        <v>11</v>
      </c>
      <c r="AA26">
        <v>0</v>
      </c>
      <c r="AB26">
        <v>101.39</v>
      </c>
      <c r="AC26">
        <v>22.54</v>
      </c>
      <c r="AD26">
        <v>0</v>
      </c>
      <c r="AE26">
        <v>0</v>
      </c>
      <c r="AF26">
        <v>101.39</v>
      </c>
      <c r="AG26">
        <v>22.54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11</v>
      </c>
      <c r="AU26" t="s">
        <v>3</v>
      </c>
      <c r="AV26">
        <v>0</v>
      </c>
      <c r="AW26">
        <v>2</v>
      </c>
      <c r="AX26">
        <v>99037430</v>
      </c>
      <c r="AY26">
        <v>1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Y26*Source!I75</f>
        <v>0.77</v>
      </c>
      <c r="CY26">
        <f>AB26</f>
        <v>101.39</v>
      </c>
      <c r="CZ26">
        <f>AF26</f>
        <v>101.39</v>
      </c>
      <c r="DA26">
        <f>AJ26</f>
        <v>1</v>
      </c>
      <c r="DB26">
        <f t="shared" si="0"/>
        <v>1115.29</v>
      </c>
      <c r="DC26">
        <f t="shared" si="1"/>
        <v>247.94</v>
      </c>
    </row>
    <row r="27" spans="1:107" x14ac:dyDescent="0.2">
      <c r="A27">
        <f>ROW(Source!A75)</f>
        <v>75</v>
      </c>
      <c r="B27">
        <v>99036983</v>
      </c>
      <c r="C27">
        <v>99037424</v>
      </c>
      <c r="D27">
        <v>42786439</v>
      </c>
      <c r="E27">
        <v>1</v>
      </c>
      <c r="F27">
        <v>1</v>
      </c>
      <c r="G27">
        <v>42731623</v>
      </c>
      <c r="H27">
        <v>3</v>
      </c>
      <c r="I27" t="s">
        <v>254</v>
      </c>
      <c r="J27" t="s">
        <v>255</v>
      </c>
      <c r="K27" t="s">
        <v>256</v>
      </c>
      <c r="L27">
        <v>1348</v>
      </c>
      <c r="N27">
        <v>1009</v>
      </c>
      <c r="O27" t="s">
        <v>257</v>
      </c>
      <c r="P27" t="s">
        <v>257</v>
      </c>
      <c r="Q27">
        <v>1000</v>
      </c>
      <c r="W27">
        <v>0</v>
      </c>
      <c r="X27">
        <v>238444175</v>
      </c>
      <c r="Y27">
        <v>4.8000000000000001E-2</v>
      </c>
      <c r="AA27">
        <v>24618.39</v>
      </c>
      <c r="AB27">
        <v>0</v>
      </c>
      <c r="AC27">
        <v>0</v>
      </c>
      <c r="AD27">
        <v>0</v>
      </c>
      <c r="AE27">
        <v>24618.39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4.8000000000000001E-2</v>
      </c>
      <c r="AU27" t="s">
        <v>3</v>
      </c>
      <c r="AV27">
        <v>0</v>
      </c>
      <c r="AW27">
        <v>2</v>
      </c>
      <c r="AX27">
        <v>99037431</v>
      </c>
      <c r="AY27">
        <v>1</v>
      </c>
      <c r="AZ27">
        <v>0</v>
      </c>
      <c r="BA27">
        <v>27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Y27*Source!I75</f>
        <v>3.3600000000000006E-3</v>
      </c>
      <c r="CY27">
        <f>AA27</f>
        <v>24618.39</v>
      </c>
      <c r="CZ27">
        <f>AE27</f>
        <v>24618.39</v>
      </c>
      <c r="DA27">
        <f>AI27</f>
        <v>1</v>
      </c>
      <c r="DB27">
        <f t="shared" si="0"/>
        <v>1181.68</v>
      </c>
      <c r="DC27">
        <f t="shared" si="1"/>
        <v>0</v>
      </c>
    </row>
    <row r="28" spans="1:107" x14ac:dyDescent="0.2">
      <c r="A28">
        <f>ROW(Source!A75)</f>
        <v>75</v>
      </c>
      <c r="B28">
        <v>99036983</v>
      </c>
      <c r="C28">
        <v>99037424</v>
      </c>
      <c r="D28">
        <v>42809545</v>
      </c>
      <c r="E28">
        <v>1</v>
      </c>
      <c r="F28">
        <v>1</v>
      </c>
      <c r="G28">
        <v>42731623</v>
      </c>
      <c r="H28">
        <v>3</v>
      </c>
      <c r="I28" t="s">
        <v>109</v>
      </c>
      <c r="J28" t="s">
        <v>112</v>
      </c>
      <c r="K28" t="s">
        <v>110</v>
      </c>
      <c r="L28">
        <v>1301</v>
      </c>
      <c r="N28">
        <v>1003</v>
      </c>
      <c r="O28" t="s">
        <v>111</v>
      </c>
      <c r="P28" t="s">
        <v>111</v>
      </c>
      <c r="Q28">
        <v>1</v>
      </c>
      <c r="W28">
        <v>0</v>
      </c>
      <c r="X28">
        <v>-579046366</v>
      </c>
      <c r="Y28">
        <v>500</v>
      </c>
      <c r="AA28">
        <v>191.48</v>
      </c>
      <c r="AB28">
        <v>0</v>
      </c>
      <c r="AC28">
        <v>0</v>
      </c>
      <c r="AD28">
        <v>0</v>
      </c>
      <c r="AE28">
        <v>191.48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 t="s">
        <v>3</v>
      </c>
      <c r="AT28">
        <v>500</v>
      </c>
      <c r="AU28" t="s">
        <v>3</v>
      </c>
      <c r="AV28">
        <v>0</v>
      </c>
      <c r="AW28">
        <v>1</v>
      </c>
      <c r="AX28">
        <v>-1</v>
      </c>
      <c r="AY28">
        <v>0</v>
      </c>
      <c r="AZ28">
        <v>0</v>
      </c>
      <c r="BA28" t="s">
        <v>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Y28*Source!I75</f>
        <v>35</v>
      </c>
      <c r="CY28">
        <f>AA28</f>
        <v>191.48</v>
      </c>
      <c r="CZ28">
        <f>AE28</f>
        <v>191.48</v>
      </c>
      <c r="DA28">
        <f>AI28</f>
        <v>1</v>
      </c>
      <c r="DB28">
        <f t="shared" si="0"/>
        <v>95740</v>
      </c>
      <c r="DC28">
        <f t="shared" si="1"/>
        <v>0</v>
      </c>
    </row>
    <row r="29" spans="1:107" x14ac:dyDescent="0.2">
      <c r="A29">
        <f>ROW(Source!A76)</f>
        <v>76</v>
      </c>
      <c r="B29">
        <v>99036980</v>
      </c>
      <c r="C29">
        <v>99037424</v>
      </c>
      <c r="D29">
        <v>42731629</v>
      </c>
      <c r="E29">
        <v>42731623</v>
      </c>
      <c r="F29">
        <v>1</v>
      </c>
      <c r="G29">
        <v>42731623</v>
      </c>
      <c r="H29">
        <v>1</v>
      </c>
      <c r="I29" t="s">
        <v>225</v>
      </c>
      <c r="J29" t="s">
        <v>3</v>
      </c>
      <c r="K29" t="s">
        <v>226</v>
      </c>
      <c r="L29">
        <v>1191</v>
      </c>
      <c r="N29">
        <v>1013</v>
      </c>
      <c r="O29" t="s">
        <v>227</v>
      </c>
      <c r="P29" t="s">
        <v>227</v>
      </c>
      <c r="Q29">
        <v>1</v>
      </c>
      <c r="W29">
        <v>0</v>
      </c>
      <c r="X29">
        <v>476480486</v>
      </c>
      <c r="Y29">
        <v>297.86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297.86</v>
      </c>
      <c r="AU29" t="s">
        <v>3</v>
      </c>
      <c r="AV29">
        <v>1</v>
      </c>
      <c r="AW29">
        <v>2</v>
      </c>
      <c r="AX29">
        <v>99037429</v>
      </c>
      <c r="AY29">
        <v>1</v>
      </c>
      <c r="AZ29">
        <v>0</v>
      </c>
      <c r="BA29">
        <v>30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Y29*Source!I76</f>
        <v>20.850200000000005</v>
      </c>
      <c r="CY29">
        <f>AD29</f>
        <v>0</v>
      </c>
      <c r="CZ29">
        <f>AH29</f>
        <v>0</v>
      </c>
      <c r="DA29">
        <f>AL29</f>
        <v>1</v>
      </c>
      <c r="DB29">
        <f t="shared" si="0"/>
        <v>0</v>
      </c>
      <c r="DC29">
        <f t="shared" si="1"/>
        <v>0</v>
      </c>
    </row>
    <row r="30" spans="1:107" x14ac:dyDescent="0.2">
      <c r="A30">
        <f>ROW(Source!A76)</f>
        <v>76</v>
      </c>
      <c r="B30">
        <v>99036980</v>
      </c>
      <c r="C30">
        <v>99037424</v>
      </c>
      <c r="D30">
        <v>42810970</v>
      </c>
      <c r="E30">
        <v>1</v>
      </c>
      <c r="F30">
        <v>1</v>
      </c>
      <c r="G30">
        <v>42731623</v>
      </c>
      <c r="H30">
        <v>2</v>
      </c>
      <c r="I30" t="s">
        <v>251</v>
      </c>
      <c r="J30" t="s">
        <v>252</v>
      </c>
      <c r="K30" t="s">
        <v>253</v>
      </c>
      <c r="L30">
        <v>1367</v>
      </c>
      <c r="N30">
        <v>1011</v>
      </c>
      <c r="O30" t="s">
        <v>231</v>
      </c>
      <c r="P30" t="s">
        <v>231</v>
      </c>
      <c r="Q30">
        <v>1</v>
      </c>
      <c r="W30">
        <v>0</v>
      </c>
      <c r="X30">
        <v>-1376231497</v>
      </c>
      <c r="Y30">
        <v>11</v>
      </c>
      <c r="AA30">
        <v>0</v>
      </c>
      <c r="AB30">
        <v>1318.45</v>
      </c>
      <c r="AC30">
        <v>571.80999999999995</v>
      </c>
      <c r="AD30">
        <v>0</v>
      </c>
      <c r="AE30">
        <v>0</v>
      </c>
      <c r="AF30">
        <v>101.39</v>
      </c>
      <c r="AG30">
        <v>22.54</v>
      </c>
      <c r="AH30">
        <v>0</v>
      </c>
      <c r="AI30">
        <v>1</v>
      </c>
      <c r="AJ30">
        <v>12.42</v>
      </c>
      <c r="AK30">
        <v>24.23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11</v>
      </c>
      <c r="AU30" t="s">
        <v>3</v>
      </c>
      <c r="AV30">
        <v>0</v>
      </c>
      <c r="AW30">
        <v>2</v>
      </c>
      <c r="AX30">
        <v>99037430</v>
      </c>
      <c r="AY30">
        <v>1</v>
      </c>
      <c r="AZ30">
        <v>0</v>
      </c>
      <c r="BA30">
        <v>31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Y30*Source!I76</f>
        <v>0.77</v>
      </c>
      <c r="CY30">
        <f>AB30</f>
        <v>1318.45</v>
      </c>
      <c r="CZ30">
        <f>AF30</f>
        <v>101.39</v>
      </c>
      <c r="DA30">
        <f>AJ30</f>
        <v>12.42</v>
      </c>
      <c r="DB30">
        <f t="shared" si="0"/>
        <v>1115.29</v>
      </c>
      <c r="DC30">
        <f t="shared" si="1"/>
        <v>247.94</v>
      </c>
    </row>
    <row r="31" spans="1:107" x14ac:dyDescent="0.2">
      <c r="A31">
        <f>ROW(Source!A76)</f>
        <v>76</v>
      </c>
      <c r="B31">
        <v>99036980</v>
      </c>
      <c r="C31">
        <v>99037424</v>
      </c>
      <c r="D31">
        <v>42786439</v>
      </c>
      <c r="E31">
        <v>1</v>
      </c>
      <c r="F31">
        <v>1</v>
      </c>
      <c r="G31">
        <v>42731623</v>
      </c>
      <c r="H31">
        <v>3</v>
      </c>
      <c r="I31" t="s">
        <v>254</v>
      </c>
      <c r="J31" t="s">
        <v>255</v>
      </c>
      <c r="K31" t="s">
        <v>256</v>
      </c>
      <c r="L31">
        <v>1348</v>
      </c>
      <c r="N31">
        <v>1009</v>
      </c>
      <c r="O31" t="s">
        <v>257</v>
      </c>
      <c r="P31" t="s">
        <v>257</v>
      </c>
      <c r="Q31">
        <v>1000</v>
      </c>
      <c r="W31">
        <v>0</v>
      </c>
      <c r="X31">
        <v>238444175</v>
      </c>
      <c r="Y31">
        <v>4.8000000000000001E-2</v>
      </c>
      <c r="AA31">
        <v>94042.25</v>
      </c>
      <c r="AB31">
        <v>0</v>
      </c>
      <c r="AC31">
        <v>0</v>
      </c>
      <c r="AD31">
        <v>0</v>
      </c>
      <c r="AE31">
        <v>24618.39</v>
      </c>
      <c r="AF31">
        <v>0</v>
      </c>
      <c r="AG31">
        <v>0</v>
      </c>
      <c r="AH31">
        <v>0</v>
      </c>
      <c r="AI31">
        <v>3.82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4.8000000000000001E-2</v>
      </c>
      <c r="AU31" t="s">
        <v>3</v>
      </c>
      <c r="AV31">
        <v>0</v>
      </c>
      <c r="AW31">
        <v>2</v>
      </c>
      <c r="AX31">
        <v>99037431</v>
      </c>
      <c r="AY31">
        <v>1</v>
      </c>
      <c r="AZ31">
        <v>0</v>
      </c>
      <c r="BA31">
        <v>32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Y31*Source!I76</f>
        <v>3.3600000000000006E-3</v>
      </c>
      <c r="CY31">
        <f>AA31</f>
        <v>94042.25</v>
      </c>
      <c r="CZ31">
        <f>AE31</f>
        <v>24618.39</v>
      </c>
      <c r="DA31">
        <f>AI31</f>
        <v>3.82</v>
      </c>
      <c r="DB31">
        <f t="shared" si="0"/>
        <v>1181.68</v>
      </c>
      <c r="DC31">
        <f t="shared" si="1"/>
        <v>0</v>
      </c>
    </row>
    <row r="32" spans="1:107" x14ac:dyDescent="0.2">
      <c r="A32">
        <f>ROW(Source!A76)</f>
        <v>76</v>
      </c>
      <c r="B32">
        <v>99036980</v>
      </c>
      <c r="C32">
        <v>99037424</v>
      </c>
      <c r="D32">
        <v>42809545</v>
      </c>
      <c r="E32">
        <v>1</v>
      </c>
      <c r="F32">
        <v>1</v>
      </c>
      <c r="G32">
        <v>42731623</v>
      </c>
      <c r="H32">
        <v>3</v>
      </c>
      <c r="I32" t="s">
        <v>109</v>
      </c>
      <c r="J32" t="s">
        <v>112</v>
      </c>
      <c r="K32" t="s">
        <v>110</v>
      </c>
      <c r="L32">
        <v>1301</v>
      </c>
      <c r="N32">
        <v>1003</v>
      </c>
      <c r="O32" t="s">
        <v>111</v>
      </c>
      <c r="P32" t="s">
        <v>111</v>
      </c>
      <c r="Q32">
        <v>1</v>
      </c>
      <c r="W32">
        <v>0</v>
      </c>
      <c r="X32">
        <v>-579046366</v>
      </c>
      <c r="Y32">
        <v>500</v>
      </c>
      <c r="AA32">
        <v>520.83000000000004</v>
      </c>
      <c r="AB32">
        <v>0</v>
      </c>
      <c r="AC32">
        <v>0</v>
      </c>
      <c r="AD32">
        <v>0</v>
      </c>
      <c r="AE32">
        <v>191.48</v>
      </c>
      <c r="AF32">
        <v>0</v>
      </c>
      <c r="AG32">
        <v>0</v>
      </c>
      <c r="AH32">
        <v>0</v>
      </c>
      <c r="AI32">
        <v>2.72</v>
      </c>
      <c r="AJ32">
        <v>1</v>
      </c>
      <c r="AK32">
        <v>1</v>
      </c>
      <c r="AL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 t="s">
        <v>3</v>
      </c>
      <c r="AT32">
        <v>500</v>
      </c>
      <c r="AU32" t="s">
        <v>3</v>
      </c>
      <c r="AV32">
        <v>0</v>
      </c>
      <c r="AW32">
        <v>1</v>
      </c>
      <c r="AX32">
        <v>-1</v>
      </c>
      <c r="AY32">
        <v>0</v>
      </c>
      <c r="AZ32">
        <v>0</v>
      </c>
      <c r="BA32" t="s">
        <v>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Y32*Source!I76</f>
        <v>35</v>
      </c>
      <c r="CY32">
        <f>AA32</f>
        <v>520.83000000000004</v>
      </c>
      <c r="CZ32">
        <f>AE32</f>
        <v>191.48</v>
      </c>
      <c r="DA32">
        <f>AI32</f>
        <v>2.72</v>
      </c>
      <c r="DB32">
        <f t="shared" si="0"/>
        <v>95740</v>
      </c>
      <c r="DC32">
        <f t="shared" si="1"/>
        <v>0</v>
      </c>
    </row>
    <row r="33" spans="1:107" x14ac:dyDescent="0.2">
      <c r="A33">
        <f>ROW(Source!A81)</f>
        <v>81</v>
      </c>
      <c r="B33">
        <v>99036983</v>
      </c>
      <c r="C33">
        <v>99037436</v>
      </c>
      <c r="D33">
        <v>42731629</v>
      </c>
      <c r="E33">
        <v>42731623</v>
      </c>
      <c r="F33">
        <v>1</v>
      </c>
      <c r="G33">
        <v>42731623</v>
      </c>
      <c r="H33">
        <v>1</v>
      </c>
      <c r="I33" t="s">
        <v>225</v>
      </c>
      <c r="J33" t="s">
        <v>3</v>
      </c>
      <c r="K33" t="s">
        <v>226</v>
      </c>
      <c r="L33">
        <v>1191</v>
      </c>
      <c r="N33">
        <v>1013</v>
      </c>
      <c r="O33" t="s">
        <v>227</v>
      </c>
      <c r="P33" t="s">
        <v>227</v>
      </c>
      <c r="Q33">
        <v>1</v>
      </c>
      <c r="W33">
        <v>0</v>
      </c>
      <c r="X33">
        <v>476480486</v>
      </c>
      <c r="Y33">
        <v>69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69</v>
      </c>
      <c r="AU33" t="s">
        <v>3</v>
      </c>
      <c r="AV33">
        <v>1</v>
      </c>
      <c r="AW33">
        <v>2</v>
      </c>
      <c r="AX33">
        <v>99037439</v>
      </c>
      <c r="AY33">
        <v>1</v>
      </c>
      <c r="AZ33">
        <v>0</v>
      </c>
      <c r="BA33">
        <v>35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Y33*Source!I81</f>
        <v>6.9</v>
      </c>
      <c r="CY33">
        <f>AD33</f>
        <v>0</v>
      </c>
      <c r="CZ33">
        <f>AH33</f>
        <v>0</v>
      </c>
      <c r="DA33">
        <f>AL33</f>
        <v>1</v>
      </c>
      <c r="DB33">
        <f t="shared" si="0"/>
        <v>0</v>
      </c>
      <c r="DC33">
        <f t="shared" si="1"/>
        <v>0</v>
      </c>
    </row>
    <row r="34" spans="1:107" x14ac:dyDescent="0.2">
      <c r="A34">
        <f>ROW(Source!A81)</f>
        <v>81</v>
      </c>
      <c r="B34">
        <v>99036983</v>
      </c>
      <c r="C34">
        <v>99037436</v>
      </c>
      <c r="D34">
        <v>42809546</v>
      </c>
      <c r="E34">
        <v>1</v>
      </c>
      <c r="F34">
        <v>1</v>
      </c>
      <c r="G34">
        <v>42731623</v>
      </c>
      <c r="H34">
        <v>3</v>
      </c>
      <c r="I34" t="s">
        <v>114</v>
      </c>
      <c r="J34" t="s">
        <v>116</v>
      </c>
      <c r="K34" t="s">
        <v>115</v>
      </c>
      <c r="L34">
        <v>1354</v>
      </c>
      <c r="N34">
        <v>1010</v>
      </c>
      <c r="O34" t="s">
        <v>20</v>
      </c>
      <c r="P34" t="s">
        <v>20</v>
      </c>
      <c r="Q34">
        <v>1</v>
      </c>
      <c r="W34">
        <v>0</v>
      </c>
      <c r="X34">
        <v>645346249</v>
      </c>
      <c r="Y34">
        <v>100</v>
      </c>
      <c r="AA34">
        <v>47.28</v>
      </c>
      <c r="AB34">
        <v>0</v>
      </c>
      <c r="AC34">
        <v>0</v>
      </c>
      <c r="AD34">
        <v>0</v>
      </c>
      <c r="AE34">
        <v>47.28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100</v>
      </c>
      <c r="AU34" t="s">
        <v>3</v>
      </c>
      <c r="AV34">
        <v>0</v>
      </c>
      <c r="AW34">
        <v>2</v>
      </c>
      <c r="AX34">
        <v>99037440</v>
      </c>
      <c r="AY34">
        <v>1</v>
      </c>
      <c r="AZ34">
        <v>0</v>
      </c>
      <c r="BA34">
        <v>36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Y34*Source!I81</f>
        <v>10</v>
      </c>
      <c r="CY34">
        <f>AA34</f>
        <v>47.28</v>
      </c>
      <c r="CZ34">
        <f>AE34</f>
        <v>47.28</v>
      </c>
      <c r="DA34">
        <f>AI34</f>
        <v>1</v>
      </c>
      <c r="DB34">
        <f t="shared" si="0"/>
        <v>4728</v>
      </c>
      <c r="DC34">
        <f t="shared" si="1"/>
        <v>0</v>
      </c>
    </row>
    <row r="35" spans="1:107" x14ac:dyDescent="0.2">
      <c r="A35">
        <f>ROW(Source!A82)</f>
        <v>82</v>
      </c>
      <c r="B35">
        <v>99036980</v>
      </c>
      <c r="C35">
        <v>99037436</v>
      </c>
      <c r="D35">
        <v>42731629</v>
      </c>
      <c r="E35">
        <v>42731623</v>
      </c>
      <c r="F35">
        <v>1</v>
      </c>
      <c r="G35">
        <v>42731623</v>
      </c>
      <c r="H35">
        <v>1</v>
      </c>
      <c r="I35" t="s">
        <v>225</v>
      </c>
      <c r="J35" t="s">
        <v>3</v>
      </c>
      <c r="K35" t="s">
        <v>226</v>
      </c>
      <c r="L35">
        <v>1191</v>
      </c>
      <c r="N35">
        <v>1013</v>
      </c>
      <c r="O35" t="s">
        <v>227</v>
      </c>
      <c r="P35" t="s">
        <v>227</v>
      </c>
      <c r="Q35">
        <v>1</v>
      </c>
      <c r="W35">
        <v>0</v>
      </c>
      <c r="X35">
        <v>476480486</v>
      </c>
      <c r="Y35">
        <v>69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69</v>
      </c>
      <c r="AU35" t="s">
        <v>3</v>
      </c>
      <c r="AV35">
        <v>1</v>
      </c>
      <c r="AW35">
        <v>2</v>
      </c>
      <c r="AX35">
        <v>99037439</v>
      </c>
      <c r="AY35">
        <v>1</v>
      </c>
      <c r="AZ35">
        <v>0</v>
      </c>
      <c r="BA35">
        <v>38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Y35*Source!I82</f>
        <v>6.9</v>
      </c>
      <c r="CY35">
        <f>AD35</f>
        <v>0</v>
      </c>
      <c r="CZ35">
        <f>AH35</f>
        <v>0</v>
      </c>
      <c r="DA35">
        <f>AL35</f>
        <v>1</v>
      </c>
      <c r="DB35">
        <f t="shared" si="0"/>
        <v>0</v>
      </c>
      <c r="DC35">
        <f t="shared" si="1"/>
        <v>0</v>
      </c>
    </row>
    <row r="36" spans="1:107" x14ac:dyDescent="0.2">
      <c r="A36">
        <f>ROW(Source!A82)</f>
        <v>82</v>
      </c>
      <c r="B36">
        <v>99036980</v>
      </c>
      <c r="C36">
        <v>99037436</v>
      </c>
      <c r="D36">
        <v>42809546</v>
      </c>
      <c r="E36">
        <v>1</v>
      </c>
      <c r="F36">
        <v>1</v>
      </c>
      <c r="G36">
        <v>42731623</v>
      </c>
      <c r="H36">
        <v>3</v>
      </c>
      <c r="I36" t="s">
        <v>114</v>
      </c>
      <c r="J36" t="s">
        <v>116</v>
      </c>
      <c r="K36" t="s">
        <v>115</v>
      </c>
      <c r="L36">
        <v>1354</v>
      </c>
      <c r="N36">
        <v>1010</v>
      </c>
      <c r="O36" t="s">
        <v>20</v>
      </c>
      <c r="P36" t="s">
        <v>20</v>
      </c>
      <c r="Q36">
        <v>1</v>
      </c>
      <c r="W36">
        <v>0</v>
      </c>
      <c r="X36">
        <v>645346249</v>
      </c>
      <c r="Y36">
        <v>100</v>
      </c>
      <c r="AA36">
        <v>55.32</v>
      </c>
      <c r="AB36">
        <v>0</v>
      </c>
      <c r="AC36">
        <v>0</v>
      </c>
      <c r="AD36">
        <v>0</v>
      </c>
      <c r="AE36">
        <v>47.28</v>
      </c>
      <c r="AF36">
        <v>0</v>
      </c>
      <c r="AG36">
        <v>0</v>
      </c>
      <c r="AH36">
        <v>0</v>
      </c>
      <c r="AI36">
        <v>1.17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100</v>
      </c>
      <c r="AU36" t="s">
        <v>3</v>
      </c>
      <c r="AV36">
        <v>0</v>
      </c>
      <c r="AW36">
        <v>2</v>
      </c>
      <c r="AX36">
        <v>99037440</v>
      </c>
      <c r="AY36">
        <v>1</v>
      </c>
      <c r="AZ36">
        <v>0</v>
      </c>
      <c r="BA36">
        <v>39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Y36*Source!I82</f>
        <v>10</v>
      </c>
      <c r="CY36">
        <f>AA36</f>
        <v>55.32</v>
      </c>
      <c r="CZ36">
        <f>AE36</f>
        <v>47.28</v>
      </c>
      <c r="DA36">
        <f>AI36</f>
        <v>1.17</v>
      </c>
      <c r="DB36">
        <f t="shared" si="0"/>
        <v>4728</v>
      </c>
      <c r="DC36">
        <f t="shared" si="1"/>
        <v>0</v>
      </c>
    </row>
    <row r="37" spans="1:107" x14ac:dyDescent="0.2">
      <c r="A37">
        <f>ROW(Source!A134)</f>
        <v>134</v>
      </c>
      <c r="B37">
        <v>99036983</v>
      </c>
      <c r="C37">
        <v>99037452</v>
      </c>
      <c r="D37">
        <v>42731629</v>
      </c>
      <c r="E37">
        <v>42731623</v>
      </c>
      <c r="F37">
        <v>1</v>
      </c>
      <c r="G37">
        <v>42731623</v>
      </c>
      <c r="H37">
        <v>1</v>
      </c>
      <c r="I37" t="s">
        <v>225</v>
      </c>
      <c r="J37" t="s">
        <v>3</v>
      </c>
      <c r="K37" t="s">
        <v>226</v>
      </c>
      <c r="L37">
        <v>1191</v>
      </c>
      <c r="N37">
        <v>1013</v>
      </c>
      <c r="O37" t="s">
        <v>227</v>
      </c>
      <c r="P37" t="s">
        <v>227</v>
      </c>
      <c r="Q37">
        <v>1</v>
      </c>
      <c r="W37">
        <v>0</v>
      </c>
      <c r="X37">
        <v>476480486</v>
      </c>
      <c r="Y37">
        <v>178.71600000000001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1</v>
      </c>
      <c r="AQ37">
        <v>0</v>
      </c>
      <c r="AR37">
        <v>0</v>
      </c>
      <c r="AS37" t="s">
        <v>3</v>
      </c>
      <c r="AT37">
        <v>297.86</v>
      </c>
      <c r="AU37" t="s">
        <v>156</v>
      </c>
      <c r="AV37">
        <v>1</v>
      </c>
      <c r="AW37">
        <v>2</v>
      </c>
      <c r="AX37">
        <v>99037456</v>
      </c>
      <c r="AY37">
        <v>1</v>
      </c>
      <c r="AZ37">
        <v>0</v>
      </c>
      <c r="BA37">
        <v>41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Y37*Source!I134</f>
        <v>1.7871600000000001</v>
      </c>
      <c r="CY37">
        <f>AD37</f>
        <v>0</v>
      </c>
      <c r="CZ37">
        <f>AH37</f>
        <v>0</v>
      </c>
      <c r="DA37">
        <f>AL37</f>
        <v>1</v>
      </c>
      <c r="DB37">
        <f>ROUND((ROUND(AT37*CZ37,2)*0.6),6)</f>
        <v>0</v>
      </c>
      <c r="DC37">
        <f>ROUND((ROUND(AT37*AG37,2)*0.6),6)</f>
        <v>0</v>
      </c>
    </row>
    <row r="38" spans="1:107" x14ac:dyDescent="0.2">
      <c r="A38">
        <f>ROW(Source!A134)</f>
        <v>134</v>
      </c>
      <c r="B38">
        <v>99036983</v>
      </c>
      <c r="C38">
        <v>99037452</v>
      </c>
      <c r="D38">
        <v>42810970</v>
      </c>
      <c r="E38">
        <v>1</v>
      </c>
      <c r="F38">
        <v>1</v>
      </c>
      <c r="G38">
        <v>42731623</v>
      </c>
      <c r="H38">
        <v>2</v>
      </c>
      <c r="I38" t="s">
        <v>251</v>
      </c>
      <c r="J38" t="s">
        <v>252</v>
      </c>
      <c r="K38" t="s">
        <v>253</v>
      </c>
      <c r="L38">
        <v>1367</v>
      </c>
      <c r="N38">
        <v>1011</v>
      </c>
      <c r="O38" t="s">
        <v>231</v>
      </c>
      <c r="P38" t="s">
        <v>231</v>
      </c>
      <c r="Q38">
        <v>1</v>
      </c>
      <c r="W38">
        <v>0</v>
      </c>
      <c r="X38">
        <v>-1376231497</v>
      </c>
      <c r="Y38">
        <v>6.6</v>
      </c>
      <c r="AA38">
        <v>0</v>
      </c>
      <c r="AB38">
        <v>101.39</v>
      </c>
      <c r="AC38">
        <v>22.54</v>
      </c>
      <c r="AD38">
        <v>0</v>
      </c>
      <c r="AE38">
        <v>0</v>
      </c>
      <c r="AF38">
        <v>101.39</v>
      </c>
      <c r="AG38">
        <v>22.54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1</v>
      </c>
      <c r="AQ38">
        <v>0</v>
      </c>
      <c r="AR38">
        <v>0</v>
      </c>
      <c r="AS38" t="s">
        <v>3</v>
      </c>
      <c r="AT38">
        <v>11</v>
      </c>
      <c r="AU38" t="s">
        <v>156</v>
      </c>
      <c r="AV38">
        <v>0</v>
      </c>
      <c r="AW38">
        <v>2</v>
      </c>
      <c r="AX38">
        <v>99037457</v>
      </c>
      <c r="AY38">
        <v>1</v>
      </c>
      <c r="AZ38">
        <v>0</v>
      </c>
      <c r="BA38">
        <v>42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Y38*Source!I134</f>
        <v>6.6000000000000003E-2</v>
      </c>
      <c r="CY38">
        <f>AB38</f>
        <v>101.39</v>
      </c>
      <c r="CZ38">
        <f>AF38</f>
        <v>101.39</v>
      </c>
      <c r="DA38">
        <f>AJ38</f>
        <v>1</v>
      </c>
      <c r="DB38">
        <f>ROUND((ROUND(AT38*CZ38,2)*0.6),6)</f>
        <v>669.17399999999998</v>
      </c>
      <c r="DC38">
        <f>ROUND((ROUND(AT38*AG38,2)*0.6),6)</f>
        <v>148.76400000000001</v>
      </c>
    </row>
    <row r="39" spans="1:107" x14ac:dyDescent="0.2">
      <c r="A39">
        <f>ROW(Source!A134)</f>
        <v>134</v>
      </c>
      <c r="B39">
        <v>99036983</v>
      </c>
      <c r="C39">
        <v>99037452</v>
      </c>
      <c r="D39">
        <v>42786439</v>
      </c>
      <c r="E39">
        <v>1</v>
      </c>
      <c r="F39">
        <v>1</v>
      </c>
      <c r="G39">
        <v>42731623</v>
      </c>
      <c r="H39">
        <v>3</v>
      </c>
      <c r="I39" t="s">
        <v>254</v>
      </c>
      <c r="J39" t="s">
        <v>255</v>
      </c>
      <c r="K39" t="s">
        <v>256</v>
      </c>
      <c r="L39">
        <v>1348</v>
      </c>
      <c r="N39">
        <v>1009</v>
      </c>
      <c r="O39" t="s">
        <v>257</v>
      </c>
      <c r="P39" t="s">
        <v>257</v>
      </c>
      <c r="Q39">
        <v>1000</v>
      </c>
      <c r="W39">
        <v>0</v>
      </c>
      <c r="X39">
        <v>238444175</v>
      </c>
      <c r="Y39">
        <v>0</v>
      </c>
      <c r="AA39">
        <v>24618.39</v>
      </c>
      <c r="AB39">
        <v>0</v>
      </c>
      <c r="AC39">
        <v>0</v>
      </c>
      <c r="AD39">
        <v>0</v>
      </c>
      <c r="AE39">
        <v>24618.39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1</v>
      </c>
      <c r="AQ39">
        <v>0</v>
      </c>
      <c r="AR39">
        <v>0</v>
      </c>
      <c r="AS39" t="s">
        <v>3</v>
      </c>
      <c r="AT39">
        <v>4.8000000000000001E-2</v>
      </c>
      <c r="AU39" t="s">
        <v>155</v>
      </c>
      <c r="AV39">
        <v>0</v>
      </c>
      <c r="AW39">
        <v>2</v>
      </c>
      <c r="AX39">
        <v>99037458</v>
      </c>
      <c r="AY39">
        <v>1</v>
      </c>
      <c r="AZ39">
        <v>0</v>
      </c>
      <c r="BA39">
        <v>43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Y39*Source!I134</f>
        <v>0</v>
      </c>
      <c r="CY39">
        <f>AA39</f>
        <v>24618.39</v>
      </c>
      <c r="CZ39">
        <f>AE39</f>
        <v>24618.39</v>
      </c>
      <c r="DA39">
        <f>AI39</f>
        <v>1</v>
      </c>
      <c r="DB39">
        <f>ROUND((ROUND(AT39*CZ39,2)*0),6)</f>
        <v>0</v>
      </c>
      <c r="DC39">
        <f>ROUND((ROUND(AT39*AG39,2)*0),6)</f>
        <v>0</v>
      </c>
    </row>
    <row r="40" spans="1:107" x14ac:dyDescent="0.2">
      <c r="A40">
        <f>ROW(Source!A135)</f>
        <v>135</v>
      </c>
      <c r="B40">
        <v>99036980</v>
      </c>
      <c r="C40">
        <v>99037452</v>
      </c>
      <c r="D40">
        <v>42731629</v>
      </c>
      <c r="E40">
        <v>42731623</v>
      </c>
      <c r="F40">
        <v>1</v>
      </c>
      <c r="G40">
        <v>42731623</v>
      </c>
      <c r="H40">
        <v>1</v>
      </c>
      <c r="I40" t="s">
        <v>225</v>
      </c>
      <c r="J40" t="s">
        <v>3</v>
      </c>
      <c r="K40" t="s">
        <v>226</v>
      </c>
      <c r="L40">
        <v>1191</v>
      </c>
      <c r="N40">
        <v>1013</v>
      </c>
      <c r="O40" t="s">
        <v>227</v>
      </c>
      <c r="P40" t="s">
        <v>227</v>
      </c>
      <c r="Q40">
        <v>1</v>
      </c>
      <c r="W40">
        <v>0</v>
      </c>
      <c r="X40">
        <v>476480486</v>
      </c>
      <c r="Y40">
        <v>178.71600000000001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1</v>
      </c>
      <c r="AQ40">
        <v>0</v>
      </c>
      <c r="AR40">
        <v>0</v>
      </c>
      <c r="AS40" t="s">
        <v>3</v>
      </c>
      <c r="AT40">
        <v>297.86</v>
      </c>
      <c r="AU40" t="s">
        <v>156</v>
      </c>
      <c r="AV40">
        <v>1</v>
      </c>
      <c r="AW40">
        <v>2</v>
      </c>
      <c r="AX40">
        <v>99037456</v>
      </c>
      <c r="AY40">
        <v>1</v>
      </c>
      <c r="AZ40">
        <v>0</v>
      </c>
      <c r="BA40">
        <v>46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Y40*Source!I135</f>
        <v>1.7871600000000001</v>
      </c>
      <c r="CY40">
        <f>AD40</f>
        <v>0</v>
      </c>
      <c r="CZ40">
        <f>AH40</f>
        <v>0</v>
      </c>
      <c r="DA40">
        <f>AL40</f>
        <v>1</v>
      </c>
      <c r="DB40">
        <f>ROUND((ROUND(AT40*CZ40,2)*0.6),6)</f>
        <v>0</v>
      </c>
      <c r="DC40">
        <f>ROUND((ROUND(AT40*AG40,2)*0.6),6)</f>
        <v>0</v>
      </c>
    </row>
    <row r="41" spans="1:107" x14ac:dyDescent="0.2">
      <c r="A41">
        <f>ROW(Source!A135)</f>
        <v>135</v>
      </c>
      <c r="B41">
        <v>99036980</v>
      </c>
      <c r="C41">
        <v>99037452</v>
      </c>
      <c r="D41">
        <v>42810970</v>
      </c>
      <c r="E41">
        <v>1</v>
      </c>
      <c r="F41">
        <v>1</v>
      </c>
      <c r="G41">
        <v>42731623</v>
      </c>
      <c r="H41">
        <v>2</v>
      </c>
      <c r="I41" t="s">
        <v>251</v>
      </c>
      <c r="J41" t="s">
        <v>252</v>
      </c>
      <c r="K41" t="s">
        <v>253</v>
      </c>
      <c r="L41">
        <v>1367</v>
      </c>
      <c r="N41">
        <v>1011</v>
      </c>
      <c r="O41" t="s">
        <v>231</v>
      </c>
      <c r="P41" t="s">
        <v>231</v>
      </c>
      <c r="Q41">
        <v>1</v>
      </c>
      <c r="W41">
        <v>0</v>
      </c>
      <c r="X41">
        <v>-1376231497</v>
      </c>
      <c r="Y41">
        <v>6.6</v>
      </c>
      <c r="AA41">
        <v>0</v>
      </c>
      <c r="AB41">
        <v>1318.45</v>
      </c>
      <c r="AC41">
        <v>571.80999999999995</v>
      </c>
      <c r="AD41">
        <v>0</v>
      </c>
      <c r="AE41">
        <v>0</v>
      </c>
      <c r="AF41">
        <v>101.39</v>
      </c>
      <c r="AG41">
        <v>22.54</v>
      </c>
      <c r="AH41">
        <v>0</v>
      </c>
      <c r="AI41">
        <v>1</v>
      </c>
      <c r="AJ41">
        <v>12.42</v>
      </c>
      <c r="AK41">
        <v>24.23</v>
      </c>
      <c r="AL41">
        <v>1</v>
      </c>
      <c r="AN41">
        <v>0</v>
      </c>
      <c r="AO41">
        <v>1</v>
      </c>
      <c r="AP41">
        <v>1</v>
      </c>
      <c r="AQ41">
        <v>0</v>
      </c>
      <c r="AR41">
        <v>0</v>
      </c>
      <c r="AS41" t="s">
        <v>3</v>
      </c>
      <c r="AT41">
        <v>11</v>
      </c>
      <c r="AU41" t="s">
        <v>156</v>
      </c>
      <c r="AV41">
        <v>0</v>
      </c>
      <c r="AW41">
        <v>2</v>
      </c>
      <c r="AX41">
        <v>99037457</v>
      </c>
      <c r="AY41">
        <v>1</v>
      </c>
      <c r="AZ41">
        <v>0</v>
      </c>
      <c r="BA41">
        <v>47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Y41*Source!I135</f>
        <v>6.6000000000000003E-2</v>
      </c>
      <c r="CY41">
        <f>AB41</f>
        <v>1318.45</v>
      </c>
      <c r="CZ41">
        <f>AF41</f>
        <v>101.39</v>
      </c>
      <c r="DA41">
        <f>AJ41</f>
        <v>12.42</v>
      </c>
      <c r="DB41">
        <f>ROUND((ROUND(AT41*CZ41,2)*0.6),6)</f>
        <v>669.17399999999998</v>
      </c>
      <c r="DC41">
        <f>ROUND((ROUND(AT41*AG41,2)*0.6),6)</f>
        <v>148.76400000000001</v>
      </c>
    </row>
    <row r="42" spans="1:107" x14ac:dyDescent="0.2">
      <c r="A42">
        <f>ROW(Source!A135)</f>
        <v>135</v>
      </c>
      <c r="B42">
        <v>99036980</v>
      </c>
      <c r="C42">
        <v>99037452</v>
      </c>
      <c r="D42">
        <v>42786439</v>
      </c>
      <c r="E42">
        <v>1</v>
      </c>
      <c r="F42">
        <v>1</v>
      </c>
      <c r="G42">
        <v>42731623</v>
      </c>
      <c r="H42">
        <v>3</v>
      </c>
      <c r="I42" t="s">
        <v>254</v>
      </c>
      <c r="J42" t="s">
        <v>255</v>
      </c>
      <c r="K42" t="s">
        <v>256</v>
      </c>
      <c r="L42">
        <v>1348</v>
      </c>
      <c r="N42">
        <v>1009</v>
      </c>
      <c r="O42" t="s">
        <v>257</v>
      </c>
      <c r="P42" t="s">
        <v>257</v>
      </c>
      <c r="Q42">
        <v>1000</v>
      </c>
      <c r="W42">
        <v>0</v>
      </c>
      <c r="X42">
        <v>238444175</v>
      </c>
      <c r="Y42">
        <v>0</v>
      </c>
      <c r="AA42">
        <v>94042.25</v>
      </c>
      <c r="AB42">
        <v>0</v>
      </c>
      <c r="AC42">
        <v>0</v>
      </c>
      <c r="AD42">
        <v>0</v>
      </c>
      <c r="AE42">
        <v>24618.39</v>
      </c>
      <c r="AF42">
        <v>0</v>
      </c>
      <c r="AG42">
        <v>0</v>
      </c>
      <c r="AH42">
        <v>0</v>
      </c>
      <c r="AI42">
        <v>3.82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1</v>
      </c>
      <c r="AQ42">
        <v>0</v>
      </c>
      <c r="AR42">
        <v>0</v>
      </c>
      <c r="AS42" t="s">
        <v>3</v>
      </c>
      <c r="AT42">
        <v>4.8000000000000001E-2</v>
      </c>
      <c r="AU42" t="s">
        <v>155</v>
      </c>
      <c r="AV42">
        <v>0</v>
      </c>
      <c r="AW42">
        <v>2</v>
      </c>
      <c r="AX42">
        <v>99037458</v>
      </c>
      <c r="AY42">
        <v>1</v>
      </c>
      <c r="AZ42">
        <v>0</v>
      </c>
      <c r="BA42">
        <v>48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Y42*Source!I135</f>
        <v>0</v>
      </c>
      <c r="CY42">
        <f>AA42</f>
        <v>94042.25</v>
      </c>
      <c r="CZ42">
        <f>AE42</f>
        <v>24618.39</v>
      </c>
      <c r="DA42">
        <f>AI42</f>
        <v>3.82</v>
      </c>
      <c r="DB42">
        <f>ROUND((ROUND(AT42*CZ42,2)*0),6)</f>
        <v>0</v>
      </c>
      <c r="DC42">
        <f>ROUND((ROUND(AT42*AG42,2)*0),6)</f>
        <v>0</v>
      </c>
    </row>
    <row r="43" spans="1:107" x14ac:dyDescent="0.2">
      <c r="A43">
        <f>ROW(Source!A136)</f>
        <v>136</v>
      </c>
      <c r="B43">
        <v>99036983</v>
      </c>
      <c r="C43">
        <v>99037461</v>
      </c>
      <c r="D43">
        <v>42731629</v>
      </c>
      <c r="E43">
        <v>42731623</v>
      </c>
      <c r="F43">
        <v>1</v>
      </c>
      <c r="G43">
        <v>42731623</v>
      </c>
      <c r="H43">
        <v>1</v>
      </c>
      <c r="I43" t="s">
        <v>225</v>
      </c>
      <c r="J43" t="s">
        <v>3</v>
      </c>
      <c r="K43" t="s">
        <v>226</v>
      </c>
      <c r="L43">
        <v>1191</v>
      </c>
      <c r="N43">
        <v>1013</v>
      </c>
      <c r="O43" t="s">
        <v>227</v>
      </c>
      <c r="P43" t="s">
        <v>227</v>
      </c>
      <c r="Q43">
        <v>1</v>
      </c>
      <c r="W43">
        <v>0</v>
      </c>
      <c r="X43">
        <v>476480486</v>
      </c>
      <c r="Y43">
        <v>41.4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1</v>
      </c>
      <c r="AQ43">
        <v>0</v>
      </c>
      <c r="AR43">
        <v>0</v>
      </c>
      <c r="AS43" t="s">
        <v>3</v>
      </c>
      <c r="AT43">
        <v>69</v>
      </c>
      <c r="AU43" t="s">
        <v>156</v>
      </c>
      <c r="AV43">
        <v>1</v>
      </c>
      <c r="AW43">
        <v>2</v>
      </c>
      <c r="AX43">
        <v>99037464</v>
      </c>
      <c r="AY43">
        <v>1</v>
      </c>
      <c r="AZ43">
        <v>0</v>
      </c>
      <c r="BA43">
        <v>51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Y43*Source!I136</f>
        <v>0.41399999999999998</v>
      </c>
      <c r="CY43">
        <f>AD43</f>
        <v>0</v>
      </c>
      <c r="CZ43">
        <f>AH43</f>
        <v>0</v>
      </c>
      <c r="DA43">
        <f>AL43</f>
        <v>1</v>
      </c>
      <c r="DB43">
        <f>ROUND((ROUND(AT43*CZ43,2)*0.6),6)</f>
        <v>0</v>
      </c>
      <c r="DC43">
        <f>ROUND((ROUND(AT43*AG43,2)*0.6),6)</f>
        <v>0</v>
      </c>
    </row>
    <row r="44" spans="1:107" x14ac:dyDescent="0.2">
      <c r="A44">
        <f>ROW(Source!A136)</f>
        <v>136</v>
      </c>
      <c r="B44">
        <v>99036983</v>
      </c>
      <c r="C44">
        <v>99037461</v>
      </c>
      <c r="D44">
        <v>42809546</v>
      </c>
      <c r="E44">
        <v>1</v>
      </c>
      <c r="F44">
        <v>1</v>
      </c>
      <c r="G44">
        <v>42731623</v>
      </c>
      <c r="H44">
        <v>3</v>
      </c>
      <c r="I44" t="s">
        <v>114</v>
      </c>
      <c r="J44" t="s">
        <v>116</v>
      </c>
      <c r="K44" t="s">
        <v>115</v>
      </c>
      <c r="L44">
        <v>1354</v>
      </c>
      <c r="N44">
        <v>1010</v>
      </c>
      <c r="O44" t="s">
        <v>20</v>
      </c>
      <c r="P44" t="s">
        <v>20</v>
      </c>
      <c r="Q44">
        <v>1</v>
      </c>
      <c r="W44">
        <v>0</v>
      </c>
      <c r="X44">
        <v>645346249</v>
      </c>
      <c r="Y44">
        <v>60</v>
      </c>
      <c r="AA44">
        <v>47.28</v>
      </c>
      <c r="AB44">
        <v>0</v>
      </c>
      <c r="AC44">
        <v>0</v>
      </c>
      <c r="AD44">
        <v>0</v>
      </c>
      <c r="AE44">
        <v>47.28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1</v>
      </c>
      <c r="AQ44">
        <v>0</v>
      </c>
      <c r="AR44">
        <v>0</v>
      </c>
      <c r="AS44" t="s">
        <v>3</v>
      </c>
      <c r="AT44">
        <v>100</v>
      </c>
      <c r="AU44" t="s">
        <v>156</v>
      </c>
      <c r="AV44">
        <v>0</v>
      </c>
      <c r="AW44">
        <v>2</v>
      </c>
      <c r="AX44">
        <v>99037465</v>
      </c>
      <c r="AY44">
        <v>1</v>
      </c>
      <c r="AZ44">
        <v>0</v>
      </c>
      <c r="BA44">
        <v>52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Y44*Source!I136</f>
        <v>0.6</v>
      </c>
      <c r="CY44">
        <f>AA44</f>
        <v>47.28</v>
      </c>
      <c r="CZ44">
        <f>AE44</f>
        <v>47.28</v>
      </c>
      <c r="DA44">
        <f>AI44</f>
        <v>1</v>
      </c>
      <c r="DB44">
        <f>ROUND((ROUND(AT44*CZ44,2)*0.6),6)</f>
        <v>2836.8</v>
      </c>
      <c r="DC44">
        <f>ROUND((ROUND(AT44*AG44,2)*0.6),6)</f>
        <v>0</v>
      </c>
    </row>
    <row r="45" spans="1:107" x14ac:dyDescent="0.2">
      <c r="A45">
        <f>ROW(Source!A137)</f>
        <v>137</v>
      </c>
      <c r="B45">
        <v>99036980</v>
      </c>
      <c r="C45">
        <v>99037461</v>
      </c>
      <c r="D45">
        <v>42731629</v>
      </c>
      <c r="E45">
        <v>42731623</v>
      </c>
      <c r="F45">
        <v>1</v>
      </c>
      <c r="G45">
        <v>42731623</v>
      </c>
      <c r="H45">
        <v>1</v>
      </c>
      <c r="I45" t="s">
        <v>225</v>
      </c>
      <c r="J45" t="s">
        <v>3</v>
      </c>
      <c r="K45" t="s">
        <v>226</v>
      </c>
      <c r="L45">
        <v>1191</v>
      </c>
      <c r="N45">
        <v>1013</v>
      </c>
      <c r="O45" t="s">
        <v>227</v>
      </c>
      <c r="P45" t="s">
        <v>227</v>
      </c>
      <c r="Q45">
        <v>1</v>
      </c>
      <c r="W45">
        <v>0</v>
      </c>
      <c r="X45">
        <v>476480486</v>
      </c>
      <c r="Y45">
        <v>41.4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1</v>
      </c>
      <c r="AQ45">
        <v>0</v>
      </c>
      <c r="AR45">
        <v>0</v>
      </c>
      <c r="AS45" t="s">
        <v>3</v>
      </c>
      <c r="AT45">
        <v>69</v>
      </c>
      <c r="AU45" t="s">
        <v>156</v>
      </c>
      <c r="AV45">
        <v>1</v>
      </c>
      <c r="AW45">
        <v>2</v>
      </c>
      <c r="AX45">
        <v>99037464</v>
      </c>
      <c r="AY45">
        <v>1</v>
      </c>
      <c r="AZ45">
        <v>0</v>
      </c>
      <c r="BA45">
        <v>54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Y45*Source!I137</f>
        <v>0.41399999999999998</v>
      </c>
      <c r="CY45">
        <f>AD45</f>
        <v>0</v>
      </c>
      <c r="CZ45">
        <f>AH45</f>
        <v>0</v>
      </c>
      <c r="DA45">
        <f>AL45</f>
        <v>1</v>
      </c>
      <c r="DB45">
        <f>ROUND((ROUND(AT45*CZ45,2)*0.6),6)</f>
        <v>0</v>
      </c>
      <c r="DC45">
        <f>ROUND((ROUND(AT45*AG45,2)*0.6),6)</f>
        <v>0</v>
      </c>
    </row>
    <row r="46" spans="1:107" x14ac:dyDescent="0.2">
      <c r="A46">
        <f>ROW(Source!A137)</f>
        <v>137</v>
      </c>
      <c r="B46">
        <v>99036980</v>
      </c>
      <c r="C46">
        <v>99037461</v>
      </c>
      <c r="D46">
        <v>42809546</v>
      </c>
      <c r="E46">
        <v>1</v>
      </c>
      <c r="F46">
        <v>1</v>
      </c>
      <c r="G46">
        <v>42731623</v>
      </c>
      <c r="H46">
        <v>3</v>
      </c>
      <c r="I46" t="s">
        <v>114</v>
      </c>
      <c r="J46" t="s">
        <v>116</v>
      </c>
      <c r="K46" t="s">
        <v>115</v>
      </c>
      <c r="L46">
        <v>1354</v>
      </c>
      <c r="N46">
        <v>1010</v>
      </c>
      <c r="O46" t="s">
        <v>20</v>
      </c>
      <c r="P46" t="s">
        <v>20</v>
      </c>
      <c r="Q46">
        <v>1</v>
      </c>
      <c r="W46">
        <v>0</v>
      </c>
      <c r="X46">
        <v>645346249</v>
      </c>
      <c r="Y46">
        <v>60</v>
      </c>
      <c r="AA46">
        <v>55.32</v>
      </c>
      <c r="AB46">
        <v>0</v>
      </c>
      <c r="AC46">
        <v>0</v>
      </c>
      <c r="AD46">
        <v>0</v>
      </c>
      <c r="AE46">
        <v>47.28</v>
      </c>
      <c r="AF46">
        <v>0</v>
      </c>
      <c r="AG46">
        <v>0</v>
      </c>
      <c r="AH46">
        <v>0</v>
      </c>
      <c r="AI46">
        <v>1.17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1</v>
      </c>
      <c r="AQ46">
        <v>0</v>
      </c>
      <c r="AR46">
        <v>0</v>
      </c>
      <c r="AS46" t="s">
        <v>3</v>
      </c>
      <c r="AT46">
        <v>100</v>
      </c>
      <c r="AU46" t="s">
        <v>156</v>
      </c>
      <c r="AV46">
        <v>0</v>
      </c>
      <c r="AW46">
        <v>2</v>
      </c>
      <c r="AX46">
        <v>99037465</v>
      </c>
      <c r="AY46">
        <v>1</v>
      </c>
      <c r="AZ46">
        <v>0</v>
      </c>
      <c r="BA46">
        <v>55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Y46*Source!I137</f>
        <v>0.6</v>
      </c>
      <c r="CY46">
        <f>AA46</f>
        <v>55.32</v>
      </c>
      <c r="CZ46">
        <f>AE46</f>
        <v>47.28</v>
      </c>
      <c r="DA46">
        <f>AI46</f>
        <v>1.17</v>
      </c>
      <c r="DB46">
        <f>ROUND((ROUND(AT46*CZ46,2)*0.6),6)</f>
        <v>2836.8</v>
      </c>
      <c r="DC46">
        <f>ROUND((ROUND(AT46*AG46,2)*0.6),6)</f>
        <v>0</v>
      </c>
    </row>
    <row r="47" spans="1:107" x14ac:dyDescent="0.2">
      <c r="A47">
        <f>ROW(Source!A138)</f>
        <v>138</v>
      </c>
      <c r="B47">
        <v>99036983</v>
      </c>
      <c r="C47">
        <v>99037467</v>
      </c>
      <c r="D47">
        <v>42732649</v>
      </c>
      <c r="E47">
        <v>42731623</v>
      </c>
      <c r="F47">
        <v>1</v>
      </c>
      <c r="G47">
        <v>42731623</v>
      </c>
      <c r="H47">
        <v>2</v>
      </c>
      <c r="I47" t="s">
        <v>258</v>
      </c>
      <c r="J47" t="s">
        <v>3</v>
      </c>
      <c r="K47" t="s">
        <v>259</v>
      </c>
      <c r="L47">
        <v>1344</v>
      </c>
      <c r="N47">
        <v>1008</v>
      </c>
      <c r="O47" t="s">
        <v>260</v>
      </c>
      <c r="P47" t="s">
        <v>260</v>
      </c>
      <c r="Q47">
        <v>1</v>
      </c>
      <c r="W47">
        <v>0</v>
      </c>
      <c r="X47">
        <v>-1180195794</v>
      </c>
      <c r="Y47">
        <v>8.86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8.86</v>
      </c>
      <c r="AU47" t="s">
        <v>3</v>
      </c>
      <c r="AV47">
        <v>0</v>
      </c>
      <c r="AW47">
        <v>2</v>
      </c>
      <c r="AX47">
        <v>99037469</v>
      </c>
      <c r="AY47">
        <v>1</v>
      </c>
      <c r="AZ47">
        <v>0</v>
      </c>
      <c r="BA47">
        <v>57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Y47*Source!I138</f>
        <v>0.24896599999999999</v>
      </c>
      <c r="CY47">
        <f>AB47</f>
        <v>1</v>
      </c>
      <c r="CZ47">
        <f>AF47</f>
        <v>1</v>
      </c>
      <c r="DA47">
        <f>AJ47</f>
        <v>1</v>
      </c>
      <c r="DB47">
        <f t="shared" ref="DB47:DB78" si="2">ROUND(ROUND(AT47*CZ47,2),6)</f>
        <v>8.86</v>
      </c>
      <c r="DC47">
        <f t="shared" ref="DC47:DC78" si="3">ROUND(ROUND(AT47*AG47,2),6)</f>
        <v>0</v>
      </c>
    </row>
    <row r="48" spans="1:107" x14ac:dyDescent="0.2">
      <c r="A48">
        <f>ROW(Source!A139)</f>
        <v>139</v>
      </c>
      <c r="B48">
        <v>99036980</v>
      </c>
      <c r="C48">
        <v>99037467</v>
      </c>
      <c r="D48">
        <v>42732649</v>
      </c>
      <c r="E48">
        <v>42731623</v>
      </c>
      <c r="F48">
        <v>1</v>
      </c>
      <c r="G48">
        <v>42731623</v>
      </c>
      <c r="H48">
        <v>2</v>
      </c>
      <c r="I48" t="s">
        <v>258</v>
      </c>
      <c r="J48" t="s">
        <v>3</v>
      </c>
      <c r="K48" t="s">
        <v>259</v>
      </c>
      <c r="L48">
        <v>1344</v>
      </c>
      <c r="N48">
        <v>1008</v>
      </c>
      <c r="O48" t="s">
        <v>260</v>
      </c>
      <c r="P48" t="s">
        <v>260</v>
      </c>
      <c r="Q48">
        <v>1</v>
      </c>
      <c r="W48">
        <v>0</v>
      </c>
      <c r="X48">
        <v>-1180195794</v>
      </c>
      <c r="Y48">
        <v>8.86</v>
      </c>
      <c r="AA48">
        <v>0</v>
      </c>
      <c r="AB48">
        <v>1.05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8.86</v>
      </c>
      <c r="AU48" t="s">
        <v>3</v>
      </c>
      <c r="AV48">
        <v>0</v>
      </c>
      <c r="AW48">
        <v>2</v>
      </c>
      <c r="AX48">
        <v>99037469</v>
      </c>
      <c r="AY48">
        <v>1</v>
      </c>
      <c r="AZ48">
        <v>0</v>
      </c>
      <c r="BA48">
        <v>58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Y48*Source!I139</f>
        <v>0.24896599999999999</v>
      </c>
      <c r="CY48">
        <f>AB48</f>
        <v>1.05</v>
      </c>
      <c r="CZ48">
        <f>AF48</f>
        <v>1</v>
      </c>
      <c r="DA48">
        <f>AJ48</f>
        <v>1</v>
      </c>
      <c r="DB48">
        <f t="shared" si="2"/>
        <v>8.86</v>
      </c>
      <c r="DC48">
        <f t="shared" si="3"/>
        <v>0</v>
      </c>
    </row>
    <row r="49" spans="1:107" x14ac:dyDescent="0.2">
      <c r="A49">
        <f>ROW(Source!A175)</f>
        <v>175</v>
      </c>
      <c r="B49">
        <v>99036983</v>
      </c>
      <c r="C49">
        <v>99037471</v>
      </c>
      <c r="D49">
        <v>42731629</v>
      </c>
      <c r="E49">
        <v>42731623</v>
      </c>
      <c r="F49">
        <v>1</v>
      </c>
      <c r="G49">
        <v>42731623</v>
      </c>
      <c r="H49">
        <v>1</v>
      </c>
      <c r="I49" t="s">
        <v>225</v>
      </c>
      <c r="J49" t="s">
        <v>3</v>
      </c>
      <c r="K49" t="s">
        <v>226</v>
      </c>
      <c r="L49">
        <v>1191</v>
      </c>
      <c r="N49">
        <v>1013</v>
      </c>
      <c r="O49" t="s">
        <v>227</v>
      </c>
      <c r="P49" t="s">
        <v>227</v>
      </c>
      <c r="Q49">
        <v>1</v>
      </c>
      <c r="W49">
        <v>0</v>
      </c>
      <c r="X49">
        <v>476480486</v>
      </c>
      <c r="Y49">
        <v>0.41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0.41</v>
      </c>
      <c r="AU49" t="s">
        <v>3</v>
      </c>
      <c r="AV49">
        <v>1</v>
      </c>
      <c r="AW49">
        <v>2</v>
      </c>
      <c r="AX49">
        <v>99037477</v>
      </c>
      <c r="AY49">
        <v>1</v>
      </c>
      <c r="AZ49">
        <v>0</v>
      </c>
      <c r="BA49">
        <v>59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Y49*Source!I175</f>
        <v>17.425000000000001</v>
      </c>
      <c r="CY49">
        <f>AD49</f>
        <v>0</v>
      </c>
      <c r="CZ49">
        <f>AH49</f>
        <v>0</v>
      </c>
      <c r="DA49">
        <f>AL49</f>
        <v>1</v>
      </c>
      <c r="DB49">
        <f t="shared" si="2"/>
        <v>0</v>
      </c>
      <c r="DC49">
        <f t="shared" si="3"/>
        <v>0</v>
      </c>
    </row>
    <row r="50" spans="1:107" x14ac:dyDescent="0.2">
      <c r="A50">
        <f>ROW(Source!A175)</f>
        <v>175</v>
      </c>
      <c r="B50">
        <v>99036983</v>
      </c>
      <c r="C50">
        <v>99037471</v>
      </c>
      <c r="D50">
        <v>42810811</v>
      </c>
      <c r="E50">
        <v>1</v>
      </c>
      <c r="F50">
        <v>1</v>
      </c>
      <c r="G50">
        <v>42731623</v>
      </c>
      <c r="H50">
        <v>2</v>
      </c>
      <c r="I50" t="s">
        <v>261</v>
      </c>
      <c r="J50" t="s">
        <v>262</v>
      </c>
      <c r="K50" t="s">
        <v>263</v>
      </c>
      <c r="L50">
        <v>1367</v>
      </c>
      <c r="N50">
        <v>1011</v>
      </c>
      <c r="O50" t="s">
        <v>231</v>
      </c>
      <c r="P50" t="s">
        <v>231</v>
      </c>
      <c r="Q50">
        <v>1</v>
      </c>
      <c r="W50">
        <v>0</v>
      </c>
      <c r="X50">
        <v>366114799</v>
      </c>
      <c r="Y50">
        <v>0.02</v>
      </c>
      <c r="AA50">
        <v>0</v>
      </c>
      <c r="AB50">
        <v>246.68</v>
      </c>
      <c r="AC50">
        <v>13.37</v>
      </c>
      <c r="AD50">
        <v>0</v>
      </c>
      <c r="AE50">
        <v>0</v>
      </c>
      <c r="AF50">
        <v>246.68</v>
      </c>
      <c r="AG50">
        <v>13.37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0.02</v>
      </c>
      <c r="AU50" t="s">
        <v>3</v>
      </c>
      <c r="AV50">
        <v>0</v>
      </c>
      <c r="AW50">
        <v>2</v>
      </c>
      <c r="AX50">
        <v>99037478</v>
      </c>
      <c r="AY50">
        <v>1</v>
      </c>
      <c r="AZ50">
        <v>0</v>
      </c>
      <c r="BA50">
        <v>60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Y50*Source!I175</f>
        <v>0.85</v>
      </c>
      <c r="CY50">
        <f>AB50</f>
        <v>246.68</v>
      </c>
      <c r="CZ50">
        <f>AF50</f>
        <v>246.68</v>
      </c>
      <c r="DA50">
        <f>AJ50</f>
        <v>1</v>
      </c>
      <c r="DB50">
        <f t="shared" si="2"/>
        <v>4.93</v>
      </c>
      <c r="DC50">
        <f t="shared" si="3"/>
        <v>0.27</v>
      </c>
    </row>
    <row r="51" spans="1:107" x14ac:dyDescent="0.2">
      <c r="A51">
        <f>ROW(Source!A175)</f>
        <v>175</v>
      </c>
      <c r="B51">
        <v>99036983</v>
      </c>
      <c r="C51">
        <v>99037471</v>
      </c>
      <c r="D51">
        <v>42810840</v>
      </c>
      <c r="E51">
        <v>1</v>
      </c>
      <c r="F51">
        <v>1</v>
      </c>
      <c r="G51">
        <v>42731623</v>
      </c>
      <c r="H51">
        <v>2</v>
      </c>
      <c r="I51" t="s">
        <v>264</v>
      </c>
      <c r="J51" t="s">
        <v>265</v>
      </c>
      <c r="K51" t="s">
        <v>266</v>
      </c>
      <c r="L51">
        <v>1367</v>
      </c>
      <c r="N51">
        <v>1011</v>
      </c>
      <c r="O51" t="s">
        <v>231</v>
      </c>
      <c r="P51" t="s">
        <v>231</v>
      </c>
      <c r="Q51">
        <v>1</v>
      </c>
      <c r="W51">
        <v>0</v>
      </c>
      <c r="X51">
        <v>-1261843537</v>
      </c>
      <c r="Y51">
        <v>0.2</v>
      </c>
      <c r="AA51">
        <v>0</v>
      </c>
      <c r="AB51">
        <v>36.549999999999997</v>
      </c>
      <c r="AC51">
        <v>14.83</v>
      </c>
      <c r="AD51">
        <v>0</v>
      </c>
      <c r="AE51">
        <v>0</v>
      </c>
      <c r="AF51">
        <v>36.549999999999997</v>
      </c>
      <c r="AG51">
        <v>14.83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0.2</v>
      </c>
      <c r="AU51" t="s">
        <v>3</v>
      </c>
      <c r="AV51">
        <v>0</v>
      </c>
      <c r="AW51">
        <v>2</v>
      </c>
      <c r="AX51">
        <v>99037479</v>
      </c>
      <c r="AY51">
        <v>1</v>
      </c>
      <c r="AZ51">
        <v>0</v>
      </c>
      <c r="BA51">
        <v>61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Y51*Source!I175</f>
        <v>8.5</v>
      </c>
      <c r="CY51">
        <f>AB51</f>
        <v>36.549999999999997</v>
      </c>
      <c r="CZ51">
        <f>AF51</f>
        <v>36.549999999999997</v>
      </c>
      <c r="DA51">
        <f>AJ51</f>
        <v>1</v>
      </c>
      <c r="DB51">
        <f t="shared" si="2"/>
        <v>7.31</v>
      </c>
      <c r="DC51">
        <f t="shared" si="3"/>
        <v>2.97</v>
      </c>
    </row>
    <row r="52" spans="1:107" x14ac:dyDescent="0.2">
      <c r="A52">
        <f>ROW(Source!A175)</f>
        <v>175</v>
      </c>
      <c r="B52">
        <v>99036983</v>
      </c>
      <c r="C52">
        <v>99037471</v>
      </c>
      <c r="D52">
        <v>42732649</v>
      </c>
      <c r="E52">
        <v>42731623</v>
      </c>
      <c r="F52">
        <v>1</v>
      </c>
      <c r="G52">
        <v>42731623</v>
      </c>
      <c r="H52">
        <v>2</v>
      </c>
      <c r="I52" t="s">
        <v>258</v>
      </c>
      <c r="J52" t="s">
        <v>3</v>
      </c>
      <c r="K52" t="s">
        <v>259</v>
      </c>
      <c r="L52">
        <v>1344</v>
      </c>
      <c r="N52">
        <v>1008</v>
      </c>
      <c r="O52" t="s">
        <v>260</v>
      </c>
      <c r="P52" t="s">
        <v>260</v>
      </c>
      <c r="Q52">
        <v>1</v>
      </c>
      <c r="W52">
        <v>0</v>
      </c>
      <c r="X52">
        <v>-1180195794</v>
      </c>
      <c r="Y52">
        <v>5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5</v>
      </c>
      <c r="AU52" t="s">
        <v>3</v>
      </c>
      <c r="AV52">
        <v>0</v>
      </c>
      <c r="AW52">
        <v>2</v>
      </c>
      <c r="AX52">
        <v>99037480</v>
      </c>
      <c r="AY52">
        <v>1</v>
      </c>
      <c r="AZ52">
        <v>0</v>
      </c>
      <c r="BA52">
        <v>62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Y52*Source!I175</f>
        <v>212.5</v>
      </c>
      <c r="CY52">
        <f>AB52</f>
        <v>1</v>
      </c>
      <c r="CZ52">
        <f>AF52</f>
        <v>1</v>
      </c>
      <c r="DA52">
        <f>AJ52</f>
        <v>1</v>
      </c>
      <c r="DB52">
        <f t="shared" si="2"/>
        <v>5</v>
      </c>
      <c r="DC52">
        <f t="shared" si="3"/>
        <v>0</v>
      </c>
    </row>
    <row r="53" spans="1:107" x14ac:dyDescent="0.2">
      <c r="A53">
        <f>ROW(Source!A175)</f>
        <v>175</v>
      </c>
      <c r="B53">
        <v>99036983</v>
      </c>
      <c r="C53">
        <v>99037471</v>
      </c>
      <c r="D53">
        <v>42809563</v>
      </c>
      <c r="E53">
        <v>1</v>
      </c>
      <c r="F53">
        <v>1</v>
      </c>
      <c r="G53">
        <v>42731623</v>
      </c>
      <c r="H53">
        <v>3</v>
      </c>
      <c r="I53" t="s">
        <v>177</v>
      </c>
      <c r="J53" t="s">
        <v>180</v>
      </c>
      <c r="K53" t="s">
        <v>178</v>
      </c>
      <c r="L53">
        <v>1391</v>
      </c>
      <c r="N53">
        <v>1013</v>
      </c>
      <c r="O53" t="s">
        <v>179</v>
      </c>
      <c r="P53" t="s">
        <v>179</v>
      </c>
      <c r="Q53">
        <v>1</v>
      </c>
      <c r="W53">
        <v>0</v>
      </c>
      <c r="X53">
        <v>-1293121352</v>
      </c>
      <c r="Y53">
        <v>4.0000000000000001E-3</v>
      </c>
      <c r="AA53">
        <v>29678.62</v>
      </c>
      <c r="AB53">
        <v>0</v>
      </c>
      <c r="AC53">
        <v>0</v>
      </c>
      <c r="AD53">
        <v>0</v>
      </c>
      <c r="AE53">
        <v>29678.62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 t="s">
        <v>3</v>
      </c>
      <c r="AT53">
        <v>4.0000000000000001E-3</v>
      </c>
      <c r="AU53" t="s">
        <v>3</v>
      </c>
      <c r="AV53">
        <v>0</v>
      </c>
      <c r="AW53">
        <v>1</v>
      </c>
      <c r="AX53">
        <v>-1</v>
      </c>
      <c r="AY53">
        <v>0</v>
      </c>
      <c r="AZ53">
        <v>0</v>
      </c>
      <c r="BA53" t="s">
        <v>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Y53*Source!I175</f>
        <v>0.17</v>
      </c>
      <c r="CY53">
        <f>AA53</f>
        <v>29678.62</v>
      </c>
      <c r="CZ53">
        <f>AE53</f>
        <v>29678.62</v>
      </c>
      <c r="DA53">
        <f>AI53</f>
        <v>1</v>
      </c>
      <c r="DB53">
        <f t="shared" si="2"/>
        <v>118.71</v>
      </c>
      <c r="DC53">
        <f t="shared" si="3"/>
        <v>0</v>
      </c>
    </row>
    <row r="54" spans="1:107" x14ac:dyDescent="0.2">
      <c r="A54">
        <f>ROW(Source!A176)</f>
        <v>176</v>
      </c>
      <c r="B54">
        <v>99036980</v>
      </c>
      <c r="C54">
        <v>99037471</v>
      </c>
      <c r="D54">
        <v>42731629</v>
      </c>
      <c r="E54">
        <v>42731623</v>
      </c>
      <c r="F54">
        <v>1</v>
      </c>
      <c r="G54">
        <v>42731623</v>
      </c>
      <c r="H54">
        <v>1</v>
      </c>
      <c r="I54" t="s">
        <v>225</v>
      </c>
      <c r="J54" t="s">
        <v>3</v>
      </c>
      <c r="K54" t="s">
        <v>226</v>
      </c>
      <c r="L54">
        <v>1191</v>
      </c>
      <c r="N54">
        <v>1013</v>
      </c>
      <c r="O54" t="s">
        <v>227</v>
      </c>
      <c r="P54" t="s">
        <v>227</v>
      </c>
      <c r="Q54">
        <v>1</v>
      </c>
      <c r="W54">
        <v>0</v>
      </c>
      <c r="X54">
        <v>476480486</v>
      </c>
      <c r="Y54">
        <v>0.41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0.41</v>
      </c>
      <c r="AU54" t="s">
        <v>3</v>
      </c>
      <c r="AV54">
        <v>1</v>
      </c>
      <c r="AW54">
        <v>2</v>
      </c>
      <c r="AX54">
        <v>99037477</v>
      </c>
      <c r="AY54">
        <v>1</v>
      </c>
      <c r="AZ54">
        <v>0</v>
      </c>
      <c r="BA54">
        <v>64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Y54*Source!I176</f>
        <v>17.425000000000001</v>
      </c>
      <c r="CY54">
        <f>AD54</f>
        <v>0</v>
      </c>
      <c r="CZ54">
        <f>AH54</f>
        <v>0</v>
      </c>
      <c r="DA54">
        <f>AL54</f>
        <v>1</v>
      </c>
      <c r="DB54">
        <f t="shared" si="2"/>
        <v>0</v>
      </c>
      <c r="DC54">
        <f t="shared" si="3"/>
        <v>0</v>
      </c>
    </row>
    <row r="55" spans="1:107" x14ac:dyDescent="0.2">
      <c r="A55">
        <f>ROW(Source!A176)</f>
        <v>176</v>
      </c>
      <c r="B55">
        <v>99036980</v>
      </c>
      <c r="C55">
        <v>99037471</v>
      </c>
      <c r="D55">
        <v>42810811</v>
      </c>
      <c r="E55">
        <v>1</v>
      </c>
      <c r="F55">
        <v>1</v>
      </c>
      <c r="G55">
        <v>42731623</v>
      </c>
      <c r="H55">
        <v>2</v>
      </c>
      <c r="I55" t="s">
        <v>261</v>
      </c>
      <c r="J55" t="s">
        <v>262</v>
      </c>
      <c r="K55" t="s">
        <v>263</v>
      </c>
      <c r="L55">
        <v>1367</v>
      </c>
      <c r="N55">
        <v>1011</v>
      </c>
      <c r="O55" t="s">
        <v>231</v>
      </c>
      <c r="P55" t="s">
        <v>231</v>
      </c>
      <c r="Q55">
        <v>1</v>
      </c>
      <c r="W55">
        <v>0</v>
      </c>
      <c r="X55">
        <v>366114799</v>
      </c>
      <c r="Y55">
        <v>0.02</v>
      </c>
      <c r="AA55">
        <v>0</v>
      </c>
      <c r="AB55">
        <v>1929.04</v>
      </c>
      <c r="AC55">
        <v>323.95999999999998</v>
      </c>
      <c r="AD55">
        <v>0</v>
      </c>
      <c r="AE55">
        <v>0</v>
      </c>
      <c r="AF55">
        <v>246.68</v>
      </c>
      <c r="AG55">
        <v>13.37</v>
      </c>
      <c r="AH55">
        <v>0</v>
      </c>
      <c r="AI55">
        <v>1</v>
      </c>
      <c r="AJ55">
        <v>7.82</v>
      </c>
      <c r="AK55">
        <v>24.23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0.02</v>
      </c>
      <c r="AU55" t="s">
        <v>3</v>
      </c>
      <c r="AV55">
        <v>0</v>
      </c>
      <c r="AW55">
        <v>2</v>
      </c>
      <c r="AX55">
        <v>99037478</v>
      </c>
      <c r="AY55">
        <v>1</v>
      </c>
      <c r="AZ55">
        <v>0</v>
      </c>
      <c r="BA55">
        <v>65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Y55*Source!I176</f>
        <v>0.85</v>
      </c>
      <c r="CY55">
        <f>AB55</f>
        <v>1929.04</v>
      </c>
      <c r="CZ55">
        <f>AF55</f>
        <v>246.68</v>
      </c>
      <c r="DA55">
        <f>AJ55</f>
        <v>7.82</v>
      </c>
      <c r="DB55">
        <f t="shared" si="2"/>
        <v>4.93</v>
      </c>
      <c r="DC55">
        <f t="shared" si="3"/>
        <v>0.27</v>
      </c>
    </row>
    <row r="56" spans="1:107" x14ac:dyDescent="0.2">
      <c r="A56">
        <f>ROW(Source!A176)</f>
        <v>176</v>
      </c>
      <c r="B56">
        <v>99036980</v>
      </c>
      <c r="C56">
        <v>99037471</v>
      </c>
      <c r="D56">
        <v>42810840</v>
      </c>
      <c r="E56">
        <v>1</v>
      </c>
      <c r="F56">
        <v>1</v>
      </c>
      <c r="G56">
        <v>42731623</v>
      </c>
      <c r="H56">
        <v>2</v>
      </c>
      <c r="I56" t="s">
        <v>264</v>
      </c>
      <c r="J56" t="s">
        <v>265</v>
      </c>
      <c r="K56" t="s">
        <v>266</v>
      </c>
      <c r="L56">
        <v>1367</v>
      </c>
      <c r="N56">
        <v>1011</v>
      </c>
      <c r="O56" t="s">
        <v>231</v>
      </c>
      <c r="P56" t="s">
        <v>231</v>
      </c>
      <c r="Q56">
        <v>1</v>
      </c>
      <c r="W56">
        <v>0</v>
      </c>
      <c r="X56">
        <v>-1261843537</v>
      </c>
      <c r="Y56">
        <v>0.2</v>
      </c>
      <c r="AA56">
        <v>0</v>
      </c>
      <c r="AB56">
        <v>521.92999999999995</v>
      </c>
      <c r="AC56">
        <v>359.33</v>
      </c>
      <c r="AD56">
        <v>0</v>
      </c>
      <c r="AE56">
        <v>0</v>
      </c>
      <c r="AF56">
        <v>36.549999999999997</v>
      </c>
      <c r="AG56">
        <v>14.83</v>
      </c>
      <c r="AH56">
        <v>0</v>
      </c>
      <c r="AI56">
        <v>1</v>
      </c>
      <c r="AJ56">
        <v>14.28</v>
      </c>
      <c r="AK56">
        <v>24.23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0.2</v>
      </c>
      <c r="AU56" t="s">
        <v>3</v>
      </c>
      <c r="AV56">
        <v>0</v>
      </c>
      <c r="AW56">
        <v>2</v>
      </c>
      <c r="AX56">
        <v>99037479</v>
      </c>
      <c r="AY56">
        <v>1</v>
      </c>
      <c r="AZ56">
        <v>0</v>
      </c>
      <c r="BA56">
        <v>66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Y56*Source!I176</f>
        <v>8.5</v>
      </c>
      <c r="CY56">
        <f>AB56</f>
        <v>521.92999999999995</v>
      </c>
      <c r="CZ56">
        <f>AF56</f>
        <v>36.549999999999997</v>
      </c>
      <c r="DA56">
        <f>AJ56</f>
        <v>14.28</v>
      </c>
      <c r="DB56">
        <f t="shared" si="2"/>
        <v>7.31</v>
      </c>
      <c r="DC56">
        <f t="shared" si="3"/>
        <v>2.97</v>
      </c>
    </row>
    <row r="57" spans="1:107" x14ac:dyDescent="0.2">
      <c r="A57">
        <f>ROW(Source!A176)</f>
        <v>176</v>
      </c>
      <c r="B57">
        <v>99036980</v>
      </c>
      <c r="C57">
        <v>99037471</v>
      </c>
      <c r="D57">
        <v>42732649</v>
      </c>
      <c r="E57">
        <v>42731623</v>
      </c>
      <c r="F57">
        <v>1</v>
      </c>
      <c r="G57">
        <v>42731623</v>
      </c>
      <c r="H57">
        <v>2</v>
      </c>
      <c r="I57" t="s">
        <v>258</v>
      </c>
      <c r="J57" t="s">
        <v>3</v>
      </c>
      <c r="K57" t="s">
        <v>259</v>
      </c>
      <c r="L57">
        <v>1344</v>
      </c>
      <c r="N57">
        <v>1008</v>
      </c>
      <c r="O57" t="s">
        <v>260</v>
      </c>
      <c r="P57" t="s">
        <v>260</v>
      </c>
      <c r="Q57">
        <v>1</v>
      </c>
      <c r="W57">
        <v>0</v>
      </c>
      <c r="X57">
        <v>-1180195794</v>
      </c>
      <c r="Y57">
        <v>5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5</v>
      </c>
      <c r="AU57" t="s">
        <v>3</v>
      </c>
      <c r="AV57">
        <v>0</v>
      </c>
      <c r="AW57">
        <v>2</v>
      </c>
      <c r="AX57">
        <v>99037480</v>
      </c>
      <c r="AY57">
        <v>1</v>
      </c>
      <c r="AZ57">
        <v>0</v>
      </c>
      <c r="BA57">
        <v>67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Y57*Source!I176</f>
        <v>212.5</v>
      </c>
      <c r="CY57">
        <f>AB57</f>
        <v>1</v>
      </c>
      <c r="CZ57">
        <f>AF57</f>
        <v>1</v>
      </c>
      <c r="DA57">
        <f>AJ57</f>
        <v>1</v>
      </c>
      <c r="DB57">
        <f t="shared" si="2"/>
        <v>5</v>
      </c>
      <c r="DC57">
        <f t="shared" si="3"/>
        <v>0</v>
      </c>
    </row>
    <row r="58" spans="1:107" x14ac:dyDescent="0.2">
      <c r="A58">
        <f>ROW(Source!A176)</f>
        <v>176</v>
      </c>
      <c r="B58">
        <v>99036980</v>
      </c>
      <c r="C58">
        <v>99037471</v>
      </c>
      <c r="D58">
        <v>42809563</v>
      </c>
      <c r="E58">
        <v>1</v>
      </c>
      <c r="F58">
        <v>1</v>
      </c>
      <c r="G58">
        <v>42731623</v>
      </c>
      <c r="H58">
        <v>3</v>
      </c>
      <c r="I58" t="s">
        <v>177</v>
      </c>
      <c r="J58" t="s">
        <v>180</v>
      </c>
      <c r="K58" t="s">
        <v>178</v>
      </c>
      <c r="L58">
        <v>1391</v>
      </c>
      <c r="N58">
        <v>1013</v>
      </c>
      <c r="O58" t="s">
        <v>179</v>
      </c>
      <c r="P58" t="s">
        <v>179</v>
      </c>
      <c r="Q58">
        <v>1</v>
      </c>
      <c r="W58">
        <v>0</v>
      </c>
      <c r="X58">
        <v>-1293121352</v>
      </c>
      <c r="Y58">
        <v>4.0000000000000001E-3</v>
      </c>
      <c r="AA58">
        <v>98236.23</v>
      </c>
      <c r="AB58">
        <v>0</v>
      </c>
      <c r="AC58">
        <v>0</v>
      </c>
      <c r="AD58">
        <v>0</v>
      </c>
      <c r="AE58">
        <v>29678.62</v>
      </c>
      <c r="AF58">
        <v>0</v>
      </c>
      <c r="AG58">
        <v>0</v>
      </c>
      <c r="AH58">
        <v>0</v>
      </c>
      <c r="AI58">
        <v>3.31</v>
      </c>
      <c r="AJ58">
        <v>1</v>
      </c>
      <c r="AK58">
        <v>1</v>
      </c>
      <c r="AL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 t="s">
        <v>3</v>
      </c>
      <c r="AT58">
        <v>4.0000000000000001E-3</v>
      </c>
      <c r="AU58" t="s">
        <v>3</v>
      </c>
      <c r="AV58">
        <v>0</v>
      </c>
      <c r="AW58">
        <v>1</v>
      </c>
      <c r="AX58">
        <v>-1</v>
      </c>
      <c r="AY58">
        <v>0</v>
      </c>
      <c r="AZ58">
        <v>0</v>
      </c>
      <c r="BA58" t="s">
        <v>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Y58*Source!I176</f>
        <v>0.17</v>
      </c>
      <c r="CY58">
        <f>AA58</f>
        <v>98236.23</v>
      </c>
      <c r="CZ58">
        <f>AE58</f>
        <v>29678.62</v>
      </c>
      <c r="DA58">
        <f>AI58</f>
        <v>3.31</v>
      </c>
      <c r="DB58">
        <f t="shared" si="2"/>
        <v>118.71</v>
      </c>
      <c r="DC58">
        <f t="shared" si="3"/>
        <v>0</v>
      </c>
    </row>
    <row r="59" spans="1:107" x14ac:dyDescent="0.2">
      <c r="A59">
        <f>ROW(Source!A214)</f>
        <v>214</v>
      </c>
      <c r="B59">
        <v>99036983</v>
      </c>
      <c r="C59">
        <v>99037483</v>
      </c>
      <c r="D59">
        <v>42731629</v>
      </c>
      <c r="E59">
        <v>42731623</v>
      </c>
      <c r="F59">
        <v>1</v>
      </c>
      <c r="G59">
        <v>42731623</v>
      </c>
      <c r="H59">
        <v>1</v>
      </c>
      <c r="I59" t="s">
        <v>225</v>
      </c>
      <c r="J59" t="s">
        <v>3</v>
      </c>
      <c r="K59" t="s">
        <v>226</v>
      </c>
      <c r="L59">
        <v>1191</v>
      </c>
      <c r="N59">
        <v>1013</v>
      </c>
      <c r="O59" t="s">
        <v>227</v>
      </c>
      <c r="P59" t="s">
        <v>227</v>
      </c>
      <c r="Q59">
        <v>1</v>
      </c>
      <c r="W59">
        <v>0</v>
      </c>
      <c r="X59">
        <v>476480486</v>
      </c>
      <c r="Y59">
        <v>2.0499999999999998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2.0499999999999998</v>
      </c>
      <c r="AU59" t="s">
        <v>3</v>
      </c>
      <c r="AV59">
        <v>1</v>
      </c>
      <c r="AW59">
        <v>2</v>
      </c>
      <c r="AX59">
        <v>99037489</v>
      </c>
      <c r="AY59">
        <v>1</v>
      </c>
      <c r="AZ59">
        <v>0</v>
      </c>
      <c r="BA59">
        <v>69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Y59*Source!I214</f>
        <v>87.124999999999986</v>
      </c>
      <c r="CY59">
        <f>AD59</f>
        <v>0</v>
      </c>
      <c r="CZ59">
        <f>AH59</f>
        <v>0</v>
      </c>
      <c r="DA59">
        <f>AL59</f>
        <v>1</v>
      </c>
      <c r="DB59">
        <f t="shared" si="2"/>
        <v>0</v>
      </c>
      <c r="DC59">
        <f t="shared" si="3"/>
        <v>0</v>
      </c>
    </row>
    <row r="60" spans="1:107" x14ac:dyDescent="0.2">
      <c r="A60">
        <f>ROW(Source!A214)</f>
        <v>214</v>
      </c>
      <c r="B60">
        <v>99036983</v>
      </c>
      <c r="C60">
        <v>99037483</v>
      </c>
      <c r="D60">
        <v>42811011</v>
      </c>
      <c r="E60">
        <v>1</v>
      </c>
      <c r="F60">
        <v>1</v>
      </c>
      <c r="G60">
        <v>42731623</v>
      </c>
      <c r="H60">
        <v>2</v>
      </c>
      <c r="I60" t="s">
        <v>267</v>
      </c>
      <c r="J60" t="s">
        <v>268</v>
      </c>
      <c r="K60" t="s">
        <v>269</v>
      </c>
      <c r="L60">
        <v>1367</v>
      </c>
      <c r="N60">
        <v>1011</v>
      </c>
      <c r="O60" t="s">
        <v>231</v>
      </c>
      <c r="P60" t="s">
        <v>231</v>
      </c>
      <c r="Q60">
        <v>1</v>
      </c>
      <c r="W60">
        <v>0</v>
      </c>
      <c r="X60">
        <v>-421688854</v>
      </c>
      <c r="Y60">
        <v>0.41</v>
      </c>
      <c r="AA60">
        <v>0</v>
      </c>
      <c r="AB60">
        <v>17.32</v>
      </c>
      <c r="AC60">
        <v>1.36</v>
      </c>
      <c r="AD60">
        <v>0</v>
      </c>
      <c r="AE60">
        <v>0</v>
      </c>
      <c r="AF60">
        <v>17.32</v>
      </c>
      <c r="AG60">
        <v>1.36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0.41</v>
      </c>
      <c r="AU60" t="s">
        <v>3</v>
      </c>
      <c r="AV60">
        <v>0</v>
      </c>
      <c r="AW60">
        <v>2</v>
      </c>
      <c r="AX60">
        <v>99037490</v>
      </c>
      <c r="AY60">
        <v>1</v>
      </c>
      <c r="AZ60">
        <v>0</v>
      </c>
      <c r="BA60">
        <v>70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Y60*Source!I214</f>
        <v>17.425000000000001</v>
      </c>
      <c r="CY60">
        <f>AB60</f>
        <v>17.32</v>
      </c>
      <c r="CZ60">
        <f>AF60</f>
        <v>17.32</v>
      </c>
      <c r="DA60">
        <f>AJ60</f>
        <v>1</v>
      </c>
      <c r="DB60">
        <f t="shared" si="2"/>
        <v>7.1</v>
      </c>
      <c r="DC60">
        <f t="shared" si="3"/>
        <v>0.56000000000000005</v>
      </c>
    </row>
    <row r="61" spans="1:107" x14ac:dyDescent="0.2">
      <c r="A61">
        <f>ROW(Source!A214)</f>
        <v>214</v>
      </c>
      <c r="B61">
        <v>99036983</v>
      </c>
      <c r="C61">
        <v>99037483</v>
      </c>
      <c r="D61">
        <v>42811090</v>
      </c>
      <c r="E61">
        <v>1</v>
      </c>
      <c r="F61">
        <v>1</v>
      </c>
      <c r="G61">
        <v>42731623</v>
      </c>
      <c r="H61">
        <v>2</v>
      </c>
      <c r="I61" t="s">
        <v>270</v>
      </c>
      <c r="J61" t="s">
        <v>271</v>
      </c>
      <c r="K61" t="s">
        <v>272</v>
      </c>
      <c r="L61">
        <v>1367</v>
      </c>
      <c r="N61">
        <v>1011</v>
      </c>
      <c r="O61" t="s">
        <v>231</v>
      </c>
      <c r="P61" t="s">
        <v>231</v>
      </c>
      <c r="Q61">
        <v>1</v>
      </c>
      <c r="W61">
        <v>0</v>
      </c>
      <c r="X61">
        <v>1442856483</v>
      </c>
      <c r="Y61">
        <v>0.41</v>
      </c>
      <c r="AA61">
        <v>0</v>
      </c>
      <c r="AB61">
        <v>22.01</v>
      </c>
      <c r="AC61">
        <v>14.64</v>
      </c>
      <c r="AD61">
        <v>0</v>
      </c>
      <c r="AE61">
        <v>0</v>
      </c>
      <c r="AF61">
        <v>22.01</v>
      </c>
      <c r="AG61">
        <v>14.64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0.41</v>
      </c>
      <c r="AU61" t="s">
        <v>3</v>
      </c>
      <c r="AV61">
        <v>0</v>
      </c>
      <c r="AW61">
        <v>2</v>
      </c>
      <c r="AX61">
        <v>99037491</v>
      </c>
      <c r="AY61">
        <v>1</v>
      </c>
      <c r="AZ61">
        <v>0</v>
      </c>
      <c r="BA61">
        <v>71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Y61*Source!I214</f>
        <v>17.425000000000001</v>
      </c>
      <c r="CY61">
        <f>AB61</f>
        <v>22.01</v>
      </c>
      <c r="CZ61">
        <f>AF61</f>
        <v>22.01</v>
      </c>
      <c r="DA61">
        <f>AJ61</f>
        <v>1</v>
      </c>
      <c r="DB61">
        <f t="shared" si="2"/>
        <v>9.02</v>
      </c>
      <c r="DC61">
        <f t="shared" si="3"/>
        <v>6</v>
      </c>
    </row>
    <row r="62" spans="1:107" x14ac:dyDescent="0.2">
      <c r="A62">
        <f>ROW(Source!A214)</f>
        <v>214</v>
      </c>
      <c r="B62">
        <v>99036983</v>
      </c>
      <c r="C62">
        <v>99037483</v>
      </c>
      <c r="D62">
        <v>42788993</v>
      </c>
      <c r="E62">
        <v>1</v>
      </c>
      <c r="F62">
        <v>1</v>
      </c>
      <c r="G62">
        <v>42731623</v>
      </c>
      <c r="H62">
        <v>3</v>
      </c>
      <c r="I62" t="s">
        <v>187</v>
      </c>
      <c r="J62" t="s">
        <v>190</v>
      </c>
      <c r="K62" t="s">
        <v>188</v>
      </c>
      <c r="L62">
        <v>1346</v>
      </c>
      <c r="N62">
        <v>1009</v>
      </c>
      <c r="O62" t="s">
        <v>189</v>
      </c>
      <c r="P62" t="s">
        <v>189</v>
      </c>
      <c r="Q62">
        <v>1</v>
      </c>
      <c r="W62">
        <v>0</v>
      </c>
      <c r="X62">
        <v>-832319079</v>
      </c>
      <c r="Y62">
        <v>6.6</v>
      </c>
      <c r="AA62">
        <v>64.959999999999994</v>
      </c>
      <c r="AB62">
        <v>0</v>
      </c>
      <c r="AC62">
        <v>0</v>
      </c>
      <c r="AD62">
        <v>0</v>
      </c>
      <c r="AE62">
        <v>64.959999999999994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3</v>
      </c>
      <c r="AT62">
        <v>6.6</v>
      </c>
      <c r="AU62" t="s">
        <v>3</v>
      </c>
      <c r="AV62">
        <v>0</v>
      </c>
      <c r="AW62">
        <v>1</v>
      </c>
      <c r="AX62">
        <v>-1</v>
      </c>
      <c r="AY62">
        <v>0</v>
      </c>
      <c r="AZ62">
        <v>0</v>
      </c>
      <c r="BA62" t="s">
        <v>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Y62*Source!I214</f>
        <v>280.5</v>
      </c>
      <c r="CY62">
        <f>AA62</f>
        <v>64.959999999999994</v>
      </c>
      <c r="CZ62">
        <f>AE62</f>
        <v>64.959999999999994</v>
      </c>
      <c r="DA62">
        <f>AI62</f>
        <v>1</v>
      </c>
      <c r="DB62">
        <f t="shared" si="2"/>
        <v>428.74</v>
      </c>
      <c r="DC62">
        <f t="shared" si="3"/>
        <v>0</v>
      </c>
    </row>
    <row r="63" spans="1:107" x14ac:dyDescent="0.2">
      <c r="A63">
        <f>ROW(Source!A214)</f>
        <v>214</v>
      </c>
      <c r="B63">
        <v>99036983</v>
      </c>
      <c r="C63">
        <v>99037483</v>
      </c>
      <c r="D63">
        <v>42786858</v>
      </c>
      <c r="E63">
        <v>1</v>
      </c>
      <c r="F63">
        <v>1</v>
      </c>
      <c r="G63">
        <v>42731623</v>
      </c>
      <c r="H63">
        <v>3</v>
      </c>
      <c r="I63" t="s">
        <v>273</v>
      </c>
      <c r="J63" t="s">
        <v>274</v>
      </c>
      <c r="K63" t="s">
        <v>275</v>
      </c>
      <c r="L63">
        <v>1301</v>
      </c>
      <c r="N63">
        <v>1003</v>
      </c>
      <c r="O63" t="s">
        <v>111</v>
      </c>
      <c r="P63" t="s">
        <v>111</v>
      </c>
      <c r="Q63">
        <v>1</v>
      </c>
      <c r="W63">
        <v>0</v>
      </c>
      <c r="X63">
        <v>1822075318</v>
      </c>
      <c r="Y63">
        <v>12</v>
      </c>
      <c r="AA63">
        <v>2.35</v>
      </c>
      <c r="AB63">
        <v>0</v>
      </c>
      <c r="AC63">
        <v>0</v>
      </c>
      <c r="AD63">
        <v>0</v>
      </c>
      <c r="AE63">
        <v>2.35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12</v>
      </c>
      <c r="AU63" t="s">
        <v>3</v>
      </c>
      <c r="AV63">
        <v>0</v>
      </c>
      <c r="AW63">
        <v>2</v>
      </c>
      <c r="AX63">
        <v>99037492</v>
      </c>
      <c r="AY63">
        <v>1</v>
      </c>
      <c r="AZ63">
        <v>0</v>
      </c>
      <c r="BA63">
        <v>72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Y63*Source!I214</f>
        <v>510</v>
      </c>
      <c r="CY63">
        <f>AA63</f>
        <v>2.35</v>
      </c>
      <c r="CZ63">
        <f>AE63</f>
        <v>2.35</v>
      </c>
      <c r="DA63">
        <f>AI63</f>
        <v>1</v>
      </c>
      <c r="DB63">
        <f t="shared" si="2"/>
        <v>28.2</v>
      </c>
      <c r="DC63">
        <f t="shared" si="3"/>
        <v>0</v>
      </c>
    </row>
    <row r="64" spans="1:107" x14ac:dyDescent="0.2">
      <c r="A64">
        <f>ROW(Source!A215)</f>
        <v>215</v>
      </c>
      <c r="B64">
        <v>99036980</v>
      </c>
      <c r="C64">
        <v>99037483</v>
      </c>
      <c r="D64">
        <v>42731629</v>
      </c>
      <c r="E64">
        <v>42731623</v>
      </c>
      <c r="F64">
        <v>1</v>
      </c>
      <c r="G64">
        <v>42731623</v>
      </c>
      <c r="H64">
        <v>1</v>
      </c>
      <c r="I64" t="s">
        <v>225</v>
      </c>
      <c r="J64" t="s">
        <v>3</v>
      </c>
      <c r="K64" t="s">
        <v>226</v>
      </c>
      <c r="L64">
        <v>1191</v>
      </c>
      <c r="N64">
        <v>1013</v>
      </c>
      <c r="O64" t="s">
        <v>227</v>
      </c>
      <c r="P64" t="s">
        <v>227</v>
      </c>
      <c r="Q64">
        <v>1</v>
      </c>
      <c r="W64">
        <v>0</v>
      </c>
      <c r="X64">
        <v>476480486</v>
      </c>
      <c r="Y64">
        <v>2.0499999999999998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2.0499999999999998</v>
      </c>
      <c r="AU64" t="s">
        <v>3</v>
      </c>
      <c r="AV64">
        <v>1</v>
      </c>
      <c r="AW64">
        <v>2</v>
      </c>
      <c r="AX64">
        <v>99037489</v>
      </c>
      <c r="AY64">
        <v>1</v>
      </c>
      <c r="AZ64">
        <v>0</v>
      </c>
      <c r="BA64">
        <v>74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Y64*Source!I215</f>
        <v>87.124999999999986</v>
      </c>
      <c r="CY64">
        <f>AD64</f>
        <v>0</v>
      </c>
      <c r="CZ64">
        <f>AH64</f>
        <v>0</v>
      </c>
      <c r="DA64">
        <f>AL64</f>
        <v>1</v>
      </c>
      <c r="DB64">
        <f t="shared" si="2"/>
        <v>0</v>
      </c>
      <c r="DC64">
        <f t="shared" si="3"/>
        <v>0</v>
      </c>
    </row>
    <row r="65" spans="1:107" x14ac:dyDescent="0.2">
      <c r="A65">
        <f>ROW(Source!A215)</f>
        <v>215</v>
      </c>
      <c r="B65">
        <v>99036980</v>
      </c>
      <c r="C65">
        <v>99037483</v>
      </c>
      <c r="D65">
        <v>42811011</v>
      </c>
      <c r="E65">
        <v>1</v>
      </c>
      <c r="F65">
        <v>1</v>
      </c>
      <c r="G65">
        <v>42731623</v>
      </c>
      <c r="H65">
        <v>2</v>
      </c>
      <c r="I65" t="s">
        <v>267</v>
      </c>
      <c r="J65" t="s">
        <v>268</v>
      </c>
      <c r="K65" t="s">
        <v>269</v>
      </c>
      <c r="L65">
        <v>1367</v>
      </c>
      <c r="N65">
        <v>1011</v>
      </c>
      <c r="O65" t="s">
        <v>231</v>
      </c>
      <c r="P65" t="s">
        <v>231</v>
      </c>
      <c r="Q65">
        <v>1</v>
      </c>
      <c r="W65">
        <v>0</v>
      </c>
      <c r="X65">
        <v>-421688854</v>
      </c>
      <c r="Y65">
        <v>0.41</v>
      </c>
      <c r="AA65">
        <v>0</v>
      </c>
      <c r="AB65">
        <v>101.32</v>
      </c>
      <c r="AC65">
        <v>32.950000000000003</v>
      </c>
      <c r="AD65">
        <v>0</v>
      </c>
      <c r="AE65">
        <v>0</v>
      </c>
      <c r="AF65">
        <v>17.32</v>
      </c>
      <c r="AG65">
        <v>1.36</v>
      </c>
      <c r="AH65">
        <v>0</v>
      </c>
      <c r="AI65">
        <v>1</v>
      </c>
      <c r="AJ65">
        <v>5.85</v>
      </c>
      <c r="AK65">
        <v>24.23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0.41</v>
      </c>
      <c r="AU65" t="s">
        <v>3</v>
      </c>
      <c r="AV65">
        <v>0</v>
      </c>
      <c r="AW65">
        <v>2</v>
      </c>
      <c r="AX65">
        <v>99037490</v>
      </c>
      <c r="AY65">
        <v>1</v>
      </c>
      <c r="AZ65">
        <v>0</v>
      </c>
      <c r="BA65">
        <v>75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Y65*Source!I215</f>
        <v>17.425000000000001</v>
      </c>
      <c r="CY65">
        <f>AB65</f>
        <v>101.32</v>
      </c>
      <c r="CZ65">
        <f>AF65</f>
        <v>17.32</v>
      </c>
      <c r="DA65">
        <f>AJ65</f>
        <v>5.85</v>
      </c>
      <c r="DB65">
        <f t="shared" si="2"/>
        <v>7.1</v>
      </c>
      <c r="DC65">
        <f t="shared" si="3"/>
        <v>0.56000000000000005</v>
      </c>
    </row>
    <row r="66" spans="1:107" x14ac:dyDescent="0.2">
      <c r="A66">
        <f>ROW(Source!A215)</f>
        <v>215</v>
      </c>
      <c r="B66">
        <v>99036980</v>
      </c>
      <c r="C66">
        <v>99037483</v>
      </c>
      <c r="D66">
        <v>42811090</v>
      </c>
      <c r="E66">
        <v>1</v>
      </c>
      <c r="F66">
        <v>1</v>
      </c>
      <c r="G66">
        <v>42731623</v>
      </c>
      <c r="H66">
        <v>2</v>
      </c>
      <c r="I66" t="s">
        <v>270</v>
      </c>
      <c r="J66" t="s">
        <v>271</v>
      </c>
      <c r="K66" t="s">
        <v>272</v>
      </c>
      <c r="L66">
        <v>1367</v>
      </c>
      <c r="N66">
        <v>1011</v>
      </c>
      <c r="O66" t="s">
        <v>231</v>
      </c>
      <c r="P66" t="s">
        <v>231</v>
      </c>
      <c r="Q66">
        <v>1</v>
      </c>
      <c r="W66">
        <v>0</v>
      </c>
      <c r="X66">
        <v>1442856483</v>
      </c>
      <c r="Y66">
        <v>0.41</v>
      </c>
      <c r="AA66">
        <v>0</v>
      </c>
      <c r="AB66">
        <v>386.72</v>
      </c>
      <c r="AC66">
        <v>354.73</v>
      </c>
      <c r="AD66">
        <v>0</v>
      </c>
      <c r="AE66">
        <v>0</v>
      </c>
      <c r="AF66">
        <v>22.01</v>
      </c>
      <c r="AG66">
        <v>14.64</v>
      </c>
      <c r="AH66">
        <v>0</v>
      </c>
      <c r="AI66">
        <v>1</v>
      </c>
      <c r="AJ66">
        <v>17.57</v>
      </c>
      <c r="AK66">
        <v>24.23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0.41</v>
      </c>
      <c r="AU66" t="s">
        <v>3</v>
      </c>
      <c r="AV66">
        <v>0</v>
      </c>
      <c r="AW66">
        <v>2</v>
      </c>
      <c r="AX66">
        <v>99037491</v>
      </c>
      <c r="AY66">
        <v>1</v>
      </c>
      <c r="AZ66">
        <v>0</v>
      </c>
      <c r="BA66">
        <v>76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Y66*Source!I215</f>
        <v>17.425000000000001</v>
      </c>
      <c r="CY66">
        <f>AB66</f>
        <v>386.72</v>
      </c>
      <c r="CZ66">
        <f>AF66</f>
        <v>22.01</v>
      </c>
      <c r="DA66">
        <f>AJ66</f>
        <v>17.57</v>
      </c>
      <c r="DB66">
        <f t="shared" si="2"/>
        <v>9.02</v>
      </c>
      <c r="DC66">
        <f t="shared" si="3"/>
        <v>6</v>
      </c>
    </row>
    <row r="67" spans="1:107" x14ac:dyDescent="0.2">
      <c r="A67">
        <f>ROW(Source!A215)</f>
        <v>215</v>
      </c>
      <c r="B67">
        <v>99036980</v>
      </c>
      <c r="C67">
        <v>99037483</v>
      </c>
      <c r="D67">
        <v>42788993</v>
      </c>
      <c r="E67">
        <v>1</v>
      </c>
      <c r="F67">
        <v>1</v>
      </c>
      <c r="G67">
        <v>42731623</v>
      </c>
      <c r="H67">
        <v>3</v>
      </c>
      <c r="I67" t="s">
        <v>187</v>
      </c>
      <c r="J67" t="s">
        <v>190</v>
      </c>
      <c r="K67" t="s">
        <v>188</v>
      </c>
      <c r="L67">
        <v>1346</v>
      </c>
      <c r="N67">
        <v>1009</v>
      </c>
      <c r="O67" t="s">
        <v>189</v>
      </c>
      <c r="P67" t="s">
        <v>189</v>
      </c>
      <c r="Q67">
        <v>1</v>
      </c>
      <c r="W67">
        <v>0</v>
      </c>
      <c r="X67">
        <v>-832319079</v>
      </c>
      <c r="Y67">
        <v>6.6</v>
      </c>
      <c r="AA67">
        <v>124.72</v>
      </c>
      <c r="AB67">
        <v>0</v>
      </c>
      <c r="AC67">
        <v>0</v>
      </c>
      <c r="AD67">
        <v>0</v>
      </c>
      <c r="AE67">
        <v>64.959999999999994</v>
      </c>
      <c r="AF67">
        <v>0</v>
      </c>
      <c r="AG67">
        <v>0</v>
      </c>
      <c r="AH67">
        <v>0</v>
      </c>
      <c r="AI67">
        <v>1.92</v>
      </c>
      <c r="AJ67">
        <v>1</v>
      </c>
      <c r="AK67">
        <v>1</v>
      </c>
      <c r="AL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 t="s">
        <v>3</v>
      </c>
      <c r="AT67">
        <v>6.6</v>
      </c>
      <c r="AU67" t="s">
        <v>3</v>
      </c>
      <c r="AV67">
        <v>0</v>
      </c>
      <c r="AW67">
        <v>1</v>
      </c>
      <c r="AX67">
        <v>-1</v>
      </c>
      <c r="AY67">
        <v>0</v>
      </c>
      <c r="AZ67">
        <v>0</v>
      </c>
      <c r="BA67" t="s">
        <v>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Y67*Source!I215</f>
        <v>280.5</v>
      </c>
      <c r="CY67">
        <f>AA67</f>
        <v>124.72</v>
      </c>
      <c r="CZ67">
        <f>AE67</f>
        <v>64.959999999999994</v>
      </c>
      <c r="DA67">
        <f>AI67</f>
        <v>1.92</v>
      </c>
      <c r="DB67">
        <f t="shared" si="2"/>
        <v>428.74</v>
      </c>
      <c r="DC67">
        <f t="shared" si="3"/>
        <v>0</v>
      </c>
    </row>
    <row r="68" spans="1:107" x14ac:dyDescent="0.2">
      <c r="A68">
        <f>ROW(Source!A215)</f>
        <v>215</v>
      </c>
      <c r="B68">
        <v>99036980</v>
      </c>
      <c r="C68">
        <v>99037483</v>
      </c>
      <c r="D68">
        <v>42786858</v>
      </c>
      <c r="E68">
        <v>1</v>
      </c>
      <c r="F68">
        <v>1</v>
      </c>
      <c r="G68">
        <v>42731623</v>
      </c>
      <c r="H68">
        <v>3</v>
      </c>
      <c r="I68" t="s">
        <v>273</v>
      </c>
      <c r="J68" t="s">
        <v>274</v>
      </c>
      <c r="K68" t="s">
        <v>275</v>
      </c>
      <c r="L68">
        <v>1301</v>
      </c>
      <c r="N68">
        <v>1003</v>
      </c>
      <c r="O68" t="s">
        <v>111</v>
      </c>
      <c r="P68" t="s">
        <v>111</v>
      </c>
      <c r="Q68">
        <v>1</v>
      </c>
      <c r="W68">
        <v>0</v>
      </c>
      <c r="X68">
        <v>1822075318</v>
      </c>
      <c r="Y68">
        <v>12</v>
      </c>
      <c r="AA68">
        <v>20.94</v>
      </c>
      <c r="AB68">
        <v>0</v>
      </c>
      <c r="AC68">
        <v>0</v>
      </c>
      <c r="AD68">
        <v>0</v>
      </c>
      <c r="AE68">
        <v>2.35</v>
      </c>
      <c r="AF68">
        <v>0</v>
      </c>
      <c r="AG68">
        <v>0</v>
      </c>
      <c r="AH68">
        <v>0</v>
      </c>
      <c r="AI68">
        <v>8.91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12</v>
      </c>
      <c r="AU68" t="s">
        <v>3</v>
      </c>
      <c r="AV68">
        <v>0</v>
      </c>
      <c r="AW68">
        <v>2</v>
      </c>
      <c r="AX68">
        <v>99037492</v>
      </c>
      <c r="AY68">
        <v>1</v>
      </c>
      <c r="AZ68">
        <v>0</v>
      </c>
      <c r="BA68">
        <v>77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Y68*Source!I215</f>
        <v>510</v>
      </c>
      <c r="CY68">
        <f>AA68</f>
        <v>20.94</v>
      </c>
      <c r="CZ68">
        <f>AE68</f>
        <v>2.35</v>
      </c>
      <c r="DA68">
        <f>AI68</f>
        <v>8.91</v>
      </c>
      <c r="DB68">
        <f t="shared" si="2"/>
        <v>28.2</v>
      </c>
      <c r="DC68">
        <f t="shared" si="3"/>
        <v>0</v>
      </c>
    </row>
    <row r="69" spans="1:107" x14ac:dyDescent="0.2">
      <c r="A69">
        <f>ROW(Source!A218)</f>
        <v>218</v>
      </c>
      <c r="B69">
        <v>99036983</v>
      </c>
      <c r="C69">
        <v>99037495</v>
      </c>
      <c r="D69">
        <v>42731629</v>
      </c>
      <c r="E69">
        <v>42731623</v>
      </c>
      <c r="F69">
        <v>1</v>
      </c>
      <c r="G69">
        <v>42731623</v>
      </c>
      <c r="H69">
        <v>1</v>
      </c>
      <c r="I69" t="s">
        <v>225</v>
      </c>
      <c r="J69" t="s">
        <v>3</v>
      </c>
      <c r="K69" t="s">
        <v>226</v>
      </c>
      <c r="L69">
        <v>1191</v>
      </c>
      <c r="N69">
        <v>1013</v>
      </c>
      <c r="O69" t="s">
        <v>227</v>
      </c>
      <c r="P69" t="s">
        <v>227</v>
      </c>
      <c r="Q69">
        <v>1</v>
      </c>
      <c r="W69">
        <v>0</v>
      </c>
      <c r="X69">
        <v>476480486</v>
      </c>
      <c r="Y69">
        <v>2.0499999999999998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2.0499999999999998</v>
      </c>
      <c r="AU69" t="s">
        <v>3</v>
      </c>
      <c r="AV69">
        <v>1</v>
      </c>
      <c r="AW69">
        <v>2</v>
      </c>
      <c r="AX69">
        <v>99037501</v>
      </c>
      <c r="AY69">
        <v>1</v>
      </c>
      <c r="AZ69">
        <v>0</v>
      </c>
      <c r="BA69">
        <v>79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Y69*Source!I218</f>
        <v>21.648</v>
      </c>
      <c r="CY69">
        <f>AD69</f>
        <v>0</v>
      </c>
      <c r="CZ69">
        <f>AH69</f>
        <v>0</v>
      </c>
      <c r="DA69">
        <f>AL69</f>
        <v>1</v>
      </c>
      <c r="DB69">
        <f t="shared" si="2"/>
        <v>0</v>
      </c>
      <c r="DC69">
        <f t="shared" si="3"/>
        <v>0</v>
      </c>
    </row>
    <row r="70" spans="1:107" x14ac:dyDescent="0.2">
      <c r="A70">
        <f>ROW(Source!A218)</f>
        <v>218</v>
      </c>
      <c r="B70">
        <v>99036983</v>
      </c>
      <c r="C70">
        <v>99037495</v>
      </c>
      <c r="D70">
        <v>42811011</v>
      </c>
      <c r="E70">
        <v>1</v>
      </c>
      <c r="F70">
        <v>1</v>
      </c>
      <c r="G70">
        <v>42731623</v>
      </c>
      <c r="H70">
        <v>2</v>
      </c>
      <c r="I70" t="s">
        <v>267</v>
      </c>
      <c r="J70" t="s">
        <v>268</v>
      </c>
      <c r="K70" t="s">
        <v>269</v>
      </c>
      <c r="L70">
        <v>1367</v>
      </c>
      <c r="N70">
        <v>1011</v>
      </c>
      <c r="O70" t="s">
        <v>231</v>
      </c>
      <c r="P70" t="s">
        <v>231</v>
      </c>
      <c r="Q70">
        <v>1</v>
      </c>
      <c r="W70">
        <v>0</v>
      </c>
      <c r="X70">
        <v>-421688854</v>
      </c>
      <c r="Y70">
        <v>0.41</v>
      </c>
      <c r="AA70">
        <v>0</v>
      </c>
      <c r="AB70">
        <v>17.32</v>
      </c>
      <c r="AC70">
        <v>1.36</v>
      </c>
      <c r="AD70">
        <v>0</v>
      </c>
      <c r="AE70">
        <v>0</v>
      </c>
      <c r="AF70">
        <v>17.32</v>
      </c>
      <c r="AG70">
        <v>1.36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0.41</v>
      </c>
      <c r="AU70" t="s">
        <v>3</v>
      </c>
      <c r="AV70">
        <v>0</v>
      </c>
      <c r="AW70">
        <v>2</v>
      </c>
      <c r="AX70">
        <v>99037502</v>
      </c>
      <c r="AY70">
        <v>1</v>
      </c>
      <c r="AZ70">
        <v>0</v>
      </c>
      <c r="BA70">
        <v>80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Y70*Source!I218</f>
        <v>4.3296000000000001</v>
      </c>
      <c r="CY70">
        <f>AB70</f>
        <v>17.32</v>
      </c>
      <c r="CZ70">
        <f>AF70</f>
        <v>17.32</v>
      </c>
      <c r="DA70">
        <f>AJ70</f>
        <v>1</v>
      </c>
      <c r="DB70">
        <f t="shared" si="2"/>
        <v>7.1</v>
      </c>
      <c r="DC70">
        <f t="shared" si="3"/>
        <v>0.56000000000000005</v>
      </c>
    </row>
    <row r="71" spans="1:107" x14ac:dyDescent="0.2">
      <c r="A71">
        <f>ROW(Source!A218)</f>
        <v>218</v>
      </c>
      <c r="B71">
        <v>99036983</v>
      </c>
      <c r="C71">
        <v>99037495</v>
      </c>
      <c r="D71">
        <v>42811090</v>
      </c>
      <c r="E71">
        <v>1</v>
      </c>
      <c r="F71">
        <v>1</v>
      </c>
      <c r="G71">
        <v>42731623</v>
      </c>
      <c r="H71">
        <v>2</v>
      </c>
      <c r="I71" t="s">
        <v>270</v>
      </c>
      <c r="J71" t="s">
        <v>271</v>
      </c>
      <c r="K71" t="s">
        <v>272</v>
      </c>
      <c r="L71">
        <v>1367</v>
      </c>
      <c r="N71">
        <v>1011</v>
      </c>
      <c r="O71" t="s">
        <v>231</v>
      </c>
      <c r="P71" t="s">
        <v>231</v>
      </c>
      <c r="Q71">
        <v>1</v>
      </c>
      <c r="W71">
        <v>0</v>
      </c>
      <c r="X71">
        <v>1442856483</v>
      </c>
      <c r="Y71">
        <v>0.41</v>
      </c>
      <c r="AA71">
        <v>0</v>
      </c>
      <c r="AB71">
        <v>22.01</v>
      </c>
      <c r="AC71">
        <v>14.64</v>
      </c>
      <c r="AD71">
        <v>0</v>
      </c>
      <c r="AE71">
        <v>0</v>
      </c>
      <c r="AF71">
        <v>22.01</v>
      </c>
      <c r="AG71">
        <v>14.64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0.41</v>
      </c>
      <c r="AU71" t="s">
        <v>3</v>
      </c>
      <c r="AV71">
        <v>0</v>
      </c>
      <c r="AW71">
        <v>2</v>
      </c>
      <c r="AX71">
        <v>99037503</v>
      </c>
      <c r="AY71">
        <v>1</v>
      </c>
      <c r="AZ71">
        <v>0</v>
      </c>
      <c r="BA71">
        <v>81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Y71*Source!I218</f>
        <v>4.3296000000000001</v>
      </c>
      <c r="CY71">
        <f>AB71</f>
        <v>22.01</v>
      </c>
      <c r="CZ71">
        <f>AF71</f>
        <v>22.01</v>
      </c>
      <c r="DA71">
        <f>AJ71</f>
        <v>1</v>
      </c>
      <c r="DB71">
        <f t="shared" si="2"/>
        <v>9.02</v>
      </c>
      <c r="DC71">
        <f t="shared" si="3"/>
        <v>6</v>
      </c>
    </row>
    <row r="72" spans="1:107" x14ac:dyDescent="0.2">
      <c r="A72">
        <f>ROW(Source!A218)</f>
        <v>218</v>
      </c>
      <c r="B72">
        <v>99036983</v>
      </c>
      <c r="C72">
        <v>99037495</v>
      </c>
      <c r="D72">
        <v>42788994</v>
      </c>
      <c r="E72">
        <v>1</v>
      </c>
      <c r="F72">
        <v>1</v>
      </c>
      <c r="G72">
        <v>42731623</v>
      </c>
      <c r="H72">
        <v>3</v>
      </c>
      <c r="I72" t="s">
        <v>191</v>
      </c>
      <c r="J72" t="s">
        <v>193</v>
      </c>
      <c r="K72" t="s">
        <v>192</v>
      </c>
      <c r="L72">
        <v>1346</v>
      </c>
      <c r="N72">
        <v>1009</v>
      </c>
      <c r="O72" t="s">
        <v>189</v>
      </c>
      <c r="P72" t="s">
        <v>189</v>
      </c>
      <c r="Q72">
        <v>1</v>
      </c>
      <c r="W72">
        <v>0</v>
      </c>
      <c r="X72">
        <v>105639110</v>
      </c>
      <c r="Y72">
        <v>6.6</v>
      </c>
      <c r="AA72">
        <v>66.48</v>
      </c>
      <c r="AB72">
        <v>0</v>
      </c>
      <c r="AC72">
        <v>0</v>
      </c>
      <c r="AD72">
        <v>0</v>
      </c>
      <c r="AE72">
        <v>66.48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 t="s">
        <v>3</v>
      </c>
      <c r="AT72">
        <v>6.6</v>
      </c>
      <c r="AU72" t="s">
        <v>3</v>
      </c>
      <c r="AV72">
        <v>0</v>
      </c>
      <c r="AW72">
        <v>1</v>
      </c>
      <c r="AX72">
        <v>-1</v>
      </c>
      <c r="AY72">
        <v>0</v>
      </c>
      <c r="AZ72">
        <v>0</v>
      </c>
      <c r="BA72" t="s">
        <v>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Y72*Source!I218</f>
        <v>69.695999999999998</v>
      </c>
      <c r="CY72">
        <f>AA72</f>
        <v>66.48</v>
      </c>
      <c r="CZ72">
        <f>AE72</f>
        <v>66.48</v>
      </c>
      <c r="DA72">
        <f>AI72</f>
        <v>1</v>
      </c>
      <c r="DB72">
        <f t="shared" si="2"/>
        <v>438.77</v>
      </c>
      <c r="DC72">
        <f t="shared" si="3"/>
        <v>0</v>
      </c>
    </row>
    <row r="73" spans="1:107" x14ac:dyDescent="0.2">
      <c r="A73">
        <f>ROW(Source!A218)</f>
        <v>218</v>
      </c>
      <c r="B73">
        <v>99036983</v>
      </c>
      <c r="C73">
        <v>99037495</v>
      </c>
      <c r="D73">
        <v>42786858</v>
      </c>
      <c r="E73">
        <v>1</v>
      </c>
      <c r="F73">
        <v>1</v>
      </c>
      <c r="G73">
        <v>42731623</v>
      </c>
      <c r="H73">
        <v>3</v>
      </c>
      <c r="I73" t="s">
        <v>273</v>
      </c>
      <c r="J73" t="s">
        <v>274</v>
      </c>
      <c r="K73" t="s">
        <v>275</v>
      </c>
      <c r="L73">
        <v>1301</v>
      </c>
      <c r="N73">
        <v>1003</v>
      </c>
      <c r="O73" t="s">
        <v>111</v>
      </c>
      <c r="P73" t="s">
        <v>111</v>
      </c>
      <c r="Q73">
        <v>1</v>
      </c>
      <c r="W73">
        <v>0</v>
      </c>
      <c r="X73">
        <v>1822075318</v>
      </c>
      <c r="Y73">
        <v>12</v>
      </c>
      <c r="AA73">
        <v>2.35</v>
      </c>
      <c r="AB73">
        <v>0</v>
      </c>
      <c r="AC73">
        <v>0</v>
      </c>
      <c r="AD73">
        <v>0</v>
      </c>
      <c r="AE73">
        <v>2.35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12</v>
      </c>
      <c r="AU73" t="s">
        <v>3</v>
      </c>
      <c r="AV73">
        <v>0</v>
      </c>
      <c r="AW73">
        <v>2</v>
      </c>
      <c r="AX73">
        <v>99037504</v>
      </c>
      <c r="AY73">
        <v>1</v>
      </c>
      <c r="AZ73">
        <v>0</v>
      </c>
      <c r="BA73">
        <v>82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Y73*Source!I218</f>
        <v>126.72</v>
      </c>
      <c r="CY73">
        <f>AA73</f>
        <v>2.35</v>
      </c>
      <c r="CZ73">
        <f>AE73</f>
        <v>2.35</v>
      </c>
      <c r="DA73">
        <f>AI73</f>
        <v>1</v>
      </c>
      <c r="DB73">
        <f t="shared" si="2"/>
        <v>28.2</v>
      </c>
      <c r="DC73">
        <f t="shared" si="3"/>
        <v>0</v>
      </c>
    </row>
    <row r="74" spans="1:107" x14ac:dyDescent="0.2">
      <c r="A74">
        <f>ROW(Source!A219)</f>
        <v>219</v>
      </c>
      <c r="B74">
        <v>99036980</v>
      </c>
      <c r="C74">
        <v>99037495</v>
      </c>
      <c r="D74">
        <v>42731629</v>
      </c>
      <c r="E74">
        <v>42731623</v>
      </c>
      <c r="F74">
        <v>1</v>
      </c>
      <c r="G74">
        <v>42731623</v>
      </c>
      <c r="H74">
        <v>1</v>
      </c>
      <c r="I74" t="s">
        <v>225</v>
      </c>
      <c r="J74" t="s">
        <v>3</v>
      </c>
      <c r="K74" t="s">
        <v>226</v>
      </c>
      <c r="L74">
        <v>1191</v>
      </c>
      <c r="N74">
        <v>1013</v>
      </c>
      <c r="O74" t="s">
        <v>227</v>
      </c>
      <c r="P74" t="s">
        <v>227</v>
      </c>
      <c r="Q74">
        <v>1</v>
      </c>
      <c r="W74">
        <v>0</v>
      </c>
      <c r="X74">
        <v>476480486</v>
      </c>
      <c r="Y74">
        <v>2.0499999999999998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2.0499999999999998</v>
      </c>
      <c r="AU74" t="s">
        <v>3</v>
      </c>
      <c r="AV74">
        <v>1</v>
      </c>
      <c r="AW74">
        <v>2</v>
      </c>
      <c r="AX74">
        <v>99037501</v>
      </c>
      <c r="AY74">
        <v>1</v>
      </c>
      <c r="AZ74">
        <v>0</v>
      </c>
      <c r="BA74">
        <v>84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Y74*Source!I219</f>
        <v>21.648</v>
      </c>
      <c r="CY74">
        <f>AD74</f>
        <v>0</v>
      </c>
      <c r="CZ74">
        <f>AH74</f>
        <v>0</v>
      </c>
      <c r="DA74">
        <f>AL74</f>
        <v>1</v>
      </c>
      <c r="DB74">
        <f t="shared" si="2"/>
        <v>0</v>
      </c>
      <c r="DC74">
        <f t="shared" si="3"/>
        <v>0</v>
      </c>
    </row>
    <row r="75" spans="1:107" x14ac:dyDescent="0.2">
      <c r="A75">
        <f>ROW(Source!A219)</f>
        <v>219</v>
      </c>
      <c r="B75">
        <v>99036980</v>
      </c>
      <c r="C75">
        <v>99037495</v>
      </c>
      <c r="D75">
        <v>42811011</v>
      </c>
      <c r="E75">
        <v>1</v>
      </c>
      <c r="F75">
        <v>1</v>
      </c>
      <c r="G75">
        <v>42731623</v>
      </c>
      <c r="H75">
        <v>2</v>
      </c>
      <c r="I75" t="s">
        <v>267</v>
      </c>
      <c r="J75" t="s">
        <v>268</v>
      </c>
      <c r="K75" t="s">
        <v>269</v>
      </c>
      <c r="L75">
        <v>1367</v>
      </c>
      <c r="N75">
        <v>1011</v>
      </c>
      <c r="O75" t="s">
        <v>231</v>
      </c>
      <c r="P75" t="s">
        <v>231</v>
      </c>
      <c r="Q75">
        <v>1</v>
      </c>
      <c r="W75">
        <v>0</v>
      </c>
      <c r="X75">
        <v>-421688854</v>
      </c>
      <c r="Y75">
        <v>0.41</v>
      </c>
      <c r="AA75">
        <v>0</v>
      </c>
      <c r="AB75">
        <v>101.32</v>
      </c>
      <c r="AC75">
        <v>32.950000000000003</v>
      </c>
      <c r="AD75">
        <v>0</v>
      </c>
      <c r="AE75">
        <v>0</v>
      </c>
      <c r="AF75">
        <v>17.32</v>
      </c>
      <c r="AG75">
        <v>1.36</v>
      </c>
      <c r="AH75">
        <v>0</v>
      </c>
      <c r="AI75">
        <v>1</v>
      </c>
      <c r="AJ75">
        <v>5.85</v>
      </c>
      <c r="AK75">
        <v>24.23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0.41</v>
      </c>
      <c r="AU75" t="s">
        <v>3</v>
      </c>
      <c r="AV75">
        <v>0</v>
      </c>
      <c r="AW75">
        <v>2</v>
      </c>
      <c r="AX75">
        <v>99037502</v>
      </c>
      <c r="AY75">
        <v>1</v>
      </c>
      <c r="AZ75">
        <v>0</v>
      </c>
      <c r="BA75">
        <v>85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Y75*Source!I219</f>
        <v>4.3296000000000001</v>
      </c>
      <c r="CY75">
        <f>AB75</f>
        <v>101.32</v>
      </c>
      <c r="CZ75">
        <f>AF75</f>
        <v>17.32</v>
      </c>
      <c r="DA75">
        <f>AJ75</f>
        <v>5.85</v>
      </c>
      <c r="DB75">
        <f t="shared" si="2"/>
        <v>7.1</v>
      </c>
      <c r="DC75">
        <f t="shared" si="3"/>
        <v>0.56000000000000005</v>
      </c>
    </row>
    <row r="76" spans="1:107" x14ac:dyDescent="0.2">
      <c r="A76">
        <f>ROW(Source!A219)</f>
        <v>219</v>
      </c>
      <c r="B76">
        <v>99036980</v>
      </c>
      <c r="C76">
        <v>99037495</v>
      </c>
      <c r="D76">
        <v>42811090</v>
      </c>
      <c r="E76">
        <v>1</v>
      </c>
      <c r="F76">
        <v>1</v>
      </c>
      <c r="G76">
        <v>42731623</v>
      </c>
      <c r="H76">
        <v>2</v>
      </c>
      <c r="I76" t="s">
        <v>270</v>
      </c>
      <c r="J76" t="s">
        <v>271</v>
      </c>
      <c r="K76" t="s">
        <v>272</v>
      </c>
      <c r="L76">
        <v>1367</v>
      </c>
      <c r="N76">
        <v>1011</v>
      </c>
      <c r="O76" t="s">
        <v>231</v>
      </c>
      <c r="P76" t="s">
        <v>231</v>
      </c>
      <c r="Q76">
        <v>1</v>
      </c>
      <c r="W76">
        <v>0</v>
      </c>
      <c r="X76">
        <v>1442856483</v>
      </c>
      <c r="Y76">
        <v>0.41</v>
      </c>
      <c r="AA76">
        <v>0</v>
      </c>
      <c r="AB76">
        <v>386.72</v>
      </c>
      <c r="AC76">
        <v>354.73</v>
      </c>
      <c r="AD76">
        <v>0</v>
      </c>
      <c r="AE76">
        <v>0</v>
      </c>
      <c r="AF76">
        <v>22.01</v>
      </c>
      <c r="AG76">
        <v>14.64</v>
      </c>
      <c r="AH76">
        <v>0</v>
      </c>
      <c r="AI76">
        <v>1</v>
      </c>
      <c r="AJ76">
        <v>17.57</v>
      </c>
      <c r="AK76">
        <v>24.23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0.41</v>
      </c>
      <c r="AU76" t="s">
        <v>3</v>
      </c>
      <c r="AV76">
        <v>0</v>
      </c>
      <c r="AW76">
        <v>2</v>
      </c>
      <c r="AX76">
        <v>99037503</v>
      </c>
      <c r="AY76">
        <v>1</v>
      </c>
      <c r="AZ76">
        <v>0</v>
      </c>
      <c r="BA76">
        <v>86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Y76*Source!I219</f>
        <v>4.3296000000000001</v>
      </c>
      <c r="CY76">
        <f>AB76</f>
        <v>386.72</v>
      </c>
      <c r="CZ76">
        <f>AF76</f>
        <v>22.01</v>
      </c>
      <c r="DA76">
        <f>AJ76</f>
        <v>17.57</v>
      </c>
      <c r="DB76">
        <f t="shared" si="2"/>
        <v>9.02</v>
      </c>
      <c r="DC76">
        <f t="shared" si="3"/>
        <v>6</v>
      </c>
    </row>
    <row r="77" spans="1:107" x14ac:dyDescent="0.2">
      <c r="A77">
        <f>ROW(Source!A219)</f>
        <v>219</v>
      </c>
      <c r="B77">
        <v>99036980</v>
      </c>
      <c r="C77">
        <v>99037495</v>
      </c>
      <c r="D77">
        <v>42788994</v>
      </c>
      <c r="E77">
        <v>1</v>
      </c>
      <c r="F77">
        <v>1</v>
      </c>
      <c r="G77">
        <v>42731623</v>
      </c>
      <c r="H77">
        <v>3</v>
      </c>
      <c r="I77" t="s">
        <v>191</v>
      </c>
      <c r="J77" t="s">
        <v>193</v>
      </c>
      <c r="K77" t="s">
        <v>192</v>
      </c>
      <c r="L77">
        <v>1346</v>
      </c>
      <c r="N77">
        <v>1009</v>
      </c>
      <c r="O77" t="s">
        <v>189</v>
      </c>
      <c r="P77" t="s">
        <v>189</v>
      </c>
      <c r="Q77">
        <v>1</v>
      </c>
      <c r="W77">
        <v>0</v>
      </c>
      <c r="X77">
        <v>105639110</v>
      </c>
      <c r="Y77">
        <v>6.6</v>
      </c>
      <c r="AA77">
        <v>124.98</v>
      </c>
      <c r="AB77">
        <v>0</v>
      </c>
      <c r="AC77">
        <v>0</v>
      </c>
      <c r="AD77">
        <v>0</v>
      </c>
      <c r="AE77">
        <v>66.48</v>
      </c>
      <c r="AF77">
        <v>0</v>
      </c>
      <c r="AG77">
        <v>0</v>
      </c>
      <c r="AH77">
        <v>0</v>
      </c>
      <c r="AI77">
        <v>1.88</v>
      </c>
      <c r="AJ77">
        <v>1</v>
      </c>
      <c r="AK77">
        <v>1</v>
      </c>
      <c r="AL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 t="s">
        <v>3</v>
      </c>
      <c r="AT77">
        <v>6.6</v>
      </c>
      <c r="AU77" t="s">
        <v>3</v>
      </c>
      <c r="AV77">
        <v>0</v>
      </c>
      <c r="AW77">
        <v>1</v>
      </c>
      <c r="AX77">
        <v>-1</v>
      </c>
      <c r="AY77">
        <v>0</v>
      </c>
      <c r="AZ77">
        <v>0</v>
      </c>
      <c r="BA77" t="s">
        <v>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Y77*Source!I219</f>
        <v>69.695999999999998</v>
      </c>
      <c r="CY77">
        <f>AA77</f>
        <v>124.98</v>
      </c>
      <c r="CZ77">
        <f>AE77</f>
        <v>66.48</v>
      </c>
      <c r="DA77">
        <f>AI77</f>
        <v>1.88</v>
      </c>
      <c r="DB77">
        <f t="shared" si="2"/>
        <v>438.77</v>
      </c>
      <c r="DC77">
        <f t="shared" si="3"/>
        <v>0</v>
      </c>
    </row>
    <row r="78" spans="1:107" x14ac:dyDescent="0.2">
      <c r="A78">
        <f>ROW(Source!A219)</f>
        <v>219</v>
      </c>
      <c r="B78">
        <v>99036980</v>
      </c>
      <c r="C78">
        <v>99037495</v>
      </c>
      <c r="D78">
        <v>42786858</v>
      </c>
      <c r="E78">
        <v>1</v>
      </c>
      <c r="F78">
        <v>1</v>
      </c>
      <c r="G78">
        <v>42731623</v>
      </c>
      <c r="H78">
        <v>3</v>
      </c>
      <c r="I78" t="s">
        <v>273</v>
      </c>
      <c r="J78" t="s">
        <v>274</v>
      </c>
      <c r="K78" t="s">
        <v>275</v>
      </c>
      <c r="L78">
        <v>1301</v>
      </c>
      <c r="N78">
        <v>1003</v>
      </c>
      <c r="O78" t="s">
        <v>111</v>
      </c>
      <c r="P78" t="s">
        <v>111</v>
      </c>
      <c r="Q78">
        <v>1</v>
      </c>
      <c r="W78">
        <v>0</v>
      </c>
      <c r="X78">
        <v>1822075318</v>
      </c>
      <c r="Y78">
        <v>12</v>
      </c>
      <c r="AA78">
        <v>20.94</v>
      </c>
      <c r="AB78">
        <v>0</v>
      </c>
      <c r="AC78">
        <v>0</v>
      </c>
      <c r="AD78">
        <v>0</v>
      </c>
      <c r="AE78">
        <v>2.35</v>
      </c>
      <c r="AF78">
        <v>0</v>
      </c>
      <c r="AG78">
        <v>0</v>
      </c>
      <c r="AH78">
        <v>0</v>
      </c>
      <c r="AI78">
        <v>8.91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12</v>
      </c>
      <c r="AU78" t="s">
        <v>3</v>
      </c>
      <c r="AV78">
        <v>0</v>
      </c>
      <c r="AW78">
        <v>2</v>
      </c>
      <c r="AX78">
        <v>99037504</v>
      </c>
      <c r="AY78">
        <v>1</v>
      </c>
      <c r="AZ78">
        <v>0</v>
      </c>
      <c r="BA78">
        <v>87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Y78*Source!I219</f>
        <v>126.72</v>
      </c>
      <c r="CY78">
        <f>AA78</f>
        <v>20.94</v>
      </c>
      <c r="CZ78">
        <f>AE78</f>
        <v>2.35</v>
      </c>
      <c r="DA78">
        <f>AI78</f>
        <v>8.91</v>
      </c>
      <c r="DB78">
        <f t="shared" si="2"/>
        <v>28.2</v>
      </c>
      <c r="DC78">
        <f t="shared" si="3"/>
        <v>0</v>
      </c>
    </row>
    <row r="79" spans="1:107" x14ac:dyDescent="0.2">
      <c r="A79">
        <f>ROW(Source!A257)</f>
        <v>257</v>
      </c>
      <c r="B79">
        <v>99036983</v>
      </c>
      <c r="C79">
        <v>99037507</v>
      </c>
      <c r="D79">
        <v>42731629</v>
      </c>
      <c r="E79">
        <v>42731623</v>
      </c>
      <c r="F79">
        <v>1</v>
      </c>
      <c r="G79">
        <v>42731623</v>
      </c>
      <c r="H79">
        <v>1</v>
      </c>
      <c r="I79" t="s">
        <v>225</v>
      </c>
      <c r="J79" t="s">
        <v>3</v>
      </c>
      <c r="K79" t="s">
        <v>226</v>
      </c>
      <c r="L79">
        <v>1191</v>
      </c>
      <c r="N79">
        <v>1013</v>
      </c>
      <c r="O79" t="s">
        <v>227</v>
      </c>
      <c r="P79" t="s">
        <v>227</v>
      </c>
      <c r="Q79">
        <v>1</v>
      </c>
      <c r="W79">
        <v>0</v>
      </c>
      <c r="X79">
        <v>476480486</v>
      </c>
      <c r="Y79">
        <v>4.2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4.2</v>
      </c>
      <c r="AU79" t="s">
        <v>3</v>
      </c>
      <c r="AV79">
        <v>1</v>
      </c>
      <c r="AW79">
        <v>2</v>
      </c>
      <c r="AX79">
        <v>99037517</v>
      </c>
      <c r="AY79">
        <v>1</v>
      </c>
      <c r="AZ79">
        <v>0</v>
      </c>
      <c r="BA79">
        <v>89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Y79*Source!I257</f>
        <v>10.5</v>
      </c>
      <c r="CY79">
        <f>AD79</f>
        <v>0</v>
      </c>
      <c r="CZ79">
        <f>AH79</f>
        <v>0</v>
      </c>
      <c r="DA79">
        <f>AL79</f>
        <v>1</v>
      </c>
      <c r="DB79">
        <f t="shared" ref="DB79:DB110" si="4">ROUND(ROUND(AT79*CZ79,2),6)</f>
        <v>0</v>
      </c>
      <c r="DC79">
        <f t="shared" ref="DC79:DC110" si="5">ROUND(ROUND(AT79*AG79,2),6)</f>
        <v>0</v>
      </c>
    </row>
    <row r="80" spans="1:107" x14ac:dyDescent="0.2">
      <c r="A80">
        <f>ROW(Source!A257)</f>
        <v>257</v>
      </c>
      <c r="B80">
        <v>99036983</v>
      </c>
      <c r="C80">
        <v>99037507</v>
      </c>
      <c r="D80">
        <v>42811385</v>
      </c>
      <c r="E80">
        <v>1</v>
      </c>
      <c r="F80">
        <v>1</v>
      </c>
      <c r="G80">
        <v>42731623</v>
      </c>
      <c r="H80">
        <v>2</v>
      </c>
      <c r="I80" t="s">
        <v>276</v>
      </c>
      <c r="J80" t="s">
        <v>277</v>
      </c>
      <c r="K80" t="s">
        <v>278</v>
      </c>
      <c r="L80">
        <v>1367</v>
      </c>
      <c r="N80">
        <v>1011</v>
      </c>
      <c r="O80" t="s">
        <v>231</v>
      </c>
      <c r="P80" t="s">
        <v>231</v>
      </c>
      <c r="Q80">
        <v>1</v>
      </c>
      <c r="W80">
        <v>0</v>
      </c>
      <c r="X80">
        <v>-628430174</v>
      </c>
      <c r="Y80">
        <v>0.02</v>
      </c>
      <c r="AA80">
        <v>0</v>
      </c>
      <c r="AB80">
        <v>76.81</v>
      </c>
      <c r="AC80">
        <v>14.36</v>
      </c>
      <c r="AD80">
        <v>0</v>
      </c>
      <c r="AE80">
        <v>0</v>
      </c>
      <c r="AF80">
        <v>76.81</v>
      </c>
      <c r="AG80">
        <v>14.36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0.02</v>
      </c>
      <c r="AU80" t="s">
        <v>3</v>
      </c>
      <c r="AV80">
        <v>0</v>
      </c>
      <c r="AW80">
        <v>2</v>
      </c>
      <c r="AX80">
        <v>99037518</v>
      </c>
      <c r="AY80">
        <v>1</v>
      </c>
      <c r="AZ80">
        <v>0</v>
      </c>
      <c r="BA80">
        <v>90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Y80*Source!I257</f>
        <v>0.05</v>
      </c>
      <c r="CY80">
        <f>AB80</f>
        <v>76.81</v>
      </c>
      <c r="CZ80">
        <f>AF80</f>
        <v>76.81</v>
      </c>
      <c r="DA80">
        <f>AJ80</f>
        <v>1</v>
      </c>
      <c r="DB80">
        <f t="shared" si="4"/>
        <v>1.54</v>
      </c>
      <c r="DC80">
        <f t="shared" si="5"/>
        <v>0.28999999999999998</v>
      </c>
    </row>
    <row r="81" spans="1:107" x14ac:dyDescent="0.2">
      <c r="A81">
        <f>ROW(Source!A257)</f>
        <v>257</v>
      </c>
      <c r="B81">
        <v>99036983</v>
      </c>
      <c r="C81">
        <v>99037507</v>
      </c>
      <c r="D81">
        <v>42811508</v>
      </c>
      <c r="E81">
        <v>1</v>
      </c>
      <c r="F81">
        <v>1</v>
      </c>
      <c r="G81">
        <v>42731623</v>
      </c>
      <c r="H81">
        <v>2</v>
      </c>
      <c r="I81" t="s">
        <v>279</v>
      </c>
      <c r="J81" t="s">
        <v>280</v>
      </c>
      <c r="K81" t="s">
        <v>281</v>
      </c>
      <c r="L81">
        <v>1367</v>
      </c>
      <c r="N81">
        <v>1011</v>
      </c>
      <c r="O81" t="s">
        <v>231</v>
      </c>
      <c r="P81" t="s">
        <v>231</v>
      </c>
      <c r="Q81">
        <v>1</v>
      </c>
      <c r="W81">
        <v>0</v>
      </c>
      <c r="X81">
        <v>593980231</v>
      </c>
      <c r="Y81">
        <v>1.64</v>
      </c>
      <c r="AA81">
        <v>0</v>
      </c>
      <c r="AB81">
        <v>2.36</v>
      </c>
      <c r="AC81">
        <v>0.04</v>
      </c>
      <c r="AD81">
        <v>0</v>
      </c>
      <c r="AE81">
        <v>0</v>
      </c>
      <c r="AF81">
        <v>2.36</v>
      </c>
      <c r="AG81">
        <v>0.04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3</v>
      </c>
      <c r="AT81">
        <v>1.64</v>
      </c>
      <c r="AU81" t="s">
        <v>3</v>
      </c>
      <c r="AV81">
        <v>0</v>
      </c>
      <c r="AW81">
        <v>2</v>
      </c>
      <c r="AX81">
        <v>99037519</v>
      </c>
      <c r="AY81">
        <v>1</v>
      </c>
      <c r="AZ81">
        <v>0</v>
      </c>
      <c r="BA81">
        <v>91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Y81*Source!I257</f>
        <v>4.0999999999999996</v>
      </c>
      <c r="CY81">
        <f>AB81</f>
        <v>2.36</v>
      </c>
      <c r="CZ81">
        <f>AF81</f>
        <v>2.36</v>
      </c>
      <c r="DA81">
        <f>AJ81</f>
        <v>1</v>
      </c>
      <c r="DB81">
        <f t="shared" si="4"/>
        <v>3.87</v>
      </c>
      <c r="DC81">
        <f t="shared" si="5"/>
        <v>7.0000000000000007E-2</v>
      </c>
    </row>
    <row r="82" spans="1:107" x14ac:dyDescent="0.2">
      <c r="A82">
        <f>ROW(Source!A257)</f>
        <v>257</v>
      </c>
      <c r="B82">
        <v>99036983</v>
      </c>
      <c r="C82">
        <v>99037507</v>
      </c>
      <c r="D82">
        <v>42811465</v>
      </c>
      <c r="E82">
        <v>1</v>
      </c>
      <c r="F82">
        <v>1</v>
      </c>
      <c r="G82">
        <v>42731623</v>
      </c>
      <c r="H82">
        <v>2</v>
      </c>
      <c r="I82" t="s">
        <v>282</v>
      </c>
      <c r="J82" t="s">
        <v>283</v>
      </c>
      <c r="K82" t="s">
        <v>284</v>
      </c>
      <c r="L82">
        <v>1367</v>
      </c>
      <c r="N82">
        <v>1011</v>
      </c>
      <c r="O82" t="s">
        <v>231</v>
      </c>
      <c r="P82" t="s">
        <v>231</v>
      </c>
      <c r="Q82">
        <v>1</v>
      </c>
      <c r="W82">
        <v>0</v>
      </c>
      <c r="X82">
        <v>926785503</v>
      </c>
      <c r="Y82">
        <v>0.24</v>
      </c>
      <c r="AA82">
        <v>0</v>
      </c>
      <c r="AB82">
        <v>0.64</v>
      </c>
      <c r="AC82">
        <v>0.04</v>
      </c>
      <c r="AD82">
        <v>0</v>
      </c>
      <c r="AE82">
        <v>0</v>
      </c>
      <c r="AF82">
        <v>0.64</v>
      </c>
      <c r="AG82">
        <v>0.04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0.24</v>
      </c>
      <c r="AU82" t="s">
        <v>3</v>
      </c>
      <c r="AV82">
        <v>0</v>
      </c>
      <c r="AW82">
        <v>2</v>
      </c>
      <c r="AX82">
        <v>99037520</v>
      </c>
      <c r="AY82">
        <v>1</v>
      </c>
      <c r="AZ82">
        <v>0</v>
      </c>
      <c r="BA82">
        <v>92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Y82*Source!I257</f>
        <v>0.6</v>
      </c>
      <c r="CY82">
        <f>AB82</f>
        <v>0.64</v>
      </c>
      <c r="CZ82">
        <f>AF82</f>
        <v>0.64</v>
      </c>
      <c r="DA82">
        <f>AJ82</f>
        <v>1</v>
      </c>
      <c r="DB82">
        <f t="shared" si="4"/>
        <v>0.15</v>
      </c>
      <c r="DC82">
        <f t="shared" si="5"/>
        <v>0.01</v>
      </c>
    </row>
    <row r="83" spans="1:107" x14ac:dyDescent="0.2">
      <c r="A83">
        <f>ROW(Source!A257)</f>
        <v>257</v>
      </c>
      <c r="B83">
        <v>99036983</v>
      </c>
      <c r="C83">
        <v>99037507</v>
      </c>
      <c r="D83">
        <v>42788878</v>
      </c>
      <c r="E83">
        <v>1</v>
      </c>
      <c r="F83">
        <v>1</v>
      </c>
      <c r="G83">
        <v>42731623</v>
      </c>
      <c r="H83">
        <v>3</v>
      </c>
      <c r="I83" t="s">
        <v>285</v>
      </c>
      <c r="J83" t="s">
        <v>286</v>
      </c>
      <c r="K83" t="s">
        <v>287</v>
      </c>
      <c r="L83">
        <v>1346</v>
      </c>
      <c r="N83">
        <v>1009</v>
      </c>
      <c r="O83" t="s">
        <v>189</v>
      </c>
      <c r="P83" t="s">
        <v>189</v>
      </c>
      <c r="Q83">
        <v>1</v>
      </c>
      <c r="W83">
        <v>0</v>
      </c>
      <c r="X83">
        <v>1077528645</v>
      </c>
      <c r="Y83">
        <v>0.86670000000000003</v>
      </c>
      <c r="AA83">
        <v>221.64</v>
      </c>
      <c r="AB83">
        <v>0</v>
      </c>
      <c r="AC83">
        <v>0</v>
      </c>
      <c r="AD83">
        <v>0</v>
      </c>
      <c r="AE83">
        <v>221.64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0.86670000000000003</v>
      </c>
      <c r="AU83" t="s">
        <v>3</v>
      </c>
      <c r="AV83">
        <v>0</v>
      </c>
      <c r="AW83">
        <v>2</v>
      </c>
      <c r="AX83">
        <v>99037521</v>
      </c>
      <c r="AY83">
        <v>1</v>
      </c>
      <c r="AZ83">
        <v>0</v>
      </c>
      <c r="BA83">
        <v>93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Y83*Source!I257</f>
        <v>2.16675</v>
      </c>
      <c r="CY83">
        <f>AA83</f>
        <v>221.64</v>
      </c>
      <c r="CZ83">
        <f>AE83</f>
        <v>221.64</v>
      </c>
      <c r="DA83">
        <f>AI83</f>
        <v>1</v>
      </c>
      <c r="DB83">
        <f t="shared" si="4"/>
        <v>192.1</v>
      </c>
      <c r="DC83">
        <f t="shared" si="5"/>
        <v>0</v>
      </c>
    </row>
    <row r="84" spans="1:107" x14ac:dyDescent="0.2">
      <c r="A84">
        <f>ROW(Source!A257)</f>
        <v>257</v>
      </c>
      <c r="B84">
        <v>99036983</v>
      </c>
      <c r="C84">
        <v>99037507</v>
      </c>
      <c r="D84">
        <v>78628968</v>
      </c>
      <c r="E84">
        <v>1</v>
      </c>
      <c r="F84">
        <v>1</v>
      </c>
      <c r="G84">
        <v>42731623</v>
      </c>
      <c r="H84">
        <v>3</v>
      </c>
      <c r="I84" t="s">
        <v>203</v>
      </c>
      <c r="J84" t="s">
        <v>205</v>
      </c>
      <c r="K84" t="s">
        <v>204</v>
      </c>
      <c r="L84">
        <v>1354</v>
      </c>
      <c r="N84">
        <v>1010</v>
      </c>
      <c r="O84" t="s">
        <v>20</v>
      </c>
      <c r="P84" t="s">
        <v>20</v>
      </c>
      <c r="Q84">
        <v>1</v>
      </c>
      <c r="W84">
        <v>0</v>
      </c>
      <c r="X84">
        <v>-1445544100</v>
      </c>
      <c r="Y84">
        <v>4</v>
      </c>
      <c r="AA84">
        <v>567.82000000000005</v>
      </c>
      <c r="AB84">
        <v>0</v>
      </c>
      <c r="AC84">
        <v>0</v>
      </c>
      <c r="AD84">
        <v>0</v>
      </c>
      <c r="AE84">
        <v>567.82000000000005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 t="s">
        <v>3</v>
      </c>
      <c r="AT84">
        <v>4</v>
      </c>
      <c r="AU84" t="s">
        <v>3</v>
      </c>
      <c r="AV84">
        <v>0</v>
      </c>
      <c r="AW84">
        <v>1</v>
      </c>
      <c r="AX84">
        <v>-1</v>
      </c>
      <c r="AY84">
        <v>0</v>
      </c>
      <c r="AZ84">
        <v>0</v>
      </c>
      <c r="BA84" t="s">
        <v>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Y84*Source!I257</f>
        <v>10</v>
      </c>
      <c r="CY84">
        <f>AA84</f>
        <v>567.82000000000005</v>
      </c>
      <c r="CZ84">
        <f>AE84</f>
        <v>567.82000000000005</v>
      </c>
      <c r="DA84">
        <f>AI84</f>
        <v>1</v>
      </c>
      <c r="DB84">
        <f t="shared" si="4"/>
        <v>2271.2800000000002</v>
      </c>
      <c r="DC84">
        <f t="shared" si="5"/>
        <v>0</v>
      </c>
    </row>
    <row r="85" spans="1:107" x14ac:dyDescent="0.2">
      <c r="A85">
        <f>ROW(Source!A257)</f>
        <v>257</v>
      </c>
      <c r="B85">
        <v>99036983</v>
      </c>
      <c r="C85">
        <v>99037507</v>
      </c>
      <c r="D85">
        <v>42808723</v>
      </c>
      <c r="E85">
        <v>1</v>
      </c>
      <c r="F85">
        <v>1</v>
      </c>
      <c r="G85">
        <v>42731623</v>
      </c>
      <c r="H85">
        <v>3</v>
      </c>
      <c r="I85" t="s">
        <v>288</v>
      </c>
      <c r="J85" t="s">
        <v>289</v>
      </c>
      <c r="K85" t="s">
        <v>290</v>
      </c>
      <c r="L85">
        <v>1354</v>
      </c>
      <c r="N85">
        <v>1010</v>
      </c>
      <c r="O85" t="s">
        <v>20</v>
      </c>
      <c r="P85" t="s">
        <v>20</v>
      </c>
      <c r="Q85">
        <v>1</v>
      </c>
      <c r="W85">
        <v>0</v>
      </c>
      <c r="X85">
        <v>-1551247525</v>
      </c>
      <c r="Y85">
        <v>1.5209999999999999</v>
      </c>
      <c r="AA85">
        <v>373.37</v>
      </c>
      <c r="AB85">
        <v>0</v>
      </c>
      <c r="AC85">
        <v>0</v>
      </c>
      <c r="AD85">
        <v>0</v>
      </c>
      <c r="AE85">
        <v>373.37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1.5209999999999999</v>
      </c>
      <c r="AU85" t="s">
        <v>3</v>
      </c>
      <c r="AV85">
        <v>0</v>
      </c>
      <c r="AW85">
        <v>2</v>
      </c>
      <c r="AX85">
        <v>99037522</v>
      </c>
      <c r="AY85">
        <v>1</v>
      </c>
      <c r="AZ85">
        <v>0</v>
      </c>
      <c r="BA85">
        <v>94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Y85*Source!I257</f>
        <v>3.8024999999999998</v>
      </c>
      <c r="CY85">
        <f>AA85</f>
        <v>373.37</v>
      </c>
      <c r="CZ85">
        <f>AE85</f>
        <v>373.37</v>
      </c>
      <c r="DA85">
        <f>AI85</f>
        <v>1</v>
      </c>
      <c r="DB85">
        <f t="shared" si="4"/>
        <v>567.9</v>
      </c>
      <c r="DC85">
        <f t="shared" si="5"/>
        <v>0</v>
      </c>
    </row>
    <row r="86" spans="1:107" x14ac:dyDescent="0.2">
      <c r="A86">
        <f>ROW(Source!A257)</f>
        <v>257</v>
      </c>
      <c r="B86">
        <v>99036983</v>
      </c>
      <c r="C86">
        <v>99037507</v>
      </c>
      <c r="D86">
        <v>42808924</v>
      </c>
      <c r="E86">
        <v>1</v>
      </c>
      <c r="F86">
        <v>1</v>
      </c>
      <c r="G86">
        <v>42731623</v>
      </c>
      <c r="H86">
        <v>3</v>
      </c>
      <c r="I86" t="s">
        <v>291</v>
      </c>
      <c r="J86" t="s">
        <v>292</v>
      </c>
      <c r="K86" t="s">
        <v>293</v>
      </c>
      <c r="L86">
        <v>1354</v>
      </c>
      <c r="N86">
        <v>1010</v>
      </c>
      <c r="O86" t="s">
        <v>20</v>
      </c>
      <c r="P86" t="s">
        <v>20</v>
      </c>
      <c r="Q86">
        <v>1</v>
      </c>
      <c r="W86">
        <v>0</v>
      </c>
      <c r="X86">
        <v>-1963666126</v>
      </c>
      <c r="Y86">
        <v>22.814800000000002</v>
      </c>
      <c r="AA86">
        <v>11.58</v>
      </c>
      <c r="AB86">
        <v>0</v>
      </c>
      <c r="AC86">
        <v>0</v>
      </c>
      <c r="AD86">
        <v>0</v>
      </c>
      <c r="AE86">
        <v>11.58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22.814800000000002</v>
      </c>
      <c r="AU86" t="s">
        <v>3</v>
      </c>
      <c r="AV86">
        <v>0</v>
      </c>
      <c r="AW86">
        <v>2</v>
      </c>
      <c r="AX86">
        <v>99037523</v>
      </c>
      <c r="AY86">
        <v>1</v>
      </c>
      <c r="AZ86">
        <v>0</v>
      </c>
      <c r="BA86">
        <v>95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Y86*Source!I257</f>
        <v>57.037000000000006</v>
      </c>
      <c r="CY86">
        <f>AA86</f>
        <v>11.58</v>
      </c>
      <c r="CZ86">
        <f>AE86</f>
        <v>11.58</v>
      </c>
      <c r="DA86">
        <f>AI86</f>
        <v>1</v>
      </c>
      <c r="DB86">
        <f t="shared" si="4"/>
        <v>264.2</v>
      </c>
      <c r="DC86">
        <f t="shared" si="5"/>
        <v>0</v>
      </c>
    </row>
    <row r="87" spans="1:107" x14ac:dyDescent="0.2">
      <c r="A87">
        <f>ROW(Source!A257)</f>
        <v>257</v>
      </c>
      <c r="B87">
        <v>99036983</v>
      </c>
      <c r="C87">
        <v>99037507</v>
      </c>
      <c r="D87">
        <v>42756607</v>
      </c>
      <c r="E87">
        <v>42731623</v>
      </c>
      <c r="F87">
        <v>1</v>
      </c>
      <c r="G87">
        <v>42731623</v>
      </c>
      <c r="H87">
        <v>3</v>
      </c>
      <c r="I87" t="s">
        <v>294</v>
      </c>
      <c r="J87" t="s">
        <v>3</v>
      </c>
      <c r="K87" t="s">
        <v>295</v>
      </c>
      <c r="L87">
        <v>1344</v>
      </c>
      <c r="N87">
        <v>1008</v>
      </c>
      <c r="O87" t="s">
        <v>260</v>
      </c>
      <c r="P87" t="s">
        <v>260</v>
      </c>
      <c r="Q87">
        <v>1</v>
      </c>
      <c r="W87">
        <v>0</v>
      </c>
      <c r="X87">
        <v>-94250534</v>
      </c>
      <c r="Y87">
        <v>0.01</v>
      </c>
      <c r="AA87">
        <v>1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0.01</v>
      </c>
      <c r="AU87" t="s">
        <v>3</v>
      </c>
      <c r="AV87">
        <v>0</v>
      </c>
      <c r="AW87">
        <v>2</v>
      </c>
      <c r="AX87">
        <v>99037525</v>
      </c>
      <c r="AY87">
        <v>1</v>
      </c>
      <c r="AZ87">
        <v>0</v>
      </c>
      <c r="BA87">
        <v>97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Y87*Source!I257</f>
        <v>2.5000000000000001E-2</v>
      </c>
      <c r="CY87">
        <f>AA87</f>
        <v>1</v>
      </c>
      <c r="CZ87">
        <f>AE87</f>
        <v>1</v>
      </c>
      <c r="DA87">
        <f>AI87</f>
        <v>1</v>
      </c>
      <c r="DB87">
        <f t="shared" si="4"/>
        <v>0.01</v>
      </c>
      <c r="DC87">
        <f t="shared" si="5"/>
        <v>0</v>
      </c>
    </row>
    <row r="88" spans="1:107" x14ac:dyDescent="0.2">
      <c r="A88">
        <f>ROW(Source!A258)</f>
        <v>258</v>
      </c>
      <c r="B88">
        <v>99036980</v>
      </c>
      <c r="C88">
        <v>99037507</v>
      </c>
      <c r="D88">
        <v>42731629</v>
      </c>
      <c r="E88">
        <v>42731623</v>
      </c>
      <c r="F88">
        <v>1</v>
      </c>
      <c r="G88">
        <v>42731623</v>
      </c>
      <c r="H88">
        <v>1</v>
      </c>
      <c r="I88" t="s">
        <v>225</v>
      </c>
      <c r="J88" t="s">
        <v>3</v>
      </c>
      <c r="K88" t="s">
        <v>226</v>
      </c>
      <c r="L88">
        <v>1191</v>
      </c>
      <c r="N88">
        <v>1013</v>
      </c>
      <c r="O88" t="s">
        <v>227</v>
      </c>
      <c r="P88" t="s">
        <v>227</v>
      </c>
      <c r="Q88">
        <v>1</v>
      </c>
      <c r="W88">
        <v>0</v>
      </c>
      <c r="X88">
        <v>476480486</v>
      </c>
      <c r="Y88">
        <v>4.2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4.2</v>
      </c>
      <c r="AU88" t="s">
        <v>3</v>
      </c>
      <c r="AV88">
        <v>1</v>
      </c>
      <c r="AW88">
        <v>2</v>
      </c>
      <c r="AX88">
        <v>99037517</v>
      </c>
      <c r="AY88">
        <v>1</v>
      </c>
      <c r="AZ88">
        <v>0</v>
      </c>
      <c r="BA88">
        <v>98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Y88*Source!I258</f>
        <v>10.5</v>
      </c>
      <c r="CY88">
        <f>AD88</f>
        <v>0</v>
      </c>
      <c r="CZ88">
        <f>AH88</f>
        <v>0</v>
      </c>
      <c r="DA88">
        <f>AL88</f>
        <v>1</v>
      </c>
      <c r="DB88">
        <f t="shared" si="4"/>
        <v>0</v>
      </c>
      <c r="DC88">
        <f t="shared" si="5"/>
        <v>0</v>
      </c>
    </row>
    <row r="89" spans="1:107" x14ac:dyDescent="0.2">
      <c r="A89">
        <f>ROW(Source!A258)</f>
        <v>258</v>
      </c>
      <c r="B89">
        <v>99036980</v>
      </c>
      <c r="C89">
        <v>99037507</v>
      </c>
      <c r="D89">
        <v>42811385</v>
      </c>
      <c r="E89">
        <v>1</v>
      </c>
      <c r="F89">
        <v>1</v>
      </c>
      <c r="G89">
        <v>42731623</v>
      </c>
      <c r="H89">
        <v>2</v>
      </c>
      <c r="I89" t="s">
        <v>276</v>
      </c>
      <c r="J89" t="s">
        <v>277</v>
      </c>
      <c r="K89" t="s">
        <v>278</v>
      </c>
      <c r="L89">
        <v>1367</v>
      </c>
      <c r="N89">
        <v>1011</v>
      </c>
      <c r="O89" t="s">
        <v>231</v>
      </c>
      <c r="P89" t="s">
        <v>231</v>
      </c>
      <c r="Q89">
        <v>1</v>
      </c>
      <c r="W89">
        <v>0</v>
      </c>
      <c r="X89">
        <v>-628430174</v>
      </c>
      <c r="Y89">
        <v>0.02</v>
      </c>
      <c r="AA89">
        <v>0</v>
      </c>
      <c r="AB89">
        <v>743.89</v>
      </c>
      <c r="AC89">
        <v>364.3</v>
      </c>
      <c r="AD89">
        <v>0</v>
      </c>
      <c r="AE89">
        <v>0</v>
      </c>
      <c r="AF89">
        <v>76.81</v>
      </c>
      <c r="AG89">
        <v>14.36</v>
      </c>
      <c r="AH89">
        <v>0</v>
      </c>
      <c r="AI89">
        <v>1</v>
      </c>
      <c r="AJ89">
        <v>9.25</v>
      </c>
      <c r="AK89">
        <v>24.23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0.02</v>
      </c>
      <c r="AU89" t="s">
        <v>3</v>
      </c>
      <c r="AV89">
        <v>0</v>
      </c>
      <c r="AW89">
        <v>2</v>
      </c>
      <c r="AX89">
        <v>99037518</v>
      </c>
      <c r="AY89">
        <v>1</v>
      </c>
      <c r="AZ89">
        <v>0</v>
      </c>
      <c r="BA89">
        <v>99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Y89*Source!I258</f>
        <v>0.05</v>
      </c>
      <c r="CY89">
        <f>AB89</f>
        <v>743.89</v>
      </c>
      <c r="CZ89">
        <f>AF89</f>
        <v>76.81</v>
      </c>
      <c r="DA89">
        <f>AJ89</f>
        <v>9.25</v>
      </c>
      <c r="DB89">
        <f t="shared" si="4"/>
        <v>1.54</v>
      </c>
      <c r="DC89">
        <f t="shared" si="5"/>
        <v>0.28999999999999998</v>
      </c>
    </row>
    <row r="90" spans="1:107" x14ac:dyDescent="0.2">
      <c r="A90">
        <f>ROW(Source!A258)</f>
        <v>258</v>
      </c>
      <c r="B90">
        <v>99036980</v>
      </c>
      <c r="C90">
        <v>99037507</v>
      </c>
      <c r="D90">
        <v>42811508</v>
      </c>
      <c r="E90">
        <v>1</v>
      </c>
      <c r="F90">
        <v>1</v>
      </c>
      <c r="G90">
        <v>42731623</v>
      </c>
      <c r="H90">
        <v>2</v>
      </c>
      <c r="I90" t="s">
        <v>279</v>
      </c>
      <c r="J90" t="s">
        <v>280</v>
      </c>
      <c r="K90" t="s">
        <v>281</v>
      </c>
      <c r="L90">
        <v>1367</v>
      </c>
      <c r="N90">
        <v>1011</v>
      </c>
      <c r="O90" t="s">
        <v>231</v>
      </c>
      <c r="P90" t="s">
        <v>231</v>
      </c>
      <c r="Q90">
        <v>1</v>
      </c>
      <c r="W90">
        <v>0</v>
      </c>
      <c r="X90">
        <v>593980231</v>
      </c>
      <c r="Y90">
        <v>1.64</v>
      </c>
      <c r="AA90">
        <v>0</v>
      </c>
      <c r="AB90">
        <v>8.92</v>
      </c>
      <c r="AC90">
        <v>1.01</v>
      </c>
      <c r="AD90">
        <v>0</v>
      </c>
      <c r="AE90">
        <v>0</v>
      </c>
      <c r="AF90">
        <v>2.36</v>
      </c>
      <c r="AG90">
        <v>0.04</v>
      </c>
      <c r="AH90">
        <v>0</v>
      </c>
      <c r="AI90">
        <v>1</v>
      </c>
      <c r="AJ90">
        <v>3.61</v>
      </c>
      <c r="AK90">
        <v>24.23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1.64</v>
      </c>
      <c r="AU90" t="s">
        <v>3</v>
      </c>
      <c r="AV90">
        <v>0</v>
      </c>
      <c r="AW90">
        <v>2</v>
      </c>
      <c r="AX90">
        <v>99037519</v>
      </c>
      <c r="AY90">
        <v>1</v>
      </c>
      <c r="AZ90">
        <v>0</v>
      </c>
      <c r="BA90">
        <v>100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Y90*Source!I258</f>
        <v>4.0999999999999996</v>
      </c>
      <c r="CY90">
        <f>AB90</f>
        <v>8.92</v>
      </c>
      <c r="CZ90">
        <f>AF90</f>
        <v>2.36</v>
      </c>
      <c r="DA90">
        <f>AJ90</f>
        <v>3.61</v>
      </c>
      <c r="DB90">
        <f t="shared" si="4"/>
        <v>3.87</v>
      </c>
      <c r="DC90">
        <f t="shared" si="5"/>
        <v>7.0000000000000007E-2</v>
      </c>
    </row>
    <row r="91" spans="1:107" x14ac:dyDescent="0.2">
      <c r="A91">
        <f>ROW(Source!A258)</f>
        <v>258</v>
      </c>
      <c r="B91">
        <v>99036980</v>
      </c>
      <c r="C91">
        <v>99037507</v>
      </c>
      <c r="D91">
        <v>42811465</v>
      </c>
      <c r="E91">
        <v>1</v>
      </c>
      <c r="F91">
        <v>1</v>
      </c>
      <c r="G91">
        <v>42731623</v>
      </c>
      <c r="H91">
        <v>2</v>
      </c>
      <c r="I91" t="s">
        <v>282</v>
      </c>
      <c r="J91" t="s">
        <v>283</v>
      </c>
      <c r="K91" t="s">
        <v>284</v>
      </c>
      <c r="L91">
        <v>1367</v>
      </c>
      <c r="N91">
        <v>1011</v>
      </c>
      <c r="O91" t="s">
        <v>231</v>
      </c>
      <c r="P91" t="s">
        <v>231</v>
      </c>
      <c r="Q91">
        <v>1</v>
      </c>
      <c r="W91">
        <v>0</v>
      </c>
      <c r="X91">
        <v>926785503</v>
      </c>
      <c r="Y91">
        <v>0.24</v>
      </c>
      <c r="AA91">
        <v>0</v>
      </c>
      <c r="AB91">
        <v>5.73</v>
      </c>
      <c r="AC91">
        <v>1.01</v>
      </c>
      <c r="AD91">
        <v>0</v>
      </c>
      <c r="AE91">
        <v>0</v>
      </c>
      <c r="AF91">
        <v>0.64</v>
      </c>
      <c r="AG91">
        <v>0.04</v>
      </c>
      <c r="AH91">
        <v>0</v>
      </c>
      <c r="AI91">
        <v>1</v>
      </c>
      <c r="AJ91">
        <v>8.5500000000000007</v>
      </c>
      <c r="AK91">
        <v>24.23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0.24</v>
      </c>
      <c r="AU91" t="s">
        <v>3</v>
      </c>
      <c r="AV91">
        <v>0</v>
      </c>
      <c r="AW91">
        <v>2</v>
      </c>
      <c r="AX91">
        <v>99037520</v>
      </c>
      <c r="AY91">
        <v>1</v>
      </c>
      <c r="AZ91">
        <v>0</v>
      </c>
      <c r="BA91">
        <v>101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Y91*Source!I258</f>
        <v>0.6</v>
      </c>
      <c r="CY91">
        <f>AB91</f>
        <v>5.73</v>
      </c>
      <c r="CZ91">
        <f>AF91</f>
        <v>0.64</v>
      </c>
      <c r="DA91">
        <f>AJ91</f>
        <v>8.5500000000000007</v>
      </c>
      <c r="DB91">
        <f t="shared" si="4"/>
        <v>0.15</v>
      </c>
      <c r="DC91">
        <f t="shared" si="5"/>
        <v>0.01</v>
      </c>
    </row>
    <row r="92" spans="1:107" x14ac:dyDescent="0.2">
      <c r="A92">
        <f>ROW(Source!A258)</f>
        <v>258</v>
      </c>
      <c r="B92">
        <v>99036980</v>
      </c>
      <c r="C92">
        <v>99037507</v>
      </c>
      <c r="D92">
        <v>42788878</v>
      </c>
      <c r="E92">
        <v>1</v>
      </c>
      <c r="F92">
        <v>1</v>
      </c>
      <c r="G92">
        <v>42731623</v>
      </c>
      <c r="H92">
        <v>3</v>
      </c>
      <c r="I92" t="s">
        <v>285</v>
      </c>
      <c r="J92" t="s">
        <v>286</v>
      </c>
      <c r="K92" t="s">
        <v>287</v>
      </c>
      <c r="L92">
        <v>1346</v>
      </c>
      <c r="N92">
        <v>1009</v>
      </c>
      <c r="O92" t="s">
        <v>189</v>
      </c>
      <c r="P92" t="s">
        <v>189</v>
      </c>
      <c r="Q92">
        <v>1</v>
      </c>
      <c r="W92">
        <v>0</v>
      </c>
      <c r="X92">
        <v>1077528645</v>
      </c>
      <c r="Y92">
        <v>0.86670000000000003</v>
      </c>
      <c r="AA92">
        <v>280.94</v>
      </c>
      <c r="AB92">
        <v>0</v>
      </c>
      <c r="AC92">
        <v>0</v>
      </c>
      <c r="AD92">
        <v>0</v>
      </c>
      <c r="AE92">
        <v>221.64</v>
      </c>
      <c r="AF92">
        <v>0</v>
      </c>
      <c r="AG92">
        <v>0</v>
      </c>
      <c r="AH92">
        <v>0</v>
      </c>
      <c r="AI92">
        <v>1.26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0.86670000000000003</v>
      </c>
      <c r="AU92" t="s">
        <v>3</v>
      </c>
      <c r="AV92">
        <v>0</v>
      </c>
      <c r="AW92">
        <v>2</v>
      </c>
      <c r="AX92">
        <v>99037521</v>
      </c>
      <c r="AY92">
        <v>1</v>
      </c>
      <c r="AZ92">
        <v>0</v>
      </c>
      <c r="BA92">
        <v>102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Y92*Source!I258</f>
        <v>2.16675</v>
      </c>
      <c r="CY92">
        <f>AA92</f>
        <v>280.94</v>
      </c>
      <c r="CZ92">
        <f>AE92</f>
        <v>221.64</v>
      </c>
      <c r="DA92">
        <f>AI92</f>
        <v>1.26</v>
      </c>
      <c r="DB92">
        <f t="shared" si="4"/>
        <v>192.1</v>
      </c>
      <c r="DC92">
        <f t="shared" si="5"/>
        <v>0</v>
      </c>
    </row>
    <row r="93" spans="1:107" x14ac:dyDescent="0.2">
      <c r="A93">
        <f>ROW(Source!A258)</f>
        <v>258</v>
      </c>
      <c r="B93">
        <v>99036980</v>
      </c>
      <c r="C93">
        <v>99037507</v>
      </c>
      <c r="D93">
        <v>78628968</v>
      </c>
      <c r="E93">
        <v>1</v>
      </c>
      <c r="F93">
        <v>1</v>
      </c>
      <c r="G93">
        <v>42731623</v>
      </c>
      <c r="H93">
        <v>3</v>
      </c>
      <c r="I93" t="s">
        <v>203</v>
      </c>
      <c r="J93" t="s">
        <v>205</v>
      </c>
      <c r="K93" t="s">
        <v>204</v>
      </c>
      <c r="L93">
        <v>1354</v>
      </c>
      <c r="N93">
        <v>1010</v>
      </c>
      <c r="O93" t="s">
        <v>20</v>
      </c>
      <c r="P93" t="s">
        <v>20</v>
      </c>
      <c r="Q93">
        <v>1</v>
      </c>
      <c r="W93">
        <v>0</v>
      </c>
      <c r="X93">
        <v>-1445544100</v>
      </c>
      <c r="Y93">
        <v>4</v>
      </c>
      <c r="AA93">
        <v>765.44</v>
      </c>
      <c r="AB93">
        <v>0</v>
      </c>
      <c r="AC93">
        <v>0</v>
      </c>
      <c r="AD93">
        <v>0</v>
      </c>
      <c r="AE93">
        <v>567.82000000000005</v>
      </c>
      <c r="AF93">
        <v>0</v>
      </c>
      <c r="AG93">
        <v>0</v>
      </c>
      <c r="AH93">
        <v>0</v>
      </c>
      <c r="AI93">
        <v>1.34</v>
      </c>
      <c r="AJ93">
        <v>1</v>
      </c>
      <c r="AK93">
        <v>1</v>
      </c>
      <c r="AL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 t="s">
        <v>3</v>
      </c>
      <c r="AT93">
        <v>4</v>
      </c>
      <c r="AU93" t="s">
        <v>3</v>
      </c>
      <c r="AV93">
        <v>0</v>
      </c>
      <c r="AW93">
        <v>1</v>
      </c>
      <c r="AX93">
        <v>-1</v>
      </c>
      <c r="AY93">
        <v>0</v>
      </c>
      <c r="AZ93">
        <v>0</v>
      </c>
      <c r="BA93" t="s">
        <v>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Y93*Source!I258</f>
        <v>10</v>
      </c>
      <c r="CY93">
        <f>AA93</f>
        <v>765.44</v>
      </c>
      <c r="CZ93">
        <f>AE93</f>
        <v>567.82000000000005</v>
      </c>
      <c r="DA93">
        <f>AI93</f>
        <v>1.34</v>
      </c>
      <c r="DB93">
        <f t="shared" si="4"/>
        <v>2271.2800000000002</v>
      </c>
      <c r="DC93">
        <f t="shared" si="5"/>
        <v>0</v>
      </c>
    </row>
    <row r="94" spans="1:107" x14ac:dyDescent="0.2">
      <c r="A94">
        <f>ROW(Source!A258)</f>
        <v>258</v>
      </c>
      <c r="B94">
        <v>99036980</v>
      </c>
      <c r="C94">
        <v>99037507</v>
      </c>
      <c r="D94">
        <v>42808723</v>
      </c>
      <c r="E94">
        <v>1</v>
      </c>
      <c r="F94">
        <v>1</v>
      </c>
      <c r="G94">
        <v>42731623</v>
      </c>
      <c r="H94">
        <v>3</v>
      </c>
      <c r="I94" t="s">
        <v>288</v>
      </c>
      <c r="J94" t="s">
        <v>289</v>
      </c>
      <c r="K94" t="s">
        <v>290</v>
      </c>
      <c r="L94">
        <v>1354</v>
      </c>
      <c r="N94">
        <v>1010</v>
      </c>
      <c r="O94" t="s">
        <v>20</v>
      </c>
      <c r="P94" t="s">
        <v>20</v>
      </c>
      <c r="Q94">
        <v>1</v>
      </c>
      <c r="W94">
        <v>0</v>
      </c>
      <c r="X94">
        <v>-1551247525</v>
      </c>
      <c r="Y94">
        <v>1.5209999999999999</v>
      </c>
      <c r="AA94">
        <v>1006.64</v>
      </c>
      <c r="AB94">
        <v>0</v>
      </c>
      <c r="AC94">
        <v>0</v>
      </c>
      <c r="AD94">
        <v>0</v>
      </c>
      <c r="AE94">
        <v>373.37</v>
      </c>
      <c r="AF94">
        <v>0</v>
      </c>
      <c r="AG94">
        <v>0</v>
      </c>
      <c r="AH94">
        <v>0</v>
      </c>
      <c r="AI94">
        <v>2.68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1.5209999999999999</v>
      </c>
      <c r="AU94" t="s">
        <v>3</v>
      </c>
      <c r="AV94">
        <v>0</v>
      </c>
      <c r="AW94">
        <v>2</v>
      </c>
      <c r="AX94">
        <v>99037522</v>
      </c>
      <c r="AY94">
        <v>1</v>
      </c>
      <c r="AZ94">
        <v>0</v>
      </c>
      <c r="BA94">
        <v>103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Y94*Source!I258</f>
        <v>3.8024999999999998</v>
      </c>
      <c r="CY94">
        <f>AA94</f>
        <v>1006.64</v>
      </c>
      <c r="CZ94">
        <f>AE94</f>
        <v>373.37</v>
      </c>
      <c r="DA94">
        <f>AI94</f>
        <v>2.68</v>
      </c>
      <c r="DB94">
        <f t="shared" si="4"/>
        <v>567.9</v>
      </c>
      <c r="DC94">
        <f t="shared" si="5"/>
        <v>0</v>
      </c>
    </row>
    <row r="95" spans="1:107" x14ac:dyDescent="0.2">
      <c r="A95">
        <f>ROW(Source!A258)</f>
        <v>258</v>
      </c>
      <c r="B95">
        <v>99036980</v>
      </c>
      <c r="C95">
        <v>99037507</v>
      </c>
      <c r="D95">
        <v>42808924</v>
      </c>
      <c r="E95">
        <v>1</v>
      </c>
      <c r="F95">
        <v>1</v>
      </c>
      <c r="G95">
        <v>42731623</v>
      </c>
      <c r="H95">
        <v>3</v>
      </c>
      <c r="I95" t="s">
        <v>291</v>
      </c>
      <c r="J95" t="s">
        <v>292</v>
      </c>
      <c r="K95" t="s">
        <v>293</v>
      </c>
      <c r="L95">
        <v>1354</v>
      </c>
      <c r="N95">
        <v>1010</v>
      </c>
      <c r="O95" t="s">
        <v>20</v>
      </c>
      <c r="P95" t="s">
        <v>20</v>
      </c>
      <c r="Q95">
        <v>1</v>
      </c>
      <c r="W95">
        <v>0</v>
      </c>
      <c r="X95">
        <v>-1963666126</v>
      </c>
      <c r="Y95">
        <v>22.814800000000002</v>
      </c>
      <c r="AA95">
        <v>26.21</v>
      </c>
      <c r="AB95">
        <v>0</v>
      </c>
      <c r="AC95">
        <v>0</v>
      </c>
      <c r="AD95">
        <v>0</v>
      </c>
      <c r="AE95">
        <v>11.58</v>
      </c>
      <c r="AF95">
        <v>0</v>
      </c>
      <c r="AG95">
        <v>0</v>
      </c>
      <c r="AH95">
        <v>0</v>
      </c>
      <c r="AI95">
        <v>2.25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22.814800000000002</v>
      </c>
      <c r="AU95" t="s">
        <v>3</v>
      </c>
      <c r="AV95">
        <v>0</v>
      </c>
      <c r="AW95">
        <v>2</v>
      </c>
      <c r="AX95">
        <v>99037523</v>
      </c>
      <c r="AY95">
        <v>1</v>
      </c>
      <c r="AZ95">
        <v>0</v>
      </c>
      <c r="BA95">
        <v>104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Y95*Source!I258</f>
        <v>57.037000000000006</v>
      </c>
      <c r="CY95">
        <f>AA95</f>
        <v>26.21</v>
      </c>
      <c r="CZ95">
        <f>AE95</f>
        <v>11.58</v>
      </c>
      <c r="DA95">
        <f>AI95</f>
        <v>2.25</v>
      </c>
      <c r="DB95">
        <f t="shared" si="4"/>
        <v>264.2</v>
      </c>
      <c r="DC95">
        <f t="shared" si="5"/>
        <v>0</v>
      </c>
    </row>
    <row r="96" spans="1:107" x14ac:dyDescent="0.2">
      <c r="A96">
        <f>ROW(Source!A258)</f>
        <v>258</v>
      </c>
      <c r="B96">
        <v>99036980</v>
      </c>
      <c r="C96">
        <v>99037507</v>
      </c>
      <c r="D96">
        <v>42756607</v>
      </c>
      <c r="E96">
        <v>42731623</v>
      </c>
      <c r="F96">
        <v>1</v>
      </c>
      <c r="G96">
        <v>42731623</v>
      </c>
      <c r="H96">
        <v>3</v>
      </c>
      <c r="I96" t="s">
        <v>294</v>
      </c>
      <c r="J96" t="s">
        <v>3</v>
      </c>
      <c r="K96" t="s">
        <v>295</v>
      </c>
      <c r="L96">
        <v>1344</v>
      </c>
      <c r="N96">
        <v>1008</v>
      </c>
      <c r="O96" t="s">
        <v>260</v>
      </c>
      <c r="P96" t="s">
        <v>260</v>
      </c>
      <c r="Q96">
        <v>1</v>
      </c>
      <c r="W96">
        <v>0</v>
      </c>
      <c r="X96">
        <v>-94250534</v>
      </c>
      <c r="Y96">
        <v>0.01</v>
      </c>
      <c r="AA96">
        <v>1.01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0.01</v>
      </c>
      <c r="AU96" t="s">
        <v>3</v>
      </c>
      <c r="AV96">
        <v>0</v>
      </c>
      <c r="AW96">
        <v>2</v>
      </c>
      <c r="AX96">
        <v>99037525</v>
      </c>
      <c r="AY96">
        <v>1</v>
      </c>
      <c r="AZ96">
        <v>0</v>
      </c>
      <c r="BA96">
        <v>106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Y96*Source!I258</f>
        <v>2.5000000000000001E-2</v>
      </c>
      <c r="CY96">
        <f>AA96</f>
        <v>1.01</v>
      </c>
      <c r="CZ96">
        <f>AE96</f>
        <v>1</v>
      </c>
      <c r="DA96">
        <f>AI96</f>
        <v>1</v>
      </c>
      <c r="DB96">
        <f t="shared" si="4"/>
        <v>0.01</v>
      </c>
      <c r="DC96">
        <f t="shared" si="5"/>
        <v>0</v>
      </c>
    </row>
    <row r="97" spans="1:107" x14ac:dyDescent="0.2">
      <c r="A97">
        <f>ROW(Source!A261)</f>
        <v>261</v>
      </c>
      <c r="B97">
        <v>99036983</v>
      </c>
      <c r="C97">
        <v>102103075</v>
      </c>
      <c r="D97">
        <v>42731629</v>
      </c>
      <c r="E97">
        <v>42731623</v>
      </c>
      <c r="F97">
        <v>1</v>
      </c>
      <c r="G97">
        <v>42731623</v>
      </c>
      <c r="H97">
        <v>1</v>
      </c>
      <c r="I97" t="s">
        <v>225</v>
      </c>
      <c r="J97" t="s">
        <v>3</v>
      </c>
      <c r="K97" t="s">
        <v>226</v>
      </c>
      <c r="L97">
        <v>1191</v>
      </c>
      <c r="N97">
        <v>1013</v>
      </c>
      <c r="O97" t="s">
        <v>227</v>
      </c>
      <c r="P97" t="s">
        <v>227</v>
      </c>
      <c r="Q97">
        <v>1</v>
      </c>
      <c r="W97">
        <v>0</v>
      </c>
      <c r="X97">
        <v>476480486</v>
      </c>
      <c r="Y97">
        <v>4.2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4.2</v>
      </c>
      <c r="AU97" t="s">
        <v>3</v>
      </c>
      <c r="AV97">
        <v>1</v>
      </c>
      <c r="AW97">
        <v>2</v>
      </c>
      <c r="AX97">
        <v>102103085</v>
      </c>
      <c r="AY97">
        <v>1</v>
      </c>
      <c r="AZ97">
        <v>0</v>
      </c>
      <c r="BA97">
        <v>107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Y97*Source!I261</f>
        <v>18.900000000000002</v>
      </c>
      <c r="CY97">
        <f>AD97</f>
        <v>0</v>
      </c>
      <c r="CZ97">
        <f>AH97</f>
        <v>0</v>
      </c>
      <c r="DA97">
        <f>AL97</f>
        <v>1</v>
      </c>
      <c r="DB97">
        <f t="shared" si="4"/>
        <v>0</v>
      </c>
      <c r="DC97">
        <f t="shared" si="5"/>
        <v>0</v>
      </c>
    </row>
    <row r="98" spans="1:107" x14ac:dyDescent="0.2">
      <c r="A98">
        <f>ROW(Source!A261)</f>
        <v>261</v>
      </c>
      <c r="B98">
        <v>99036983</v>
      </c>
      <c r="C98">
        <v>102103075</v>
      </c>
      <c r="D98">
        <v>42811385</v>
      </c>
      <c r="E98">
        <v>1</v>
      </c>
      <c r="F98">
        <v>1</v>
      </c>
      <c r="G98">
        <v>42731623</v>
      </c>
      <c r="H98">
        <v>2</v>
      </c>
      <c r="I98" t="s">
        <v>276</v>
      </c>
      <c r="J98" t="s">
        <v>277</v>
      </c>
      <c r="K98" t="s">
        <v>278</v>
      </c>
      <c r="L98">
        <v>1367</v>
      </c>
      <c r="N98">
        <v>1011</v>
      </c>
      <c r="O98" t="s">
        <v>231</v>
      </c>
      <c r="P98" t="s">
        <v>231</v>
      </c>
      <c r="Q98">
        <v>1</v>
      </c>
      <c r="W98">
        <v>0</v>
      </c>
      <c r="X98">
        <v>-628430174</v>
      </c>
      <c r="Y98">
        <v>0.02</v>
      </c>
      <c r="AA98">
        <v>0</v>
      </c>
      <c r="AB98">
        <v>76.81</v>
      </c>
      <c r="AC98">
        <v>14.36</v>
      </c>
      <c r="AD98">
        <v>0</v>
      </c>
      <c r="AE98">
        <v>0</v>
      </c>
      <c r="AF98">
        <v>76.81</v>
      </c>
      <c r="AG98">
        <v>14.36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0.02</v>
      </c>
      <c r="AU98" t="s">
        <v>3</v>
      </c>
      <c r="AV98">
        <v>0</v>
      </c>
      <c r="AW98">
        <v>2</v>
      </c>
      <c r="AX98">
        <v>102103086</v>
      </c>
      <c r="AY98">
        <v>1</v>
      </c>
      <c r="AZ98">
        <v>0</v>
      </c>
      <c r="BA98">
        <v>108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Y98*Source!I261</f>
        <v>0.09</v>
      </c>
      <c r="CY98">
        <f>AB98</f>
        <v>76.81</v>
      </c>
      <c r="CZ98">
        <f>AF98</f>
        <v>76.81</v>
      </c>
      <c r="DA98">
        <f>AJ98</f>
        <v>1</v>
      </c>
      <c r="DB98">
        <f t="shared" si="4"/>
        <v>1.54</v>
      </c>
      <c r="DC98">
        <f t="shared" si="5"/>
        <v>0.28999999999999998</v>
      </c>
    </row>
    <row r="99" spans="1:107" x14ac:dyDescent="0.2">
      <c r="A99">
        <f>ROW(Source!A261)</f>
        <v>261</v>
      </c>
      <c r="B99">
        <v>99036983</v>
      </c>
      <c r="C99">
        <v>102103075</v>
      </c>
      <c r="D99">
        <v>42811508</v>
      </c>
      <c r="E99">
        <v>1</v>
      </c>
      <c r="F99">
        <v>1</v>
      </c>
      <c r="G99">
        <v>42731623</v>
      </c>
      <c r="H99">
        <v>2</v>
      </c>
      <c r="I99" t="s">
        <v>279</v>
      </c>
      <c r="J99" t="s">
        <v>280</v>
      </c>
      <c r="K99" t="s">
        <v>281</v>
      </c>
      <c r="L99">
        <v>1367</v>
      </c>
      <c r="N99">
        <v>1011</v>
      </c>
      <c r="O99" t="s">
        <v>231</v>
      </c>
      <c r="P99" t="s">
        <v>231</v>
      </c>
      <c r="Q99">
        <v>1</v>
      </c>
      <c r="W99">
        <v>0</v>
      </c>
      <c r="X99">
        <v>593980231</v>
      </c>
      <c r="Y99">
        <v>1.64</v>
      </c>
      <c r="AA99">
        <v>0</v>
      </c>
      <c r="AB99">
        <v>2.36</v>
      </c>
      <c r="AC99">
        <v>0.04</v>
      </c>
      <c r="AD99">
        <v>0</v>
      </c>
      <c r="AE99">
        <v>0</v>
      </c>
      <c r="AF99">
        <v>2.36</v>
      </c>
      <c r="AG99">
        <v>0.04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3</v>
      </c>
      <c r="AT99">
        <v>1.64</v>
      </c>
      <c r="AU99" t="s">
        <v>3</v>
      </c>
      <c r="AV99">
        <v>0</v>
      </c>
      <c r="AW99">
        <v>2</v>
      </c>
      <c r="AX99">
        <v>102103087</v>
      </c>
      <c r="AY99">
        <v>1</v>
      </c>
      <c r="AZ99">
        <v>0</v>
      </c>
      <c r="BA99">
        <v>109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Y99*Source!I261</f>
        <v>7.38</v>
      </c>
      <c r="CY99">
        <f>AB99</f>
        <v>2.36</v>
      </c>
      <c r="CZ99">
        <f>AF99</f>
        <v>2.36</v>
      </c>
      <c r="DA99">
        <f>AJ99</f>
        <v>1</v>
      </c>
      <c r="DB99">
        <f t="shared" si="4"/>
        <v>3.87</v>
      </c>
      <c r="DC99">
        <f t="shared" si="5"/>
        <v>7.0000000000000007E-2</v>
      </c>
    </row>
    <row r="100" spans="1:107" x14ac:dyDescent="0.2">
      <c r="A100">
        <f>ROW(Source!A261)</f>
        <v>261</v>
      </c>
      <c r="B100">
        <v>99036983</v>
      </c>
      <c r="C100">
        <v>102103075</v>
      </c>
      <c r="D100">
        <v>42811465</v>
      </c>
      <c r="E100">
        <v>1</v>
      </c>
      <c r="F100">
        <v>1</v>
      </c>
      <c r="G100">
        <v>42731623</v>
      </c>
      <c r="H100">
        <v>2</v>
      </c>
      <c r="I100" t="s">
        <v>282</v>
      </c>
      <c r="J100" t="s">
        <v>283</v>
      </c>
      <c r="K100" t="s">
        <v>284</v>
      </c>
      <c r="L100">
        <v>1367</v>
      </c>
      <c r="N100">
        <v>1011</v>
      </c>
      <c r="O100" t="s">
        <v>231</v>
      </c>
      <c r="P100" t="s">
        <v>231</v>
      </c>
      <c r="Q100">
        <v>1</v>
      </c>
      <c r="W100">
        <v>0</v>
      </c>
      <c r="X100">
        <v>926785503</v>
      </c>
      <c r="Y100">
        <v>0.24</v>
      </c>
      <c r="AA100">
        <v>0</v>
      </c>
      <c r="AB100">
        <v>0.64</v>
      </c>
      <c r="AC100">
        <v>0.04</v>
      </c>
      <c r="AD100">
        <v>0</v>
      </c>
      <c r="AE100">
        <v>0</v>
      </c>
      <c r="AF100">
        <v>0.64</v>
      </c>
      <c r="AG100">
        <v>0.04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3</v>
      </c>
      <c r="AT100">
        <v>0.24</v>
      </c>
      <c r="AU100" t="s">
        <v>3</v>
      </c>
      <c r="AV100">
        <v>0</v>
      </c>
      <c r="AW100">
        <v>2</v>
      </c>
      <c r="AX100">
        <v>102103088</v>
      </c>
      <c r="AY100">
        <v>1</v>
      </c>
      <c r="AZ100">
        <v>0</v>
      </c>
      <c r="BA100">
        <v>110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Y100*Source!I261</f>
        <v>1.08</v>
      </c>
      <c r="CY100">
        <f>AB100</f>
        <v>0.64</v>
      </c>
      <c r="CZ100">
        <f>AF100</f>
        <v>0.64</v>
      </c>
      <c r="DA100">
        <f>AJ100</f>
        <v>1</v>
      </c>
      <c r="DB100">
        <f t="shared" si="4"/>
        <v>0.15</v>
      </c>
      <c r="DC100">
        <f t="shared" si="5"/>
        <v>0.01</v>
      </c>
    </row>
    <row r="101" spans="1:107" x14ac:dyDescent="0.2">
      <c r="A101">
        <f>ROW(Source!A261)</f>
        <v>261</v>
      </c>
      <c r="B101">
        <v>99036983</v>
      </c>
      <c r="C101">
        <v>102103075</v>
      </c>
      <c r="D101">
        <v>42788876</v>
      </c>
      <c r="E101">
        <v>1</v>
      </c>
      <c r="F101">
        <v>1</v>
      </c>
      <c r="G101">
        <v>42731623</v>
      </c>
      <c r="H101">
        <v>3</v>
      </c>
      <c r="I101" t="s">
        <v>206</v>
      </c>
      <c r="J101" t="s">
        <v>208</v>
      </c>
      <c r="K101" t="s">
        <v>207</v>
      </c>
      <c r="L101">
        <v>1354</v>
      </c>
      <c r="N101">
        <v>1010</v>
      </c>
      <c r="O101" t="s">
        <v>20</v>
      </c>
      <c r="P101" t="s">
        <v>20</v>
      </c>
      <c r="Q101">
        <v>1</v>
      </c>
      <c r="W101">
        <v>0</v>
      </c>
      <c r="X101">
        <v>727499281</v>
      </c>
      <c r="Y101">
        <v>2.2222219999999999</v>
      </c>
      <c r="AA101">
        <v>1157.69</v>
      </c>
      <c r="AB101">
        <v>0</v>
      </c>
      <c r="AC101">
        <v>0</v>
      </c>
      <c r="AD101">
        <v>0</v>
      </c>
      <c r="AE101">
        <v>1157.69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 t="s">
        <v>3</v>
      </c>
      <c r="AT101">
        <v>2.2222219999999999</v>
      </c>
      <c r="AU101" t="s">
        <v>3</v>
      </c>
      <c r="AV101">
        <v>0</v>
      </c>
      <c r="AW101">
        <v>1</v>
      </c>
      <c r="AX101">
        <v>-1</v>
      </c>
      <c r="AY101">
        <v>0</v>
      </c>
      <c r="AZ101">
        <v>0</v>
      </c>
      <c r="BA101" t="s">
        <v>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Y101*Source!I261</f>
        <v>9.999998999999999</v>
      </c>
      <c r="CY101">
        <f>AA101</f>
        <v>1157.69</v>
      </c>
      <c r="CZ101">
        <f>AE101</f>
        <v>1157.69</v>
      </c>
      <c r="DA101">
        <f>AI101</f>
        <v>1</v>
      </c>
      <c r="DB101">
        <f t="shared" si="4"/>
        <v>2572.64</v>
      </c>
      <c r="DC101">
        <f t="shared" si="5"/>
        <v>0</v>
      </c>
    </row>
    <row r="102" spans="1:107" x14ac:dyDescent="0.2">
      <c r="A102">
        <f>ROW(Source!A261)</f>
        <v>261</v>
      </c>
      <c r="B102">
        <v>99036983</v>
      </c>
      <c r="C102">
        <v>102103075</v>
      </c>
      <c r="D102">
        <v>42788878</v>
      </c>
      <c r="E102">
        <v>1</v>
      </c>
      <c r="F102">
        <v>1</v>
      </c>
      <c r="G102">
        <v>42731623</v>
      </c>
      <c r="H102">
        <v>3</v>
      </c>
      <c r="I102" t="s">
        <v>285</v>
      </c>
      <c r="J102" t="s">
        <v>286</v>
      </c>
      <c r="K102" t="s">
        <v>287</v>
      </c>
      <c r="L102">
        <v>1346</v>
      </c>
      <c r="N102">
        <v>1009</v>
      </c>
      <c r="O102" t="s">
        <v>189</v>
      </c>
      <c r="P102" t="s">
        <v>189</v>
      </c>
      <c r="Q102">
        <v>1</v>
      </c>
      <c r="W102">
        <v>0</v>
      </c>
      <c r="X102">
        <v>1077528645</v>
      </c>
      <c r="Y102">
        <v>0.86670000000000003</v>
      </c>
      <c r="AA102">
        <v>221.64</v>
      </c>
      <c r="AB102">
        <v>0</v>
      </c>
      <c r="AC102">
        <v>0</v>
      </c>
      <c r="AD102">
        <v>0</v>
      </c>
      <c r="AE102">
        <v>221.64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3</v>
      </c>
      <c r="AT102">
        <v>0.86670000000000003</v>
      </c>
      <c r="AU102" t="s">
        <v>3</v>
      </c>
      <c r="AV102">
        <v>0</v>
      </c>
      <c r="AW102">
        <v>2</v>
      </c>
      <c r="AX102">
        <v>102103089</v>
      </c>
      <c r="AY102">
        <v>1</v>
      </c>
      <c r="AZ102">
        <v>0</v>
      </c>
      <c r="BA102">
        <v>111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Y102*Source!I261</f>
        <v>3.90015</v>
      </c>
      <c r="CY102">
        <f>AA102</f>
        <v>221.64</v>
      </c>
      <c r="CZ102">
        <f>AE102</f>
        <v>221.64</v>
      </c>
      <c r="DA102">
        <f>AI102</f>
        <v>1</v>
      </c>
      <c r="DB102">
        <f t="shared" si="4"/>
        <v>192.1</v>
      </c>
      <c r="DC102">
        <f t="shared" si="5"/>
        <v>0</v>
      </c>
    </row>
    <row r="103" spans="1:107" x14ac:dyDescent="0.2">
      <c r="A103">
        <f>ROW(Source!A261)</f>
        <v>261</v>
      </c>
      <c r="B103">
        <v>99036983</v>
      </c>
      <c r="C103">
        <v>102103075</v>
      </c>
      <c r="D103">
        <v>42808723</v>
      </c>
      <c r="E103">
        <v>1</v>
      </c>
      <c r="F103">
        <v>1</v>
      </c>
      <c r="G103">
        <v>42731623</v>
      </c>
      <c r="H103">
        <v>3</v>
      </c>
      <c r="I103" t="s">
        <v>288</v>
      </c>
      <c r="J103" t="s">
        <v>289</v>
      </c>
      <c r="K103" t="s">
        <v>290</v>
      </c>
      <c r="L103">
        <v>1354</v>
      </c>
      <c r="N103">
        <v>1010</v>
      </c>
      <c r="O103" t="s">
        <v>20</v>
      </c>
      <c r="P103" t="s">
        <v>20</v>
      </c>
      <c r="Q103">
        <v>1</v>
      </c>
      <c r="W103">
        <v>0</v>
      </c>
      <c r="X103">
        <v>-1551247525</v>
      </c>
      <c r="Y103">
        <v>1.5209999999999999</v>
      </c>
      <c r="AA103">
        <v>373.37</v>
      </c>
      <c r="AB103">
        <v>0</v>
      </c>
      <c r="AC103">
        <v>0</v>
      </c>
      <c r="AD103">
        <v>0</v>
      </c>
      <c r="AE103">
        <v>373.37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3</v>
      </c>
      <c r="AT103">
        <v>1.5209999999999999</v>
      </c>
      <c r="AU103" t="s">
        <v>3</v>
      </c>
      <c r="AV103">
        <v>0</v>
      </c>
      <c r="AW103">
        <v>2</v>
      </c>
      <c r="AX103">
        <v>102103090</v>
      </c>
      <c r="AY103">
        <v>1</v>
      </c>
      <c r="AZ103">
        <v>0</v>
      </c>
      <c r="BA103">
        <v>112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Y103*Source!I261</f>
        <v>6.8445</v>
      </c>
      <c r="CY103">
        <f>AA103</f>
        <v>373.37</v>
      </c>
      <c r="CZ103">
        <f>AE103</f>
        <v>373.37</v>
      </c>
      <c r="DA103">
        <f>AI103</f>
        <v>1</v>
      </c>
      <c r="DB103">
        <f t="shared" si="4"/>
        <v>567.9</v>
      </c>
      <c r="DC103">
        <f t="shared" si="5"/>
        <v>0</v>
      </c>
    </row>
    <row r="104" spans="1:107" x14ac:dyDescent="0.2">
      <c r="A104">
        <f>ROW(Source!A261)</f>
        <v>261</v>
      </c>
      <c r="B104">
        <v>99036983</v>
      </c>
      <c r="C104">
        <v>102103075</v>
      </c>
      <c r="D104">
        <v>42808924</v>
      </c>
      <c r="E104">
        <v>1</v>
      </c>
      <c r="F104">
        <v>1</v>
      </c>
      <c r="G104">
        <v>42731623</v>
      </c>
      <c r="H104">
        <v>3</v>
      </c>
      <c r="I104" t="s">
        <v>291</v>
      </c>
      <c r="J104" t="s">
        <v>292</v>
      </c>
      <c r="K104" t="s">
        <v>293</v>
      </c>
      <c r="L104">
        <v>1354</v>
      </c>
      <c r="N104">
        <v>1010</v>
      </c>
      <c r="O104" t="s">
        <v>20</v>
      </c>
      <c r="P104" t="s">
        <v>20</v>
      </c>
      <c r="Q104">
        <v>1</v>
      </c>
      <c r="W104">
        <v>0</v>
      </c>
      <c r="X104">
        <v>-1963666126</v>
      </c>
      <c r="Y104">
        <v>22.814800000000002</v>
      </c>
      <c r="AA104">
        <v>11.58</v>
      </c>
      <c r="AB104">
        <v>0</v>
      </c>
      <c r="AC104">
        <v>0</v>
      </c>
      <c r="AD104">
        <v>0</v>
      </c>
      <c r="AE104">
        <v>11.58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22.814800000000002</v>
      </c>
      <c r="AU104" t="s">
        <v>3</v>
      </c>
      <c r="AV104">
        <v>0</v>
      </c>
      <c r="AW104">
        <v>2</v>
      </c>
      <c r="AX104">
        <v>102103091</v>
      </c>
      <c r="AY104">
        <v>1</v>
      </c>
      <c r="AZ104">
        <v>0</v>
      </c>
      <c r="BA104">
        <v>113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Y104*Source!I261</f>
        <v>102.6666</v>
      </c>
      <c r="CY104">
        <f>AA104</f>
        <v>11.58</v>
      </c>
      <c r="CZ104">
        <f>AE104</f>
        <v>11.58</v>
      </c>
      <c r="DA104">
        <f>AI104</f>
        <v>1</v>
      </c>
      <c r="DB104">
        <f t="shared" si="4"/>
        <v>264.2</v>
      </c>
      <c r="DC104">
        <f t="shared" si="5"/>
        <v>0</v>
      </c>
    </row>
    <row r="105" spans="1:107" x14ac:dyDescent="0.2">
      <c r="A105">
        <f>ROW(Source!A261)</f>
        <v>261</v>
      </c>
      <c r="B105">
        <v>99036983</v>
      </c>
      <c r="C105">
        <v>102103075</v>
      </c>
      <c r="D105">
        <v>42756607</v>
      </c>
      <c r="E105">
        <v>42731623</v>
      </c>
      <c r="F105">
        <v>1</v>
      </c>
      <c r="G105">
        <v>42731623</v>
      </c>
      <c r="H105">
        <v>3</v>
      </c>
      <c r="I105" t="s">
        <v>294</v>
      </c>
      <c r="J105" t="s">
        <v>3</v>
      </c>
      <c r="K105" t="s">
        <v>295</v>
      </c>
      <c r="L105">
        <v>1344</v>
      </c>
      <c r="N105">
        <v>1008</v>
      </c>
      <c r="O105" t="s">
        <v>260</v>
      </c>
      <c r="P105" t="s">
        <v>260</v>
      </c>
      <c r="Q105">
        <v>1</v>
      </c>
      <c r="W105">
        <v>0</v>
      </c>
      <c r="X105">
        <v>-94250534</v>
      </c>
      <c r="Y105">
        <v>0.01</v>
      </c>
      <c r="AA105">
        <v>1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3</v>
      </c>
      <c r="AT105">
        <v>0.01</v>
      </c>
      <c r="AU105" t="s">
        <v>3</v>
      </c>
      <c r="AV105">
        <v>0</v>
      </c>
      <c r="AW105">
        <v>2</v>
      </c>
      <c r="AX105">
        <v>102103093</v>
      </c>
      <c r="AY105">
        <v>1</v>
      </c>
      <c r="AZ105">
        <v>0</v>
      </c>
      <c r="BA105">
        <v>115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Y105*Source!I261</f>
        <v>4.4999999999999998E-2</v>
      </c>
      <c r="CY105">
        <f>AA105</f>
        <v>1</v>
      </c>
      <c r="CZ105">
        <f>AE105</f>
        <v>1</v>
      </c>
      <c r="DA105">
        <f>AI105</f>
        <v>1</v>
      </c>
      <c r="DB105">
        <f t="shared" si="4"/>
        <v>0.01</v>
      </c>
      <c r="DC105">
        <f t="shared" si="5"/>
        <v>0</v>
      </c>
    </row>
    <row r="106" spans="1:107" x14ac:dyDescent="0.2">
      <c r="A106">
        <f>ROW(Source!A262)</f>
        <v>262</v>
      </c>
      <c r="B106">
        <v>99036980</v>
      </c>
      <c r="C106">
        <v>102103075</v>
      </c>
      <c r="D106">
        <v>42731629</v>
      </c>
      <c r="E106">
        <v>42731623</v>
      </c>
      <c r="F106">
        <v>1</v>
      </c>
      <c r="G106">
        <v>42731623</v>
      </c>
      <c r="H106">
        <v>1</v>
      </c>
      <c r="I106" t="s">
        <v>225</v>
      </c>
      <c r="J106" t="s">
        <v>3</v>
      </c>
      <c r="K106" t="s">
        <v>226</v>
      </c>
      <c r="L106">
        <v>1191</v>
      </c>
      <c r="N106">
        <v>1013</v>
      </c>
      <c r="O106" t="s">
        <v>227</v>
      </c>
      <c r="P106" t="s">
        <v>227</v>
      </c>
      <c r="Q106">
        <v>1</v>
      </c>
      <c r="W106">
        <v>0</v>
      </c>
      <c r="X106">
        <v>476480486</v>
      </c>
      <c r="Y106">
        <v>4.2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3</v>
      </c>
      <c r="AT106">
        <v>4.2</v>
      </c>
      <c r="AU106" t="s">
        <v>3</v>
      </c>
      <c r="AV106">
        <v>1</v>
      </c>
      <c r="AW106">
        <v>2</v>
      </c>
      <c r="AX106">
        <v>102103085</v>
      </c>
      <c r="AY106">
        <v>1</v>
      </c>
      <c r="AZ106">
        <v>0</v>
      </c>
      <c r="BA106">
        <v>116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Y106*Source!I262</f>
        <v>18.900000000000002</v>
      </c>
      <c r="CY106">
        <f>AD106</f>
        <v>0</v>
      </c>
      <c r="CZ106">
        <f>AH106</f>
        <v>0</v>
      </c>
      <c r="DA106">
        <f>AL106</f>
        <v>1</v>
      </c>
      <c r="DB106">
        <f t="shared" si="4"/>
        <v>0</v>
      </c>
      <c r="DC106">
        <f t="shared" si="5"/>
        <v>0</v>
      </c>
    </row>
    <row r="107" spans="1:107" x14ac:dyDescent="0.2">
      <c r="A107">
        <f>ROW(Source!A262)</f>
        <v>262</v>
      </c>
      <c r="B107">
        <v>99036980</v>
      </c>
      <c r="C107">
        <v>102103075</v>
      </c>
      <c r="D107">
        <v>42811385</v>
      </c>
      <c r="E107">
        <v>1</v>
      </c>
      <c r="F107">
        <v>1</v>
      </c>
      <c r="G107">
        <v>42731623</v>
      </c>
      <c r="H107">
        <v>2</v>
      </c>
      <c r="I107" t="s">
        <v>276</v>
      </c>
      <c r="J107" t="s">
        <v>277</v>
      </c>
      <c r="K107" t="s">
        <v>278</v>
      </c>
      <c r="L107">
        <v>1367</v>
      </c>
      <c r="N107">
        <v>1011</v>
      </c>
      <c r="O107" t="s">
        <v>231</v>
      </c>
      <c r="P107" t="s">
        <v>231</v>
      </c>
      <c r="Q107">
        <v>1</v>
      </c>
      <c r="W107">
        <v>0</v>
      </c>
      <c r="X107">
        <v>-628430174</v>
      </c>
      <c r="Y107">
        <v>0.02</v>
      </c>
      <c r="AA107">
        <v>0</v>
      </c>
      <c r="AB107">
        <v>743.89</v>
      </c>
      <c r="AC107">
        <v>364.3</v>
      </c>
      <c r="AD107">
        <v>0</v>
      </c>
      <c r="AE107">
        <v>0</v>
      </c>
      <c r="AF107">
        <v>76.81</v>
      </c>
      <c r="AG107">
        <v>14.36</v>
      </c>
      <c r="AH107">
        <v>0</v>
      </c>
      <c r="AI107">
        <v>1</v>
      </c>
      <c r="AJ107">
        <v>9.25</v>
      </c>
      <c r="AK107">
        <v>24.23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3</v>
      </c>
      <c r="AT107">
        <v>0.02</v>
      </c>
      <c r="AU107" t="s">
        <v>3</v>
      </c>
      <c r="AV107">
        <v>0</v>
      </c>
      <c r="AW107">
        <v>2</v>
      </c>
      <c r="AX107">
        <v>102103086</v>
      </c>
      <c r="AY107">
        <v>1</v>
      </c>
      <c r="AZ107">
        <v>0</v>
      </c>
      <c r="BA107">
        <v>117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Y107*Source!I262</f>
        <v>0.09</v>
      </c>
      <c r="CY107">
        <f>AB107</f>
        <v>743.89</v>
      </c>
      <c r="CZ107">
        <f>AF107</f>
        <v>76.81</v>
      </c>
      <c r="DA107">
        <f>AJ107</f>
        <v>9.25</v>
      </c>
      <c r="DB107">
        <f t="shared" si="4"/>
        <v>1.54</v>
      </c>
      <c r="DC107">
        <f t="shared" si="5"/>
        <v>0.28999999999999998</v>
      </c>
    </row>
    <row r="108" spans="1:107" x14ac:dyDescent="0.2">
      <c r="A108">
        <f>ROW(Source!A262)</f>
        <v>262</v>
      </c>
      <c r="B108">
        <v>99036980</v>
      </c>
      <c r="C108">
        <v>102103075</v>
      </c>
      <c r="D108">
        <v>42811508</v>
      </c>
      <c r="E108">
        <v>1</v>
      </c>
      <c r="F108">
        <v>1</v>
      </c>
      <c r="G108">
        <v>42731623</v>
      </c>
      <c r="H108">
        <v>2</v>
      </c>
      <c r="I108" t="s">
        <v>279</v>
      </c>
      <c r="J108" t="s">
        <v>280</v>
      </c>
      <c r="K108" t="s">
        <v>281</v>
      </c>
      <c r="L108">
        <v>1367</v>
      </c>
      <c r="N108">
        <v>1011</v>
      </c>
      <c r="O108" t="s">
        <v>231</v>
      </c>
      <c r="P108" t="s">
        <v>231</v>
      </c>
      <c r="Q108">
        <v>1</v>
      </c>
      <c r="W108">
        <v>0</v>
      </c>
      <c r="X108">
        <v>593980231</v>
      </c>
      <c r="Y108">
        <v>1.64</v>
      </c>
      <c r="AA108">
        <v>0</v>
      </c>
      <c r="AB108">
        <v>8.92</v>
      </c>
      <c r="AC108">
        <v>1.01</v>
      </c>
      <c r="AD108">
        <v>0</v>
      </c>
      <c r="AE108">
        <v>0</v>
      </c>
      <c r="AF108">
        <v>2.36</v>
      </c>
      <c r="AG108">
        <v>0.04</v>
      </c>
      <c r="AH108">
        <v>0</v>
      </c>
      <c r="AI108">
        <v>1</v>
      </c>
      <c r="AJ108">
        <v>3.61</v>
      </c>
      <c r="AK108">
        <v>24.23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1.64</v>
      </c>
      <c r="AU108" t="s">
        <v>3</v>
      </c>
      <c r="AV108">
        <v>0</v>
      </c>
      <c r="AW108">
        <v>2</v>
      </c>
      <c r="AX108">
        <v>102103087</v>
      </c>
      <c r="AY108">
        <v>1</v>
      </c>
      <c r="AZ108">
        <v>0</v>
      </c>
      <c r="BA108">
        <v>118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Y108*Source!I262</f>
        <v>7.38</v>
      </c>
      <c r="CY108">
        <f>AB108</f>
        <v>8.92</v>
      </c>
      <c r="CZ108">
        <f>AF108</f>
        <v>2.36</v>
      </c>
      <c r="DA108">
        <f>AJ108</f>
        <v>3.61</v>
      </c>
      <c r="DB108">
        <f t="shared" si="4"/>
        <v>3.87</v>
      </c>
      <c r="DC108">
        <f t="shared" si="5"/>
        <v>7.0000000000000007E-2</v>
      </c>
    </row>
    <row r="109" spans="1:107" x14ac:dyDescent="0.2">
      <c r="A109">
        <f>ROW(Source!A262)</f>
        <v>262</v>
      </c>
      <c r="B109">
        <v>99036980</v>
      </c>
      <c r="C109">
        <v>102103075</v>
      </c>
      <c r="D109">
        <v>42811465</v>
      </c>
      <c r="E109">
        <v>1</v>
      </c>
      <c r="F109">
        <v>1</v>
      </c>
      <c r="G109">
        <v>42731623</v>
      </c>
      <c r="H109">
        <v>2</v>
      </c>
      <c r="I109" t="s">
        <v>282</v>
      </c>
      <c r="J109" t="s">
        <v>283</v>
      </c>
      <c r="K109" t="s">
        <v>284</v>
      </c>
      <c r="L109">
        <v>1367</v>
      </c>
      <c r="N109">
        <v>1011</v>
      </c>
      <c r="O109" t="s">
        <v>231</v>
      </c>
      <c r="P109" t="s">
        <v>231</v>
      </c>
      <c r="Q109">
        <v>1</v>
      </c>
      <c r="W109">
        <v>0</v>
      </c>
      <c r="X109">
        <v>926785503</v>
      </c>
      <c r="Y109">
        <v>0.24</v>
      </c>
      <c r="AA109">
        <v>0</v>
      </c>
      <c r="AB109">
        <v>5.73</v>
      </c>
      <c r="AC109">
        <v>1.01</v>
      </c>
      <c r="AD109">
        <v>0</v>
      </c>
      <c r="AE109">
        <v>0</v>
      </c>
      <c r="AF109">
        <v>0.64</v>
      </c>
      <c r="AG109">
        <v>0.04</v>
      </c>
      <c r="AH109">
        <v>0</v>
      </c>
      <c r="AI109">
        <v>1</v>
      </c>
      <c r="AJ109">
        <v>8.5500000000000007</v>
      </c>
      <c r="AK109">
        <v>24.23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0.24</v>
      </c>
      <c r="AU109" t="s">
        <v>3</v>
      </c>
      <c r="AV109">
        <v>0</v>
      </c>
      <c r="AW109">
        <v>2</v>
      </c>
      <c r="AX109">
        <v>102103088</v>
      </c>
      <c r="AY109">
        <v>1</v>
      </c>
      <c r="AZ109">
        <v>0</v>
      </c>
      <c r="BA109">
        <v>119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Y109*Source!I262</f>
        <v>1.08</v>
      </c>
      <c r="CY109">
        <f>AB109</f>
        <v>5.73</v>
      </c>
      <c r="CZ109">
        <f>AF109</f>
        <v>0.64</v>
      </c>
      <c r="DA109">
        <f>AJ109</f>
        <v>8.5500000000000007</v>
      </c>
      <c r="DB109">
        <f t="shared" si="4"/>
        <v>0.15</v>
      </c>
      <c r="DC109">
        <f t="shared" si="5"/>
        <v>0.01</v>
      </c>
    </row>
    <row r="110" spans="1:107" x14ac:dyDescent="0.2">
      <c r="A110">
        <f>ROW(Source!A262)</f>
        <v>262</v>
      </c>
      <c r="B110">
        <v>99036980</v>
      </c>
      <c r="C110">
        <v>102103075</v>
      </c>
      <c r="D110">
        <v>42788876</v>
      </c>
      <c r="E110">
        <v>1</v>
      </c>
      <c r="F110">
        <v>1</v>
      </c>
      <c r="G110">
        <v>42731623</v>
      </c>
      <c r="H110">
        <v>3</v>
      </c>
      <c r="I110" t="s">
        <v>206</v>
      </c>
      <c r="J110" t="s">
        <v>208</v>
      </c>
      <c r="K110" t="s">
        <v>207</v>
      </c>
      <c r="L110">
        <v>1354</v>
      </c>
      <c r="N110">
        <v>1010</v>
      </c>
      <c r="O110" t="s">
        <v>20</v>
      </c>
      <c r="P110" t="s">
        <v>20</v>
      </c>
      <c r="Q110">
        <v>1</v>
      </c>
      <c r="W110">
        <v>0</v>
      </c>
      <c r="X110">
        <v>727499281</v>
      </c>
      <c r="Y110">
        <v>2.2222219999999999</v>
      </c>
      <c r="AA110">
        <v>1537.32</v>
      </c>
      <c r="AB110">
        <v>0</v>
      </c>
      <c r="AC110">
        <v>0</v>
      </c>
      <c r="AD110">
        <v>0</v>
      </c>
      <c r="AE110">
        <v>1157.69</v>
      </c>
      <c r="AF110">
        <v>0</v>
      </c>
      <c r="AG110">
        <v>0</v>
      </c>
      <c r="AH110">
        <v>0</v>
      </c>
      <c r="AI110">
        <v>1.32</v>
      </c>
      <c r="AJ110">
        <v>1</v>
      </c>
      <c r="AK110">
        <v>1</v>
      </c>
      <c r="AL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 t="s">
        <v>3</v>
      </c>
      <c r="AT110">
        <v>2.2222219999999999</v>
      </c>
      <c r="AU110" t="s">
        <v>3</v>
      </c>
      <c r="AV110">
        <v>0</v>
      </c>
      <c r="AW110">
        <v>1</v>
      </c>
      <c r="AX110">
        <v>-1</v>
      </c>
      <c r="AY110">
        <v>0</v>
      </c>
      <c r="AZ110">
        <v>0</v>
      </c>
      <c r="BA110" t="s">
        <v>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Y110*Source!I262</f>
        <v>9.999998999999999</v>
      </c>
      <c r="CY110">
        <f>AA110</f>
        <v>1537.32</v>
      </c>
      <c r="CZ110">
        <f>AE110</f>
        <v>1157.69</v>
      </c>
      <c r="DA110">
        <f>AI110</f>
        <v>1.32</v>
      </c>
      <c r="DB110">
        <f t="shared" si="4"/>
        <v>2572.64</v>
      </c>
      <c r="DC110">
        <f t="shared" si="5"/>
        <v>0</v>
      </c>
    </row>
    <row r="111" spans="1:107" x14ac:dyDescent="0.2">
      <c r="A111">
        <f>ROW(Source!A262)</f>
        <v>262</v>
      </c>
      <c r="B111">
        <v>99036980</v>
      </c>
      <c r="C111">
        <v>102103075</v>
      </c>
      <c r="D111">
        <v>42788878</v>
      </c>
      <c r="E111">
        <v>1</v>
      </c>
      <c r="F111">
        <v>1</v>
      </c>
      <c r="G111">
        <v>42731623</v>
      </c>
      <c r="H111">
        <v>3</v>
      </c>
      <c r="I111" t="s">
        <v>285</v>
      </c>
      <c r="J111" t="s">
        <v>286</v>
      </c>
      <c r="K111" t="s">
        <v>287</v>
      </c>
      <c r="L111">
        <v>1346</v>
      </c>
      <c r="N111">
        <v>1009</v>
      </c>
      <c r="O111" t="s">
        <v>189</v>
      </c>
      <c r="P111" t="s">
        <v>189</v>
      </c>
      <c r="Q111">
        <v>1</v>
      </c>
      <c r="W111">
        <v>0</v>
      </c>
      <c r="X111">
        <v>1077528645</v>
      </c>
      <c r="Y111">
        <v>0.86670000000000003</v>
      </c>
      <c r="AA111">
        <v>280.94</v>
      </c>
      <c r="AB111">
        <v>0</v>
      </c>
      <c r="AC111">
        <v>0</v>
      </c>
      <c r="AD111">
        <v>0</v>
      </c>
      <c r="AE111">
        <v>221.64</v>
      </c>
      <c r="AF111">
        <v>0</v>
      </c>
      <c r="AG111">
        <v>0</v>
      </c>
      <c r="AH111">
        <v>0</v>
      </c>
      <c r="AI111">
        <v>1.26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0.86670000000000003</v>
      </c>
      <c r="AU111" t="s">
        <v>3</v>
      </c>
      <c r="AV111">
        <v>0</v>
      </c>
      <c r="AW111">
        <v>2</v>
      </c>
      <c r="AX111">
        <v>102103089</v>
      </c>
      <c r="AY111">
        <v>1</v>
      </c>
      <c r="AZ111">
        <v>0</v>
      </c>
      <c r="BA111">
        <v>120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Y111*Source!I262</f>
        <v>3.90015</v>
      </c>
      <c r="CY111">
        <f>AA111</f>
        <v>280.94</v>
      </c>
      <c r="CZ111">
        <f>AE111</f>
        <v>221.64</v>
      </c>
      <c r="DA111">
        <f>AI111</f>
        <v>1.26</v>
      </c>
      <c r="DB111">
        <f t="shared" ref="DB111:DB130" si="6">ROUND(ROUND(AT111*CZ111,2),6)</f>
        <v>192.1</v>
      </c>
      <c r="DC111">
        <f t="shared" ref="DC111:DC130" si="7">ROUND(ROUND(AT111*AG111,2),6)</f>
        <v>0</v>
      </c>
    </row>
    <row r="112" spans="1:107" x14ac:dyDescent="0.2">
      <c r="A112">
        <f>ROW(Source!A262)</f>
        <v>262</v>
      </c>
      <c r="B112">
        <v>99036980</v>
      </c>
      <c r="C112">
        <v>102103075</v>
      </c>
      <c r="D112">
        <v>42808723</v>
      </c>
      <c r="E112">
        <v>1</v>
      </c>
      <c r="F112">
        <v>1</v>
      </c>
      <c r="G112">
        <v>42731623</v>
      </c>
      <c r="H112">
        <v>3</v>
      </c>
      <c r="I112" t="s">
        <v>288</v>
      </c>
      <c r="J112" t="s">
        <v>289</v>
      </c>
      <c r="K112" t="s">
        <v>290</v>
      </c>
      <c r="L112">
        <v>1354</v>
      </c>
      <c r="N112">
        <v>1010</v>
      </c>
      <c r="O112" t="s">
        <v>20</v>
      </c>
      <c r="P112" t="s">
        <v>20</v>
      </c>
      <c r="Q112">
        <v>1</v>
      </c>
      <c r="W112">
        <v>0</v>
      </c>
      <c r="X112">
        <v>-1551247525</v>
      </c>
      <c r="Y112">
        <v>1.5209999999999999</v>
      </c>
      <c r="AA112">
        <v>1006.64</v>
      </c>
      <c r="AB112">
        <v>0</v>
      </c>
      <c r="AC112">
        <v>0</v>
      </c>
      <c r="AD112">
        <v>0</v>
      </c>
      <c r="AE112">
        <v>373.37</v>
      </c>
      <c r="AF112">
        <v>0</v>
      </c>
      <c r="AG112">
        <v>0</v>
      </c>
      <c r="AH112">
        <v>0</v>
      </c>
      <c r="AI112">
        <v>2.68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1.5209999999999999</v>
      </c>
      <c r="AU112" t="s">
        <v>3</v>
      </c>
      <c r="AV112">
        <v>0</v>
      </c>
      <c r="AW112">
        <v>2</v>
      </c>
      <c r="AX112">
        <v>102103090</v>
      </c>
      <c r="AY112">
        <v>1</v>
      </c>
      <c r="AZ112">
        <v>0</v>
      </c>
      <c r="BA112">
        <v>121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Y112*Source!I262</f>
        <v>6.8445</v>
      </c>
      <c r="CY112">
        <f>AA112</f>
        <v>1006.64</v>
      </c>
      <c r="CZ112">
        <f>AE112</f>
        <v>373.37</v>
      </c>
      <c r="DA112">
        <f>AI112</f>
        <v>2.68</v>
      </c>
      <c r="DB112">
        <f t="shared" si="6"/>
        <v>567.9</v>
      </c>
      <c r="DC112">
        <f t="shared" si="7"/>
        <v>0</v>
      </c>
    </row>
    <row r="113" spans="1:107" x14ac:dyDescent="0.2">
      <c r="A113">
        <f>ROW(Source!A262)</f>
        <v>262</v>
      </c>
      <c r="B113">
        <v>99036980</v>
      </c>
      <c r="C113">
        <v>102103075</v>
      </c>
      <c r="D113">
        <v>42808924</v>
      </c>
      <c r="E113">
        <v>1</v>
      </c>
      <c r="F113">
        <v>1</v>
      </c>
      <c r="G113">
        <v>42731623</v>
      </c>
      <c r="H113">
        <v>3</v>
      </c>
      <c r="I113" t="s">
        <v>291</v>
      </c>
      <c r="J113" t="s">
        <v>292</v>
      </c>
      <c r="K113" t="s">
        <v>293</v>
      </c>
      <c r="L113">
        <v>1354</v>
      </c>
      <c r="N113">
        <v>1010</v>
      </c>
      <c r="O113" t="s">
        <v>20</v>
      </c>
      <c r="P113" t="s">
        <v>20</v>
      </c>
      <c r="Q113">
        <v>1</v>
      </c>
      <c r="W113">
        <v>0</v>
      </c>
      <c r="X113">
        <v>-1963666126</v>
      </c>
      <c r="Y113">
        <v>22.814800000000002</v>
      </c>
      <c r="AA113">
        <v>26.21</v>
      </c>
      <c r="AB113">
        <v>0</v>
      </c>
      <c r="AC113">
        <v>0</v>
      </c>
      <c r="AD113">
        <v>0</v>
      </c>
      <c r="AE113">
        <v>11.58</v>
      </c>
      <c r="AF113">
        <v>0</v>
      </c>
      <c r="AG113">
        <v>0</v>
      </c>
      <c r="AH113">
        <v>0</v>
      </c>
      <c r="AI113">
        <v>2.25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0</v>
      </c>
      <c r="AQ113">
        <v>0</v>
      </c>
      <c r="AR113">
        <v>0</v>
      </c>
      <c r="AS113" t="s">
        <v>3</v>
      </c>
      <c r="AT113">
        <v>22.814800000000002</v>
      </c>
      <c r="AU113" t="s">
        <v>3</v>
      </c>
      <c r="AV113">
        <v>0</v>
      </c>
      <c r="AW113">
        <v>2</v>
      </c>
      <c r="AX113">
        <v>102103091</v>
      </c>
      <c r="AY113">
        <v>1</v>
      </c>
      <c r="AZ113">
        <v>0</v>
      </c>
      <c r="BA113">
        <v>122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Y113*Source!I262</f>
        <v>102.6666</v>
      </c>
      <c r="CY113">
        <f>AA113</f>
        <v>26.21</v>
      </c>
      <c r="CZ113">
        <f>AE113</f>
        <v>11.58</v>
      </c>
      <c r="DA113">
        <f>AI113</f>
        <v>2.25</v>
      </c>
      <c r="DB113">
        <f t="shared" si="6"/>
        <v>264.2</v>
      </c>
      <c r="DC113">
        <f t="shared" si="7"/>
        <v>0</v>
      </c>
    </row>
    <row r="114" spans="1:107" x14ac:dyDescent="0.2">
      <c r="A114">
        <f>ROW(Source!A262)</f>
        <v>262</v>
      </c>
      <c r="B114">
        <v>99036980</v>
      </c>
      <c r="C114">
        <v>102103075</v>
      </c>
      <c r="D114">
        <v>42756607</v>
      </c>
      <c r="E114">
        <v>42731623</v>
      </c>
      <c r="F114">
        <v>1</v>
      </c>
      <c r="G114">
        <v>42731623</v>
      </c>
      <c r="H114">
        <v>3</v>
      </c>
      <c r="I114" t="s">
        <v>294</v>
      </c>
      <c r="J114" t="s">
        <v>3</v>
      </c>
      <c r="K114" t="s">
        <v>295</v>
      </c>
      <c r="L114">
        <v>1344</v>
      </c>
      <c r="N114">
        <v>1008</v>
      </c>
      <c r="O114" t="s">
        <v>260</v>
      </c>
      <c r="P114" t="s">
        <v>260</v>
      </c>
      <c r="Q114">
        <v>1</v>
      </c>
      <c r="W114">
        <v>0</v>
      </c>
      <c r="X114">
        <v>-94250534</v>
      </c>
      <c r="Y114">
        <v>0.01</v>
      </c>
      <c r="AA114">
        <v>1.01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3</v>
      </c>
      <c r="AT114">
        <v>0.01</v>
      </c>
      <c r="AU114" t="s">
        <v>3</v>
      </c>
      <c r="AV114">
        <v>0</v>
      </c>
      <c r="AW114">
        <v>2</v>
      </c>
      <c r="AX114">
        <v>102103093</v>
      </c>
      <c r="AY114">
        <v>1</v>
      </c>
      <c r="AZ114">
        <v>0</v>
      </c>
      <c r="BA114">
        <v>124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Y114*Source!I262</f>
        <v>4.4999999999999998E-2</v>
      </c>
      <c r="CY114">
        <f>AA114</f>
        <v>1.01</v>
      </c>
      <c r="CZ114">
        <f>AE114</f>
        <v>1</v>
      </c>
      <c r="DA114">
        <f>AI114</f>
        <v>1</v>
      </c>
      <c r="DB114">
        <f t="shared" si="6"/>
        <v>0.01</v>
      </c>
      <c r="DC114">
        <f t="shared" si="7"/>
        <v>0</v>
      </c>
    </row>
    <row r="115" spans="1:107" x14ac:dyDescent="0.2">
      <c r="A115">
        <f>ROW(Source!A265)</f>
        <v>265</v>
      </c>
      <c r="B115">
        <v>99036983</v>
      </c>
      <c r="C115">
        <v>99037527</v>
      </c>
      <c r="D115">
        <v>42731629</v>
      </c>
      <c r="E115">
        <v>42731623</v>
      </c>
      <c r="F115">
        <v>1</v>
      </c>
      <c r="G115">
        <v>42731623</v>
      </c>
      <c r="H115">
        <v>1</v>
      </c>
      <c r="I115" t="s">
        <v>225</v>
      </c>
      <c r="J115" t="s">
        <v>3</v>
      </c>
      <c r="K115" t="s">
        <v>226</v>
      </c>
      <c r="L115">
        <v>1191</v>
      </c>
      <c r="N115">
        <v>1013</v>
      </c>
      <c r="O115" t="s">
        <v>227</v>
      </c>
      <c r="P115" t="s">
        <v>227</v>
      </c>
      <c r="Q115">
        <v>1</v>
      </c>
      <c r="W115">
        <v>0</v>
      </c>
      <c r="X115">
        <v>476480486</v>
      </c>
      <c r="Y115">
        <v>5.32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3</v>
      </c>
      <c r="AT115">
        <v>5.32</v>
      </c>
      <c r="AU115" t="s">
        <v>3</v>
      </c>
      <c r="AV115">
        <v>1</v>
      </c>
      <c r="AW115">
        <v>2</v>
      </c>
      <c r="AX115">
        <v>99037536</v>
      </c>
      <c r="AY115">
        <v>1</v>
      </c>
      <c r="AZ115">
        <v>0</v>
      </c>
      <c r="BA115">
        <v>125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Y115*Source!I265</f>
        <v>4.7880000000000003</v>
      </c>
      <c r="CY115">
        <f>AD115</f>
        <v>0</v>
      </c>
      <c r="CZ115">
        <f>AH115</f>
        <v>0</v>
      </c>
      <c r="DA115">
        <f>AL115</f>
        <v>1</v>
      </c>
      <c r="DB115">
        <f t="shared" si="6"/>
        <v>0</v>
      </c>
      <c r="DC115">
        <f t="shared" si="7"/>
        <v>0</v>
      </c>
    </row>
    <row r="116" spans="1:107" x14ac:dyDescent="0.2">
      <c r="A116">
        <f>ROW(Source!A265)</f>
        <v>265</v>
      </c>
      <c r="B116">
        <v>99036983</v>
      </c>
      <c r="C116">
        <v>99037527</v>
      </c>
      <c r="D116">
        <v>42811385</v>
      </c>
      <c r="E116">
        <v>1</v>
      </c>
      <c r="F116">
        <v>1</v>
      </c>
      <c r="G116">
        <v>42731623</v>
      </c>
      <c r="H116">
        <v>2</v>
      </c>
      <c r="I116" t="s">
        <v>276</v>
      </c>
      <c r="J116" t="s">
        <v>277</v>
      </c>
      <c r="K116" t="s">
        <v>278</v>
      </c>
      <c r="L116">
        <v>1367</v>
      </c>
      <c r="N116">
        <v>1011</v>
      </c>
      <c r="O116" t="s">
        <v>231</v>
      </c>
      <c r="P116" t="s">
        <v>231</v>
      </c>
      <c r="Q116">
        <v>1</v>
      </c>
      <c r="W116">
        <v>0</v>
      </c>
      <c r="X116">
        <v>-628430174</v>
      </c>
      <c r="Y116">
        <v>0.03</v>
      </c>
      <c r="AA116">
        <v>0</v>
      </c>
      <c r="AB116">
        <v>76.81</v>
      </c>
      <c r="AC116">
        <v>14.36</v>
      </c>
      <c r="AD116">
        <v>0</v>
      </c>
      <c r="AE116">
        <v>0</v>
      </c>
      <c r="AF116">
        <v>76.81</v>
      </c>
      <c r="AG116">
        <v>14.36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 t="s">
        <v>3</v>
      </c>
      <c r="AT116">
        <v>0.03</v>
      </c>
      <c r="AU116" t="s">
        <v>3</v>
      </c>
      <c r="AV116">
        <v>0</v>
      </c>
      <c r="AW116">
        <v>2</v>
      </c>
      <c r="AX116">
        <v>99037537</v>
      </c>
      <c r="AY116">
        <v>1</v>
      </c>
      <c r="AZ116">
        <v>0</v>
      </c>
      <c r="BA116">
        <v>126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Y116*Source!I265</f>
        <v>2.7E-2</v>
      </c>
      <c r="CY116">
        <f>AB116</f>
        <v>76.81</v>
      </c>
      <c r="CZ116">
        <f>AF116</f>
        <v>76.81</v>
      </c>
      <c r="DA116">
        <f>AJ116</f>
        <v>1</v>
      </c>
      <c r="DB116">
        <f t="shared" si="6"/>
        <v>2.2999999999999998</v>
      </c>
      <c r="DC116">
        <f t="shared" si="7"/>
        <v>0.43</v>
      </c>
    </row>
    <row r="117" spans="1:107" x14ac:dyDescent="0.2">
      <c r="A117">
        <f>ROW(Source!A265)</f>
        <v>265</v>
      </c>
      <c r="B117">
        <v>99036983</v>
      </c>
      <c r="C117">
        <v>99037527</v>
      </c>
      <c r="D117">
        <v>42811508</v>
      </c>
      <c r="E117">
        <v>1</v>
      </c>
      <c r="F117">
        <v>1</v>
      </c>
      <c r="G117">
        <v>42731623</v>
      </c>
      <c r="H117">
        <v>2</v>
      </c>
      <c r="I117" t="s">
        <v>279</v>
      </c>
      <c r="J117" t="s">
        <v>280</v>
      </c>
      <c r="K117" t="s">
        <v>281</v>
      </c>
      <c r="L117">
        <v>1367</v>
      </c>
      <c r="N117">
        <v>1011</v>
      </c>
      <c r="O117" t="s">
        <v>231</v>
      </c>
      <c r="P117" t="s">
        <v>231</v>
      </c>
      <c r="Q117">
        <v>1</v>
      </c>
      <c r="W117">
        <v>0</v>
      </c>
      <c r="X117">
        <v>593980231</v>
      </c>
      <c r="Y117">
        <v>1.76</v>
      </c>
      <c r="AA117">
        <v>0</v>
      </c>
      <c r="AB117">
        <v>2.36</v>
      </c>
      <c r="AC117">
        <v>0.04</v>
      </c>
      <c r="AD117">
        <v>0</v>
      </c>
      <c r="AE117">
        <v>0</v>
      </c>
      <c r="AF117">
        <v>2.36</v>
      </c>
      <c r="AG117">
        <v>0.04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 t="s">
        <v>3</v>
      </c>
      <c r="AT117">
        <v>1.76</v>
      </c>
      <c r="AU117" t="s">
        <v>3</v>
      </c>
      <c r="AV117">
        <v>0</v>
      </c>
      <c r="AW117">
        <v>2</v>
      </c>
      <c r="AX117">
        <v>99037538</v>
      </c>
      <c r="AY117">
        <v>1</v>
      </c>
      <c r="AZ117">
        <v>0</v>
      </c>
      <c r="BA117">
        <v>127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Y117*Source!I265</f>
        <v>1.5840000000000001</v>
      </c>
      <c r="CY117">
        <f>AB117</f>
        <v>2.36</v>
      </c>
      <c r="CZ117">
        <f>AF117</f>
        <v>2.36</v>
      </c>
      <c r="DA117">
        <f>AJ117</f>
        <v>1</v>
      </c>
      <c r="DB117">
        <f t="shared" si="6"/>
        <v>4.1500000000000004</v>
      </c>
      <c r="DC117">
        <f t="shared" si="7"/>
        <v>7.0000000000000007E-2</v>
      </c>
    </row>
    <row r="118" spans="1:107" x14ac:dyDescent="0.2">
      <c r="A118">
        <f>ROW(Source!A265)</f>
        <v>265</v>
      </c>
      <c r="B118">
        <v>99036983</v>
      </c>
      <c r="C118">
        <v>99037527</v>
      </c>
      <c r="D118">
        <v>42811465</v>
      </c>
      <c r="E118">
        <v>1</v>
      </c>
      <c r="F118">
        <v>1</v>
      </c>
      <c r="G118">
        <v>42731623</v>
      </c>
      <c r="H118">
        <v>2</v>
      </c>
      <c r="I118" t="s">
        <v>282</v>
      </c>
      <c r="J118" t="s">
        <v>283</v>
      </c>
      <c r="K118" t="s">
        <v>284</v>
      </c>
      <c r="L118">
        <v>1367</v>
      </c>
      <c r="N118">
        <v>1011</v>
      </c>
      <c r="O118" t="s">
        <v>231</v>
      </c>
      <c r="P118" t="s">
        <v>231</v>
      </c>
      <c r="Q118">
        <v>1</v>
      </c>
      <c r="W118">
        <v>0</v>
      </c>
      <c r="X118">
        <v>926785503</v>
      </c>
      <c r="Y118">
        <v>0.32</v>
      </c>
      <c r="AA118">
        <v>0</v>
      </c>
      <c r="AB118">
        <v>0.64</v>
      </c>
      <c r="AC118">
        <v>0.04</v>
      </c>
      <c r="AD118">
        <v>0</v>
      </c>
      <c r="AE118">
        <v>0</v>
      </c>
      <c r="AF118">
        <v>0.64</v>
      </c>
      <c r="AG118">
        <v>0.04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0.32</v>
      </c>
      <c r="AU118" t="s">
        <v>3</v>
      </c>
      <c r="AV118">
        <v>0</v>
      </c>
      <c r="AW118">
        <v>2</v>
      </c>
      <c r="AX118">
        <v>99037539</v>
      </c>
      <c r="AY118">
        <v>1</v>
      </c>
      <c r="AZ118">
        <v>0</v>
      </c>
      <c r="BA118">
        <v>128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Y118*Source!I265</f>
        <v>0.28800000000000003</v>
      </c>
      <c r="CY118">
        <f>AB118</f>
        <v>0.64</v>
      </c>
      <c r="CZ118">
        <f>AF118</f>
        <v>0.64</v>
      </c>
      <c r="DA118">
        <f>AJ118</f>
        <v>1</v>
      </c>
      <c r="DB118">
        <f t="shared" si="6"/>
        <v>0.2</v>
      </c>
      <c r="DC118">
        <f t="shared" si="7"/>
        <v>0.01</v>
      </c>
    </row>
    <row r="119" spans="1:107" x14ac:dyDescent="0.2">
      <c r="A119">
        <f>ROW(Source!A265)</f>
        <v>265</v>
      </c>
      <c r="B119">
        <v>99036983</v>
      </c>
      <c r="C119">
        <v>99037527</v>
      </c>
      <c r="D119">
        <v>42788877</v>
      </c>
      <c r="E119">
        <v>1</v>
      </c>
      <c r="F119">
        <v>1</v>
      </c>
      <c r="G119">
        <v>42731623</v>
      </c>
      <c r="H119">
        <v>3</v>
      </c>
      <c r="I119" t="s">
        <v>214</v>
      </c>
      <c r="J119" t="s">
        <v>216</v>
      </c>
      <c r="K119" t="s">
        <v>215</v>
      </c>
      <c r="L119">
        <v>1354</v>
      </c>
      <c r="N119">
        <v>1010</v>
      </c>
      <c r="O119" t="s">
        <v>20</v>
      </c>
      <c r="P119" t="s">
        <v>20</v>
      </c>
      <c r="Q119">
        <v>1</v>
      </c>
      <c r="W119">
        <v>0</v>
      </c>
      <c r="X119">
        <v>-1569363204</v>
      </c>
      <c r="Y119">
        <v>4.4444439999999998</v>
      </c>
      <c r="AA119">
        <v>950.7</v>
      </c>
      <c r="AB119">
        <v>0</v>
      </c>
      <c r="AC119">
        <v>0</v>
      </c>
      <c r="AD119">
        <v>0</v>
      </c>
      <c r="AE119">
        <v>950.7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 t="s">
        <v>3</v>
      </c>
      <c r="AT119">
        <v>4.4444439999999998</v>
      </c>
      <c r="AU119" t="s">
        <v>3</v>
      </c>
      <c r="AV119">
        <v>0</v>
      </c>
      <c r="AW119">
        <v>1</v>
      </c>
      <c r="AX119">
        <v>-1</v>
      </c>
      <c r="AY119">
        <v>0</v>
      </c>
      <c r="AZ119">
        <v>0</v>
      </c>
      <c r="BA119" t="s">
        <v>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Y119*Source!I265</f>
        <v>3.9999995999999998</v>
      </c>
      <c r="CY119">
        <f>AA119</f>
        <v>950.7</v>
      </c>
      <c r="CZ119">
        <f>AE119</f>
        <v>950.7</v>
      </c>
      <c r="DA119">
        <f>AI119</f>
        <v>1</v>
      </c>
      <c r="DB119">
        <f t="shared" si="6"/>
        <v>4225.33</v>
      </c>
      <c r="DC119">
        <f t="shared" si="7"/>
        <v>0</v>
      </c>
    </row>
    <row r="120" spans="1:107" x14ac:dyDescent="0.2">
      <c r="A120">
        <f>ROW(Source!A265)</f>
        <v>265</v>
      </c>
      <c r="B120">
        <v>99036983</v>
      </c>
      <c r="C120">
        <v>99037527</v>
      </c>
      <c r="D120">
        <v>42788878</v>
      </c>
      <c r="E120">
        <v>1</v>
      </c>
      <c r="F120">
        <v>1</v>
      </c>
      <c r="G120">
        <v>42731623</v>
      </c>
      <c r="H120">
        <v>3</v>
      </c>
      <c r="I120" t="s">
        <v>285</v>
      </c>
      <c r="J120" t="s">
        <v>286</v>
      </c>
      <c r="K120" t="s">
        <v>287</v>
      </c>
      <c r="L120">
        <v>1346</v>
      </c>
      <c r="N120">
        <v>1009</v>
      </c>
      <c r="O120" t="s">
        <v>189</v>
      </c>
      <c r="P120" t="s">
        <v>189</v>
      </c>
      <c r="Q120">
        <v>1</v>
      </c>
      <c r="W120">
        <v>0</v>
      </c>
      <c r="X120">
        <v>1077528645</v>
      </c>
      <c r="Y120">
        <v>1.1556</v>
      </c>
      <c r="AA120">
        <v>221.64</v>
      </c>
      <c r="AB120">
        <v>0</v>
      </c>
      <c r="AC120">
        <v>0</v>
      </c>
      <c r="AD120">
        <v>0</v>
      </c>
      <c r="AE120">
        <v>221.64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1.1556</v>
      </c>
      <c r="AU120" t="s">
        <v>3</v>
      </c>
      <c r="AV120">
        <v>0</v>
      </c>
      <c r="AW120">
        <v>2</v>
      </c>
      <c r="AX120">
        <v>99037540</v>
      </c>
      <c r="AY120">
        <v>1</v>
      </c>
      <c r="AZ120">
        <v>0</v>
      </c>
      <c r="BA120">
        <v>129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Y120*Source!I265</f>
        <v>1.0400400000000001</v>
      </c>
      <c r="CY120">
        <f>AA120</f>
        <v>221.64</v>
      </c>
      <c r="CZ120">
        <f>AE120</f>
        <v>221.64</v>
      </c>
      <c r="DA120">
        <f>AI120</f>
        <v>1</v>
      </c>
      <c r="DB120">
        <f t="shared" si="6"/>
        <v>256.13</v>
      </c>
      <c r="DC120">
        <f t="shared" si="7"/>
        <v>0</v>
      </c>
    </row>
    <row r="121" spans="1:107" x14ac:dyDescent="0.2">
      <c r="A121">
        <f>ROW(Source!A265)</f>
        <v>265</v>
      </c>
      <c r="B121">
        <v>99036983</v>
      </c>
      <c r="C121">
        <v>99037527</v>
      </c>
      <c r="D121">
        <v>42808723</v>
      </c>
      <c r="E121">
        <v>1</v>
      </c>
      <c r="F121">
        <v>1</v>
      </c>
      <c r="G121">
        <v>42731623</v>
      </c>
      <c r="H121">
        <v>3</v>
      </c>
      <c r="I121" t="s">
        <v>288</v>
      </c>
      <c r="J121" t="s">
        <v>289</v>
      </c>
      <c r="K121" t="s">
        <v>290</v>
      </c>
      <c r="L121">
        <v>1354</v>
      </c>
      <c r="N121">
        <v>1010</v>
      </c>
      <c r="O121" t="s">
        <v>20</v>
      </c>
      <c r="P121" t="s">
        <v>20</v>
      </c>
      <c r="Q121">
        <v>1</v>
      </c>
      <c r="W121">
        <v>0</v>
      </c>
      <c r="X121">
        <v>-1551247525</v>
      </c>
      <c r="Y121">
        <v>1.6395</v>
      </c>
      <c r="AA121">
        <v>373.37</v>
      </c>
      <c r="AB121">
        <v>0</v>
      </c>
      <c r="AC121">
        <v>0</v>
      </c>
      <c r="AD121">
        <v>0</v>
      </c>
      <c r="AE121">
        <v>373.37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 t="s">
        <v>3</v>
      </c>
      <c r="AT121">
        <v>1.6395</v>
      </c>
      <c r="AU121" t="s">
        <v>3</v>
      </c>
      <c r="AV121">
        <v>0</v>
      </c>
      <c r="AW121">
        <v>2</v>
      </c>
      <c r="AX121">
        <v>99037541</v>
      </c>
      <c r="AY121">
        <v>1</v>
      </c>
      <c r="AZ121">
        <v>0</v>
      </c>
      <c r="BA121">
        <v>130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Y121*Source!I265</f>
        <v>1.4755499999999999</v>
      </c>
      <c r="CY121">
        <f>AA121</f>
        <v>373.37</v>
      </c>
      <c r="CZ121">
        <f>AE121</f>
        <v>373.37</v>
      </c>
      <c r="DA121">
        <f>AI121</f>
        <v>1</v>
      </c>
      <c r="DB121">
        <f t="shared" si="6"/>
        <v>612.14</v>
      </c>
      <c r="DC121">
        <f t="shared" si="7"/>
        <v>0</v>
      </c>
    </row>
    <row r="122" spans="1:107" x14ac:dyDescent="0.2">
      <c r="A122">
        <f>ROW(Source!A265)</f>
        <v>265</v>
      </c>
      <c r="B122">
        <v>99036983</v>
      </c>
      <c r="C122">
        <v>99037527</v>
      </c>
      <c r="D122">
        <v>42808924</v>
      </c>
      <c r="E122">
        <v>1</v>
      </c>
      <c r="F122">
        <v>1</v>
      </c>
      <c r="G122">
        <v>42731623</v>
      </c>
      <c r="H122">
        <v>3</v>
      </c>
      <c r="I122" t="s">
        <v>291</v>
      </c>
      <c r="J122" t="s">
        <v>292</v>
      </c>
      <c r="K122" t="s">
        <v>293</v>
      </c>
      <c r="L122">
        <v>1354</v>
      </c>
      <c r="N122">
        <v>1010</v>
      </c>
      <c r="O122" t="s">
        <v>20</v>
      </c>
      <c r="P122" t="s">
        <v>20</v>
      </c>
      <c r="Q122">
        <v>1</v>
      </c>
      <c r="W122">
        <v>0</v>
      </c>
      <c r="X122">
        <v>-1963666126</v>
      </c>
      <c r="Y122">
        <v>24.592600000000001</v>
      </c>
      <c r="AA122">
        <v>11.58</v>
      </c>
      <c r="AB122">
        <v>0</v>
      </c>
      <c r="AC122">
        <v>0</v>
      </c>
      <c r="AD122">
        <v>0</v>
      </c>
      <c r="AE122">
        <v>11.58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1</v>
      </c>
      <c r="AP122">
        <v>0</v>
      </c>
      <c r="AQ122">
        <v>0</v>
      </c>
      <c r="AR122">
        <v>0</v>
      </c>
      <c r="AS122" t="s">
        <v>3</v>
      </c>
      <c r="AT122">
        <v>24.592600000000001</v>
      </c>
      <c r="AU122" t="s">
        <v>3</v>
      </c>
      <c r="AV122">
        <v>0</v>
      </c>
      <c r="AW122">
        <v>2</v>
      </c>
      <c r="AX122">
        <v>99037542</v>
      </c>
      <c r="AY122">
        <v>1</v>
      </c>
      <c r="AZ122">
        <v>0</v>
      </c>
      <c r="BA122">
        <v>131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Y122*Source!I265</f>
        <v>22.13334</v>
      </c>
      <c r="CY122">
        <f>AA122</f>
        <v>11.58</v>
      </c>
      <c r="CZ122">
        <f>AE122</f>
        <v>11.58</v>
      </c>
      <c r="DA122">
        <f>AI122</f>
        <v>1</v>
      </c>
      <c r="DB122">
        <f t="shared" si="6"/>
        <v>284.77999999999997</v>
      </c>
      <c r="DC122">
        <f t="shared" si="7"/>
        <v>0</v>
      </c>
    </row>
    <row r="123" spans="1:107" x14ac:dyDescent="0.2">
      <c r="A123">
        <f>ROW(Source!A266)</f>
        <v>266</v>
      </c>
      <c r="B123">
        <v>99036980</v>
      </c>
      <c r="C123">
        <v>99037527</v>
      </c>
      <c r="D123">
        <v>42731629</v>
      </c>
      <c r="E123">
        <v>42731623</v>
      </c>
      <c r="F123">
        <v>1</v>
      </c>
      <c r="G123">
        <v>42731623</v>
      </c>
      <c r="H123">
        <v>1</v>
      </c>
      <c r="I123" t="s">
        <v>225</v>
      </c>
      <c r="J123" t="s">
        <v>3</v>
      </c>
      <c r="K123" t="s">
        <v>226</v>
      </c>
      <c r="L123">
        <v>1191</v>
      </c>
      <c r="N123">
        <v>1013</v>
      </c>
      <c r="O123" t="s">
        <v>227</v>
      </c>
      <c r="P123" t="s">
        <v>227</v>
      </c>
      <c r="Q123">
        <v>1</v>
      </c>
      <c r="W123">
        <v>0</v>
      </c>
      <c r="X123">
        <v>476480486</v>
      </c>
      <c r="Y123">
        <v>5.32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S123" t="s">
        <v>3</v>
      </c>
      <c r="AT123">
        <v>5.32</v>
      </c>
      <c r="AU123" t="s">
        <v>3</v>
      </c>
      <c r="AV123">
        <v>1</v>
      </c>
      <c r="AW123">
        <v>2</v>
      </c>
      <c r="AX123">
        <v>99037536</v>
      </c>
      <c r="AY123">
        <v>1</v>
      </c>
      <c r="AZ123">
        <v>0</v>
      </c>
      <c r="BA123">
        <v>133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Y123*Source!I266</f>
        <v>4.7880000000000003</v>
      </c>
      <c r="CY123">
        <f>AD123</f>
        <v>0</v>
      </c>
      <c r="CZ123">
        <f>AH123</f>
        <v>0</v>
      </c>
      <c r="DA123">
        <f>AL123</f>
        <v>1</v>
      </c>
      <c r="DB123">
        <f t="shared" si="6"/>
        <v>0</v>
      </c>
      <c r="DC123">
        <f t="shared" si="7"/>
        <v>0</v>
      </c>
    </row>
    <row r="124" spans="1:107" x14ac:dyDescent="0.2">
      <c r="A124">
        <f>ROW(Source!A266)</f>
        <v>266</v>
      </c>
      <c r="B124">
        <v>99036980</v>
      </c>
      <c r="C124">
        <v>99037527</v>
      </c>
      <c r="D124">
        <v>42811385</v>
      </c>
      <c r="E124">
        <v>1</v>
      </c>
      <c r="F124">
        <v>1</v>
      </c>
      <c r="G124">
        <v>42731623</v>
      </c>
      <c r="H124">
        <v>2</v>
      </c>
      <c r="I124" t="s">
        <v>276</v>
      </c>
      <c r="J124" t="s">
        <v>277</v>
      </c>
      <c r="K124" t="s">
        <v>278</v>
      </c>
      <c r="L124">
        <v>1367</v>
      </c>
      <c r="N124">
        <v>1011</v>
      </c>
      <c r="O124" t="s">
        <v>231</v>
      </c>
      <c r="P124" t="s">
        <v>231</v>
      </c>
      <c r="Q124">
        <v>1</v>
      </c>
      <c r="W124">
        <v>0</v>
      </c>
      <c r="X124">
        <v>-628430174</v>
      </c>
      <c r="Y124">
        <v>0.03</v>
      </c>
      <c r="AA124">
        <v>0</v>
      </c>
      <c r="AB124">
        <v>743.89</v>
      </c>
      <c r="AC124">
        <v>364.3</v>
      </c>
      <c r="AD124">
        <v>0</v>
      </c>
      <c r="AE124">
        <v>0</v>
      </c>
      <c r="AF124">
        <v>76.81</v>
      </c>
      <c r="AG124">
        <v>14.36</v>
      </c>
      <c r="AH124">
        <v>0</v>
      </c>
      <c r="AI124">
        <v>1</v>
      </c>
      <c r="AJ124">
        <v>9.25</v>
      </c>
      <c r="AK124">
        <v>24.23</v>
      </c>
      <c r="AL124">
        <v>1</v>
      </c>
      <c r="AN124">
        <v>0</v>
      </c>
      <c r="AO124">
        <v>1</v>
      </c>
      <c r="AP124">
        <v>0</v>
      </c>
      <c r="AQ124">
        <v>0</v>
      </c>
      <c r="AR124">
        <v>0</v>
      </c>
      <c r="AS124" t="s">
        <v>3</v>
      </c>
      <c r="AT124">
        <v>0.03</v>
      </c>
      <c r="AU124" t="s">
        <v>3</v>
      </c>
      <c r="AV124">
        <v>0</v>
      </c>
      <c r="AW124">
        <v>2</v>
      </c>
      <c r="AX124">
        <v>99037537</v>
      </c>
      <c r="AY124">
        <v>1</v>
      </c>
      <c r="AZ124">
        <v>0</v>
      </c>
      <c r="BA124">
        <v>134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Y124*Source!I266</f>
        <v>2.7E-2</v>
      </c>
      <c r="CY124">
        <f>AB124</f>
        <v>743.89</v>
      </c>
      <c r="CZ124">
        <f>AF124</f>
        <v>76.81</v>
      </c>
      <c r="DA124">
        <f>AJ124</f>
        <v>9.25</v>
      </c>
      <c r="DB124">
        <f t="shared" si="6"/>
        <v>2.2999999999999998</v>
      </c>
      <c r="DC124">
        <f t="shared" si="7"/>
        <v>0.43</v>
      </c>
    </row>
    <row r="125" spans="1:107" x14ac:dyDescent="0.2">
      <c r="A125">
        <f>ROW(Source!A266)</f>
        <v>266</v>
      </c>
      <c r="B125">
        <v>99036980</v>
      </c>
      <c r="C125">
        <v>99037527</v>
      </c>
      <c r="D125">
        <v>42811508</v>
      </c>
      <c r="E125">
        <v>1</v>
      </c>
      <c r="F125">
        <v>1</v>
      </c>
      <c r="G125">
        <v>42731623</v>
      </c>
      <c r="H125">
        <v>2</v>
      </c>
      <c r="I125" t="s">
        <v>279</v>
      </c>
      <c r="J125" t="s">
        <v>280</v>
      </c>
      <c r="K125" t="s">
        <v>281</v>
      </c>
      <c r="L125">
        <v>1367</v>
      </c>
      <c r="N125">
        <v>1011</v>
      </c>
      <c r="O125" t="s">
        <v>231</v>
      </c>
      <c r="P125" t="s">
        <v>231</v>
      </c>
      <c r="Q125">
        <v>1</v>
      </c>
      <c r="W125">
        <v>0</v>
      </c>
      <c r="X125">
        <v>593980231</v>
      </c>
      <c r="Y125">
        <v>1.76</v>
      </c>
      <c r="AA125">
        <v>0</v>
      </c>
      <c r="AB125">
        <v>8.92</v>
      </c>
      <c r="AC125">
        <v>1.01</v>
      </c>
      <c r="AD125">
        <v>0</v>
      </c>
      <c r="AE125">
        <v>0</v>
      </c>
      <c r="AF125">
        <v>2.36</v>
      </c>
      <c r="AG125">
        <v>0.04</v>
      </c>
      <c r="AH125">
        <v>0</v>
      </c>
      <c r="AI125">
        <v>1</v>
      </c>
      <c r="AJ125">
        <v>3.61</v>
      </c>
      <c r="AK125">
        <v>24.23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3</v>
      </c>
      <c r="AT125">
        <v>1.76</v>
      </c>
      <c r="AU125" t="s">
        <v>3</v>
      </c>
      <c r="AV125">
        <v>0</v>
      </c>
      <c r="AW125">
        <v>2</v>
      </c>
      <c r="AX125">
        <v>99037538</v>
      </c>
      <c r="AY125">
        <v>1</v>
      </c>
      <c r="AZ125">
        <v>0</v>
      </c>
      <c r="BA125">
        <v>135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Y125*Source!I266</f>
        <v>1.5840000000000001</v>
      </c>
      <c r="CY125">
        <f>AB125</f>
        <v>8.92</v>
      </c>
      <c r="CZ125">
        <f>AF125</f>
        <v>2.36</v>
      </c>
      <c r="DA125">
        <f>AJ125</f>
        <v>3.61</v>
      </c>
      <c r="DB125">
        <f t="shared" si="6"/>
        <v>4.1500000000000004</v>
      </c>
      <c r="DC125">
        <f t="shared" si="7"/>
        <v>7.0000000000000007E-2</v>
      </c>
    </row>
    <row r="126" spans="1:107" x14ac:dyDescent="0.2">
      <c r="A126">
        <f>ROW(Source!A266)</f>
        <v>266</v>
      </c>
      <c r="B126">
        <v>99036980</v>
      </c>
      <c r="C126">
        <v>99037527</v>
      </c>
      <c r="D126">
        <v>42811465</v>
      </c>
      <c r="E126">
        <v>1</v>
      </c>
      <c r="F126">
        <v>1</v>
      </c>
      <c r="G126">
        <v>42731623</v>
      </c>
      <c r="H126">
        <v>2</v>
      </c>
      <c r="I126" t="s">
        <v>282</v>
      </c>
      <c r="J126" t="s">
        <v>283</v>
      </c>
      <c r="K126" t="s">
        <v>284</v>
      </c>
      <c r="L126">
        <v>1367</v>
      </c>
      <c r="N126">
        <v>1011</v>
      </c>
      <c r="O126" t="s">
        <v>231</v>
      </c>
      <c r="P126" t="s">
        <v>231</v>
      </c>
      <c r="Q126">
        <v>1</v>
      </c>
      <c r="W126">
        <v>0</v>
      </c>
      <c r="X126">
        <v>926785503</v>
      </c>
      <c r="Y126">
        <v>0.32</v>
      </c>
      <c r="AA126">
        <v>0</v>
      </c>
      <c r="AB126">
        <v>5.73</v>
      </c>
      <c r="AC126">
        <v>1.01</v>
      </c>
      <c r="AD126">
        <v>0</v>
      </c>
      <c r="AE126">
        <v>0</v>
      </c>
      <c r="AF126">
        <v>0.64</v>
      </c>
      <c r="AG126">
        <v>0.04</v>
      </c>
      <c r="AH126">
        <v>0</v>
      </c>
      <c r="AI126">
        <v>1</v>
      </c>
      <c r="AJ126">
        <v>8.5500000000000007</v>
      </c>
      <c r="AK126">
        <v>24.23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 t="s">
        <v>3</v>
      </c>
      <c r="AT126">
        <v>0.32</v>
      </c>
      <c r="AU126" t="s">
        <v>3</v>
      </c>
      <c r="AV126">
        <v>0</v>
      </c>
      <c r="AW126">
        <v>2</v>
      </c>
      <c r="AX126">
        <v>99037539</v>
      </c>
      <c r="AY126">
        <v>1</v>
      </c>
      <c r="AZ126">
        <v>0</v>
      </c>
      <c r="BA126">
        <v>136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Y126*Source!I266</f>
        <v>0.28800000000000003</v>
      </c>
      <c r="CY126">
        <f>AB126</f>
        <v>5.73</v>
      </c>
      <c r="CZ126">
        <f>AF126</f>
        <v>0.64</v>
      </c>
      <c r="DA126">
        <f>AJ126</f>
        <v>8.5500000000000007</v>
      </c>
      <c r="DB126">
        <f t="shared" si="6"/>
        <v>0.2</v>
      </c>
      <c r="DC126">
        <f t="shared" si="7"/>
        <v>0.01</v>
      </c>
    </row>
    <row r="127" spans="1:107" x14ac:dyDescent="0.2">
      <c r="A127">
        <f>ROW(Source!A266)</f>
        <v>266</v>
      </c>
      <c r="B127">
        <v>99036980</v>
      </c>
      <c r="C127">
        <v>99037527</v>
      </c>
      <c r="D127">
        <v>42788877</v>
      </c>
      <c r="E127">
        <v>1</v>
      </c>
      <c r="F127">
        <v>1</v>
      </c>
      <c r="G127">
        <v>42731623</v>
      </c>
      <c r="H127">
        <v>3</v>
      </c>
      <c r="I127" t="s">
        <v>214</v>
      </c>
      <c r="J127" t="s">
        <v>216</v>
      </c>
      <c r="K127" t="s">
        <v>215</v>
      </c>
      <c r="L127">
        <v>1354</v>
      </c>
      <c r="N127">
        <v>1010</v>
      </c>
      <c r="O127" t="s">
        <v>20</v>
      </c>
      <c r="P127" t="s">
        <v>20</v>
      </c>
      <c r="Q127">
        <v>1</v>
      </c>
      <c r="W127">
        <v>0</v>
      </c>
      <c r="X127">
        <v>-1569363204</v>
      </c>
      <c r="Y127">
        <v>4.4444439999999998</v>
      </c>
      <c r="AA127">
        <v>717.3</v>
      </c>
      <c r="AB127">
        <v>0</v>
      </c>
      <c r="AC127">
        <v>0</v>
      </c>
      <c r="AD127">
        <v>0</v>
      </c>
      <c r="AE127">
        <v>950.7</v>
      </c>
      <c r="AF127">
        <v>0</v>
      </c>
      <c r="AG127">
        <v>0</v>
      </c>
      <c r="AH127">
        <v>0</v>
      </c>
      <c r="AI127">
        <v>0.75</v>
      </c>
      <c r="AJ127">
        <v>1</v>
      </c>
      <c r="AK127">
        <v>1</v>
      </c>
      <c r="AL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3</v>
      </c>
      <c r="AT127">
        <v>4.4444439999999998</v>
      </c>
      <c r="AU127" t="s">
        <v>3</v>
      </c>
      <c r="AV127">
        <v>0</v>
      </c>
      <c r="AW127">
        <v>1</v>
      </c>
      <c r="AX127">
        <v>-1</v>
      </c>
      <c r="AY127">
        <v>0</v>
      </c>
      <c r="AZ127">
        <v>0</v>
      </c>
      <c r="BA127" t="s">
        <v>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Y127*Source!I266</f>
        <v>3.9999995999999998</v>
      </c>
      <c r="CY127">
        <f>AA127</f>
        <v>717.3</v>
      </c>
      <c r="CZ127">
        <f>AE127</f>
        <v>950.7</v>
      </c>
      <c r="DA127">
        <f>AI127</f>
        <v>0.75</v>
      </c>
      <c r="DB127">
        <f t="shared" si="6"/>
        <v>4225.33</v>
      </c>
      <c r="DC127">
        <f t="shared" si="7"/>
        <v>0</v>
      </c>
    </row>
    <row r="128" spans="1:107" x14ac:dyDescent="0.2">
      <c r="A128">
        <f>ROW(Source!A266)</f>
        <v>266</v>
      </c>
      <c r="B128">
        <v>99036980</v>
      </c>
      <c r="C128">
        <v>99037527</v>
      </c>
      <c r="D128">
        <v>42788878</v>
      </c>
      <c r="E128">
        <v>1</v>
      </c>
      <c r="F128">
        <v>1</v>
      </c>
      <c r="G128">
        <v>42731623</v>
      </c>
      <c r="H128">
        <v>3</v>
      </c>
      <c r="I128" t="s">
        <v>285</v>
      </c>
      <c r="J128" t="s">
        <v>286</v>
      </c>
      <c r="K128" t="s">
        <v>287</v>
      </c>
      <c r="L128">
        <v>1346</v>
      </c>
      <c r="N128">
        <v>1009</v>
      </c>
      <c r="O128" t="s">
        <v>189</v>
      </c>
      <c r="P128" t="s">
        <v>189</v>
      </c>
      <c r="Q128">
        <v>1</v>
      </c>
      <c r="W128">
        <v>0</v>
      </c>
      <c r="X128">
        <v>1077528645</v>
      </c>
      <c r="Y128">
        <v>1.1556</v>
      </c>
      <c r="AA128">
        <v>280.94</v>
      </c>
      <c r="AB128">
        <v>0</v>
      </c>
      <c r="AC128">
        <v>0</v>
      </c>
      <c r="AD128">
        <v>0</v>
      </c>
      <c r="AE128">
        <v>221.64</v>
      </c>
      <c r="AF128">
        <v>0</v>
      </c>
      <c r="AG128">
        <v>0</v>
      </c>
      <c r="AH128">
        <v>0</v>
      </c>
      <c r="AI128">
        <v>1.26</v>
      </c>
      <c r="AJ128">
        <v>1</v>
      </c>
      <c r="AK128">
        <v>1</v>
      </c>
      <c r="AL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 t="s">
        <v>3</v>
      </c>
      <c r="AT128">
        <v>1.1556</v>
      </c>
      <c r="AU128" t="s">
        <v>3</v>
      </c>
      <c r="AV128">
        <v>0</v>
      </c>
      <c r="AW128">
        <v>2</v>
      </c>
      <c r="AX128">
        <v>99037540</v>
      </c>
      <c r="AY128">
        <v>1</v>
      </c>
      <c r="AZ128">
        <v>0</v>
      </c>
      <c r="BA128">
        <v>137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Y128*Source!I266</f>
        <v>1.0400400000000001</v>
      </c>
      <c r="CY128">
        <f>AA128</f>
        <v>280.94</v>
      </c>
      <c r="CZ128">
        <f>AE128</f>
        <v>221.64</v>
      </c>
      <c r="DA128">
        <f>AI128</f>
        <v>1.26</v>
      </c>
      <c r="DB128">
        <f t="shared" si="6"/>
        <v>256.13</v>
      </c>
      <c r="DC128">
        <f t="shared" si="7"/>
        <v>0</v>
      </c>
    </row>
    <row r="129" spans="1:107" x14ac:dyDescent="0.2">
      <c r="A129">
        <f>ROW(Source!A266)</f>
        <v>266</v>
      </c>
      <c r="B129">
        <v>99036980</v>
      </c>
      <c r="C129">
        <v>99037527</v>
      </c>
      <c r="D129">
        <v>42808723</v>
      </c>
      <c r="E129">
        <v>1</v>
      </c>
      <c r="F129">
        <v>1</v>
      </c>
      <c r="G129">
        <v>42731623</v>
      </c>
      <c r="H129">
        <v>3</v>
      </c>
      <c r="I129" t="s">
        <v>288</v>
      </c>
      <c r="J129" t="s">
        <v>289</v>
      </c>
      <c r="K129" t="s">
        <v>290</v>
      </c>
      <c r="L129">
        <v>1354</v>
      </c>
      <c r="N129">
        <v>1010</v>
      </c>
      <c r="O129" t="s">
        <v>20</v>
      </c>
      <c r="P129" t="s">
        <v>20</v>
      </c>
      <c r="Q129">
        <v>1</v>
      </c>
      <c r="W129">
        <v>0</v>
      </c>
      <c r="X129">
        <v>-1551247525</v>
      </c>
      <c r="Y129">
        <v>1.6395</v>
      </c>
      <c r="AA129">
        <v>1006.64</v>
      </c>
      <c r="AB129">
        <v>0</v>
      </c>
      <c r="AC129">
        <v>0</v>
      </c>
      <c r="AD129">
        <v>0</v>
      </c>
      <c r="AE129">
        <v>373.37</v>
      </c>
      <c r="AF129">
        <v>0</v>
      </c>
      <c r="AG129">
        <v>0</v>
      </c>
      <c r="AH129">
        <v>0</v>
      </c>
      <c r="AI129">
        <v>2.68</v>
      </c>
      <c r="AJ129">
        <v>1</v>
      </c>
      <c r="AK129">
        <v>1</v>
      </c>
      <c r="AL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 t="s">
        <v>3</v>
      </c>
      <c r="AT129">
        <v>1.6395</v>
      </c>
      <c r="AU129" t="s">
        <v>3</v>
      </c>
      <c r="AV129">
        <v>0</v>
      </c>
      <c r="AW129">
        <v>2</v>
      </c>
      <c r="AX129">
        <v>99037541</v>
      </c>
      <c r="AY129">
        <v>1</v>
      </c>
      <c r="AZ129">
        <v>0</v>
      </c>
      <c r="BA129">
        <v>138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Y129*Source!I266</f>
        <v>1.4755499999999999</v>
      </c>
      <c r="CY129">
        <f>AA129</f>
        <v>1006.64</v>
      </c>
      <c r="CZ129">
        <f>AE129</f>
        <v>373.37</v>
      </c>
      <c r="DA129">
        <f>AI129</f>
        <v>2.68</v>
      </c>
      <c r="DB129">
        <f t="shared" si="6"/>
        <v>612.14</v>
      </c>
      <c r="DC129">
        <f t="shared" si="7"/>
        <v>0</v>
      </c>
    </row>
    <row r="130" spans="1:107" x14ac:dyDescent="0.2">
      <c r="A130">
        <f>ROW(Source!A266)</f>
        <v>266</v>
      </c>
      <c r="B130">
        <v>99036980</v>
      </c>
      <c r="C130">
        <v>99037527</v>
      </c>
      <c r="D130">
        <v>42808924</v>
      </c>
      <c r="E130">
        <v>1</v>
      </c>
      <c r="F130">
        <v>1</v>
      </c>
      <c r="G130">
        <v>42731623</v>
      </c>
      <c r="H130">
        <v>3</v>
      </c>
      <c r="I130" t="s">
        <v>291</v>
      </c>
      <c r="J130" t="s">
        <v>292</v>
      </c>
      <c r="K130" t="s">
        <v>293</v>
      </c>
      <c r="L130">
        <v>1354</v>
      </c>
      <c r="N130">
        <v>1010</v>
      </c>
      <c r="O130" t="s">
        <v>20</v>
      </c>
      <c r="P130" t="s">
        <v>20</v>
      </c>
      <c r="Q130">
        <v>1</v>
      </c>
      <c r="W130">
        <v>0</v>
      </c>
      <c r="X130">
        <v>-1963666126</v>
      </c>
      <c r="Y130">
        <v>24.592600000000001</v>
      </c>
      <c r="AA130">
        <v>26.21</v>
      </c>
      <c r="AB130">
        <v>0</v>
      </c>
      <c r="AC130">
        <v>0</v>
      </c>
      <c r="AD130">
        <v>0</v>
      </c>
      <c r="AE130">
        <v>11.58</v>
      </c>
      <c r="AF130">
        <v>0</v>
      </c>
      <c r="AG130">
        <v>0</v>
      </c>
      <c r="AH130">
        <v>0</v>
      </c>
      <c r="AI130">
        <v>2.25</v>
      </c>
      <c r="AJ130">
        <v>1</v>
      </c>
      <c r="AK130">
        <v>1</v>
      </c>
      <c r="AL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 t="s">
        <v>3</v>
      </c>
      <c r="AT130">
        <v>24.592600000000001</v>
      </c>
      <c r="AU130" t="s">
        <v>3</v>
      </c>
      <c r="AV130">
        <v>0</v>
      </c>
      <c r="AW130">
        <v>2</v>
      </c>
      <c r="AX130">
        <v>99037542</v>
      </c>
      <c r="AY130">
        <v>1</v>
      </c>
      <c r="AZ130">
        <v>0</v>
      </c>
      <c r="BA130">
        <v>139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Y130*Source!I266</f>
        <v>22.13334</v>
      </c>
      <c r="CY130">
        <f>AA130</f>
        <v>26.21</v>
      </c>
      <c r="CZ130">
        <f>AE130</f>
        <v>11.58</v>
      </c>
      <c r="DA130">
        <f>AI130</f>
        <v>2.25</v>
      </c>
      <c r="DB130">
        <f t="shared" si="6"/>
        <v>284.77999999999997</v>
      </c>
      <c r="DC130">
        <f t="shared" si="7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0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ROW(Source!A32)</f>
        <v>32</v>
      </c>
      <c r="B1">
        <v>99037403</v>
      </c>
      <c r="C1">
        <v>99037396</v>
      </c>
      <c r="D1">
        <v>42731629</v>
      </c>
      <c r="E1">
        <v>42731623</v>
      </c>
      <c r="F1">
        <v>1</v>
      </c>
      <c r="G1">
        <v>42731623</v>
      </c>
      <c r="H1">
        <v>1</v>
      </c>
      <c r="I1" t="s">
        <v>225</v>
      </c>
      <c r="J1" t="s">
        <v>3</v>
      </c>
      <c r="K1" t="s">
        <v>226</v>
      </c>
      <c r="L1">
        <v>1191</v>
      </c>
      <c r="N1">
        <v>1013</v>
      </c>
      <c r="O1" t="s">
        <v>227</v>
      </c>
      <c r="P1" t="s">
        <v>227</v>
      </c>
      <c r="Q1">
        <v>1</v>
      </c>
      <c r="X1">
        <v>0.85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0.85</v>
      </c>
      <c r="AH1">
        <v>2</v>
      </c>
      <c r="AI1">
        <v>99037397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ROW(Source!A32)</f>
        <v>32</v>
      </c>
      <c r="B2">
        <v>99037404</v>
      </c>
      <c r="C2">
        <v>99037396</v>
      </c>
      <c r="D2">
        <v>42811003</v>
      </c>
      <c r="E2">
        <v>1</v>
      </c>
      <c r="F2">
        <v>1</v>
      </c>
      <c r="G2">
        <v>42731623</v>
      </c>
      <c r="H2">
        <v>2</v>
      </c>
      <c r="I2" t="s">
        <v>228</v>
      </c>
      <c r="J2" t="s">
        <v>229</v>
      </c>
      <c r="K2" t="s">
        <v>230</v>
      </c>
      <c r="L2">
        <v>1367</v>
      </c>
      <c r="N2">
        <v>1011</v>
      </c>
      <c r="O2" t="s">
        <v>231</v>
      </c>
      <c r="P2" t="s">
        <v>231</v>
      </c>
      <c r="Q2">
        <v>1</v>
      </c>
      <c r="X2">
        <v>0.2</v>
      </c>
      <c r="Y2">
        <v>0</v>
      </c>
      <c r="Z2">
        <v>41.62</v>
      </c>
      <c r="AA2">
        <v>13.33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0.2</v>
      </c>
      <c r="AH2">
        <v>2</v>
      </c>
      <c r="AI2">
        <v>99037398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ROW(Source!A32)</f>
        <v>32</v>
      </c>
      <c r="B3">
        <v>99037405</v>
      </c>
      <c r="C3">
        <v>99037396</v>
      </c>
      <c r="D3">
        <v>42811414</v>
      </c>
      <c r="E3">
        <v>1</v>
      </c>
      <c r="F3">
        <v>1</v>
      </c>
      <c r="G3">
        <v>42731623</v>
      </c>
      <c r="H3">
        <v>2</v>
      </c>
      <c r="I3" t="s">
        <v>232</v>
      </c>
      <c r="J3" t="s">
        <v>233</v>
      </c>
      <c r="K3" t="s">
        <v>234</v>
      </c>
      <c r="L3">
        <v>1367</v>
      </c>
      <c r="N3">
        <v>1011</v>
      </c>
      <c r="O3" t="s">
        <v>231</v>
      </c>
      <c r="P3" t="s">
        <v>231</v>
      </c>
      <c r="Q3">
        <v>1</v>
      </c>
      <c r="X3">
        <v>0.4</v>
      </c>
      <c r="Y3">
        <v>0</v>
      </c>
      <c r="Z3">
        <v>0.56000000000000005</v>
      </c>
      <c r="AA3">
        <v>0.09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0.4</v>
      </c>
      <c r="AH3">
        <v>2</v>
      </c>
      <c r="AI3">
        <v>99037399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ROW(Source!A32)</f>
        <v>32</v>
      </c>
      <c r="B4">
        <v>99037406</v>
      </c>
      <c r="C4">
        <v>99037396</v>
      </c>
      <c r="D4">
        <v>42810721</v>
      </c>
      <c r="E4">
        <v>1</v>
      </c>
      <c r="F4">
        <v>1</v>
      </c>
      <c r="G4">
        <v>42731623</v>
      </c>
      <c r="H4">
        <v>2</v>
      </c>
      <c r="I4" t="s">
        <v>235</v>
      </c>
      <c r="J4" t="s">
        <v>236</v>
      </c>
      <c r="K4" t="s">
        <v>237</v>
      </c>
      <c r="L4">
        <v>1367</v>
      </c>
      <c r="N4">
        <v>1011</v>
      </c>
      <c r="O4" t="s">
        <v>231</v>
      </c>
      <c r="P4" t="s">
        <v>231</v>
      </c>
      <c r="Q4">
        <v>1</v>
      </c>
      <c r="X4">
        <v>7.0000000000000007E-2</v>
      </c>
      <c r="Y4">
        <v>0</v>
      </c>
      <c r="Z4">
        <v>106.74</v>
      </c>
      <c r="AA4">
        <v>19.2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7.0000000000000007E-2</v>
      </c>
      <c r="AH4">
        <v>2</v>
      </c>
      <c r="AI4">
        <v>99037400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ROW(Source!A32)</f>
        <v>32</v>
      </c>
      <c r="B5">
        <v>99037407</v>
      </c>
      <c r="C5">
        <v>99037396</v>
      </c>
      <c r="D5">
        <v>42786492</v>
      </c>
      <c r="E5">
        <v>1</v>
      </c>
      <c r="F5">
        <v>1</v>
      </c>
      <c r="G5">
        <v>42731623</v>
      </c>
      <c r="H5">
        <v>3</v>
      </c>
      <c r="I5" t="s">
        <v>238</v>
      </c>
      <c r="J5" t="s">
        <v>239</v>
      </c>
      <c r="K5" t="s">
        <v>240</v>
      </c>
      <c r="L5">
        <v>1339</v>
      </c>
      <c r="N5">
        <v>1007</v>
      </c>
      <c r="O5" t="s">
        <v>33</v>
      </c>
      <c r="P5" t="s">
        <v>33</v>
      </c>
      <c r="Q5">
        <v>1</v>
      </c>
      <c r="X5">
        <v>0.15</v>
      </c>
      <c r="Y5">
        <v>7.07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 t="s">
        <v>3</v>
      </c>
      <c r="AG5">
        <v>0.15</v>
      </c>
      <c r="AH5">
        <v>2</v>
      </c>
      <c r="AI5">
        <v>99037401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ROW(Source!A32)</f>
        <v>32</v>
      </c>
      <c r="B6">
        <v>99037408</v>
      </c>
      <c r="C6">
        <v>99037396</v>
      </c>
      <c r="D6">
        <v>42747750</v>
      </c>
      <c r="E6">
        <v>42731623</v>
      </c>
      <c r="F6">
        <v>1</v>
      </c>
      <c r="G6">
        <v>42731623</v>
      </c>
      <c r="H6">
        <v>3</v>
      </c>
      <c r="I6" t="s">
        <v>296</v>
      </c>
      <c r="J6" t="s">
        <v>3</v>
      </c>
      <c r="K6" t="s">
        <v>297</v>
      </c>
      <c r="L6">
        <v>1339</v>
      </c>
      <c r="N6">
        <v>1007</v>
      </c>
      <c r="O6" t="s">
        <v>33</v>
      </c>
      <c r="P6" t="s">
        <v>33</v>
      </c>
      <c r="Q6">
        <v>1</v>
      </c>
      <c r="X6">
        <v>1.1499999999999999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3</v>
      </c>
      <c r="AG6">
        <v>1.1499999999999999</v>
      </c>
      <c r="AH6">
        <v>3</v>
      </c>
      <c r="AI6">
        <v>-1</v>
      </c>
      <c r="AJ6" t="s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ROW(Source!A33)</f>
        <v>33</v>
      </c>
      <c r="B7">
        <v>99037403</v>
      </c>
      <c r="C7">
        <v>99037396</v>
      </c>
      <c r="D7">
        <v>42731629</v>
      </c>
      <c r="E7">
        <v>42731623</v>
      </c>
      <c r="F7">
        <v>1</v>
      </c>
      <c r="G7">
        <v>42731623</v>
      </c>
      <c r="H7">
        <v>1</v>
      </c>
      <c r="I7" t="s">
        <v>225</v>
      </c>
      <c r="J7" t="s">
        <v>3</v>
      </c>
      <c r="K7" t="s">
        <v>226</v>
      </c>
      <c r="L7">
        <v>1191</v>
      </c>
      <c r="N7">
        <v>1013</v>
      </c>
      <c r="O7" t="s">
        <v>227</v>
      </c>
      <c r="P7" t="s">
        <v>227</v>
      </c>
      <c r="Q7">
        <v>1</v>
      </c>
      <c r="X7">
        <v>0.85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 t="s">
        <v>3</v>
      </c>
      <c r="AG7">
        <v>0.85</v>
      </c>
      <c r="AH7">
        <v>2</v>
      </c>
      <c r="AI7">
        <v>99037397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ROW(Source!A33)</f>
        <v>33</v>
      </c>
      <c r="B8">
        <v>99037404</v>
      </c>
      <c r="C8">
        <v>99037396</v>
      </c>
      <c r="D8">
        <v>42811003</v>
      </c>
      <c r="E8">
        <v>1</v>
      </c>
      <c r="F8">
        <v>1</v>
      </c>
      <c r="G8">
        <v>42731623</v>
      </c>
      <c r="H8">
        <v>2</v>
      </c>
      <c r="I8" t="s">
        <v>228</v>
      </c>
      <c r="J8" t="s">
        <v>229</v>
      </c>
      <c r="K8" t="s">
        <v>230</v>
      </c>
      <c r="L8">
        <v>1367</v>
      </c>
      <c r="N8">
        <v>1011</v>
      </c>
      <c r="O8" t="s">
        <v>231</v>
      </c>
      <c r="P8" t="s">
        <v>231</v>
      </c>
      <c r="Q8">
        <v>1</v>
      </c>
      <c r="X8">
        <v>0.2</v>
      </c>
      <c r="Y8">
        <v>0</v>
      </c>
      <c r="Z8">
        <v>41.62</v>
      </c>
      <c r="AA8">
        <v>13.33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0.2</v>
      </c>
      <c r="AH8">
        <v>2</v>
      </c>
      <c r="AI8">
        <v>99037398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ROW(Source!A33)</f>
        <v>33</v>
      </c>
      <c r="B9">
        <v>99037405</v>
      </c>
      <c r="C9">
        <v>99037396</v>
      </c>
      <c r="D9">
        <v>42811414</v>
      </c>
      <c r="E9">
        <v>1</v>
      </c>
      <c r="F9">
        <v>1</v>
      </c>
      <c r="G9">
        <v>42731623</v>
      </c>
      <c r="H9">
        <v>2</v>
      </c>
      <c r="I9" t="s">
        <v>232</v>
      </c>
      <c r="J9" t="s">
        <v>233</v>
      </c>
      <c r="K9" t="s">
        <v>234</v>
      </c>
      <c r="L9">
        <v>1367</v>
      </c>
      <c r="N9">
        <v>1011</v>
      </c>
      <c r="O9" t="s">
        <v>231</v>
      </c>
      <c r="P9" t="s">
        <v>231</v>
      </c>
      <c r="Q9">
        <v>1</v>
      </c>
      <c r="X9">
        <v>0.4</v>
      </c>
      <c r="Y9">
        <v>0</v>
      </c>
      <c r="Z9">
        <v>0.56000000000000005</v>
      </c>
      <c r="AA9">
        <v>0.09</v>
      </c>
      <c r="AB9">
        <v>0</v>
      </c>
      <c r="AC9">
        <v>0</v>
      </c>
      <c r="AD9">
        <v>1</v>
      </c>
      <c r="AE9">
        <v>0</v>
      </c>
      <c r="AF9" t="s">
        <v>3</v>
      </c>
      <c r="AG9">
        <v>0.4</v>
      </c>
      <c r="AH9">
        <v>2</v>
      </c>
      <c r="AI9">
        <v>99037399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ROW(Source!A33)</f>
        <v>33</v>
      </c>
      <c r="B10">
        <v>99037406</v>
      </c>
      <c r="C10">
        <v>99037396</v>
      </c>
      <c r="D10">
        <v>42810721</v>
      </c>
      <c r="E10">
        <v>1</v>
      </c>
      <c r="F10">
        <v>1</v>
      </c>
      <c r="G10">
        <v>42731623</v>
      </c>
      <c r="H10">
        <v>2</v>
      </c>
      <c r="I10" t="s">
        <v>235</v>
      </c>
      <c r="J10" t="s">
        <v>236</v>
      </c>
      <c r="K10" t="s">
        <v>237</v>
      </c>
      <c r="L10">
        <v>1367</v>
      </c>
      <c r="N10">
        <v>1011</v>
      </c>
      <c r="O10" t="s">
        <v>231</v>
      </c>
      <c r="P10" t="s">
        <v>231</v>
      </c>
      <c r="Q10">
        <v>1</v>
      </c>
      <c r="X10">
        <v>7.0000000000000007E-2</v>
      </c>
      <c r="Y10">
        <v>0</v>
      </c>
      <c r="Z10">
        <v>106.74</v>
      </c>
      <c r="AA10">
        <v>19.2</v>
      </c>
      <c r="AB10">
        <v>0</v>
      </c>
      <c r="AC10">
        <v>0</v>
      </c>
      <c r="AD10">
        <v>1</v>
      </c>
      <c r="AE10">
        <v>0</v>
      </c>
      <c r="AF10" t="s">
        <v>3</v>
      </c>
      <c r="AG10">
        <v>7.0000000000000007E-2</v>
      </c>
      <c r="AH10">
        <v>2</v>
      </c>
      <c r="AI10">
        <v>99037400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ROW(Source!A33)</f>
        <v>33</v>
      </c>
      <c r="B11">
        <v>99037407</v>
      </c>
      <c r="C11">
        <v>99037396</v>
      </c>
      <c r="D11">
        <v>42786492</v>
      </c>
      <c r="E11">
        <v>1</v>
      </c>
      <c r="F11">
        <v>1</v>
      </c>
      <c r="G11">
        <v>42731623</v>
      </c>
      <c r="H11">
        <v>3</v>
      </c>
      <c r="I11" t="s">
        <v>238</v>
      </c>
      <c r="J11" t="s">
        <v>239</v>
      </c>
      <c r="K11" t="s">
        <v>240</v>
      </c>
      <c r="L11">
        <v>1339</v>
      </c>
      <c r="N11">
        <v>1007</v>
      </c>
      <c r="O11" t="s">
        <v>33</v>
      </c>
      <c r="P11" t="s">
        <v>33</v>
      </c>
      <c r="Q11">
        <v>1</v>
      </c>
      <c r="X11">
        <v>0.15</v>
      </c>
      <c r="Y11">
        <v>7.07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0.15</v>
      </c>
      <c r="AH11">
        <v>2</v>
      </c>
      <c r="AI11">
        <v>99037401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ROW(Source!A33)</f>
        <v>33</v>
      </c>
      <c r="B12">
        <v>99037408</v>
      </c>
      <c r="C12">
        <v>99037396</v>
      </c>
      <c r="D12">
        <v>42747750</v>
      </c>
      <c r="E12">
        <v>42731623</v>
      </c>
      <c r="F12">
        <v>1</v>
      </c>
      <c r="G12">
        <v>42731623</v>
      </c>
      <c r="H12">
        <v>3</v>
      </c>
      <c r="I12" t="s">
        <v>296</v>
      </c>
      <c r="J12" t="s">
        <v>3</v>
      </c>
      <c r="K12" t="s">
        <v>297</v>
      </c>
      <c r="L12">
        <v>1339</v>
      </c>
      <c r="N12">
        <v>1007</v>
      </c>
      <c r="O12" t="s">
        <v>33</v>
      </c>
      <c r="P12" t="s">
        <v>33</v>
      </c>
      <c r="Q12">
        <v>1</v>
      </c>
      <c r="X12">
        <v>1.1499999999999999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3</v>
      </c>
      <c r="AG12">
        <v>1.1499999999999999</v>
      </c>
      <c r="AH12">
        <v>3</v>
      </c>
      <c r="AI12">
        <v>-1</v>
      </c>
      <c r="AJ12" t="s">
        <v>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ROW(Source!A36)</f>
        <v>36</v>
      </c>
      <c r="B13">
        <v>99037417</v>
      </c>
      <c r="C13">
        <v>99037410</v>
      </c>
      <c r="D13">
        <v>42731629</v>
      </c>
      <c r="E13">
        <v>42731623</v>
      </c>
      <c r="F13">
        <v>1</v>
      </c>
      <c r="G13">
        <v>42731623</v>
      </c>
      <c r="H13">
        <v>1</v>
      </c>
      <c r="I13" t="s">
        <v>225</v>
      </c>
      <c r="J13" t="s">
        <v>3</v>
      </c>
      <c r="K13" t="s">
        <v>226</v>
      </c>
      <c r="L13">
        <v>1191</v>
      </c>
      <c r="N13">
        <v>1013</v>
      </c>
      <c r="O13" t="s">
        <v>227</v>
      </c>
      <c r="P13" t="s">
        <v>227</v>
      </c>
      <c r="Q13">
        <v>1</v>
      </c>
      <c r="X13">
        <v>135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 t="s">
        <v>3</v>
      </c>
      <c r="AG13">
        <v>135</v>
      </c>
      <c r="AH13">
        <v>2</v>
      </c>
      <c r="AI13">
        <v>99037411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ROW(Source!A36)</f>
        <v>36</v>
      </c>
      <c r="B14">
        <v>99037418</v>
      </c>
      <c r="C14">
        <v>99037410</v>
      </c>
      <c r="D14">
        <v>42811387</v>
      </c>
      <c r="E14">
        <v>1</v>
      </c>
      <c r="F14">
        <v>1</v>
      </c>
      <c r="G14">
        <v>42731623</v>
      </c>
      <c r="H14">
        <v>2</v>
      </c>
      <c r="I14" t="s">
        <v>241</v>
      </c>
      <c r="J14" t="s">
        <v>242</v>
      </c>
      <c r="K14" t="s">
        <v>243</v>
      </c>
      <c r="L14">
        <v>1367</v>
      </c>
      <c r="N14">
        <v>1011</v>
      </c>
      <c r="O14" t="s">
        <v>231</v>
      </c>
      <c r="P14" t="s">
        <v>231</v>
      </c>
      <c r="Q14">
        <v>1</v>
      </c>
      <c r="X14">
        <v>0.12</v>
      </c>
      <c r="Y14">
        <v>0</v>
      </c>
      <c r="Z14">
        <v>108.75</v>
      </c>
      <c r="AA14">
        <v>15.42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0.12</v>
      </c>
      <c r="AH14">
        <v>2</v>
      </c>
      <c r="AI14">
        <v>99037412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ROW(Source!A36)</f>
        <v>36</v>
      </c>
      <c r="B15">
        <v>99037419</v>
      </c>
      <c r="C15">
        <v>99037410</v>
      </c>
      <c r="D15">
        <v>42810915</v>
      </c>
      <c r="E15">
        <v>1</v>
      </c>
      <c r="F15">
        <v>1</v>
      </c>
      <c r="G15">
        <v>42731623</v>
      </c>
      <c r="H15">
        <v>2</v>
      </c>
      <c r="I15" t="s">
        <v>244</v>
      </c>
      <c r="J15" t="s">
        <v>245</v>
      </c>
      <c r="K15" t="s">
        <v>246</v>
      </c>
      <c r="L15">
        <v>1367</v>
      </c>
      <c r="N15">
        <v>1011</v>
      </c>
      <c r="O15" t="s">
        <v>231</v>
      </c>
      <c r="P15" t="s">
        <v>231</v>
      </c>
      <c r="Q15">
        <v>1</v>
      </c>
      <c r="X15">
        <v>5.93</v>
      </c>
      <c r="Y15">
        <v>0</v>
      </c>
      <c r="Z15">
        <v>1.61</v>
      </c>
      <c r="AA15">
        <v>0.04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5.93</v>
      </c>
      <c r="AH15">
        <v>2</v>
      </c>
      <c r="AI15">
        <v>99037413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ROW(Source!A36)</f>
        <v>36</v>
      </c>
      <c r="B16">
        <v>99037420</v>
      </c>
      <c r="C16">
        <v>99037410</v>
      </c>
      <c r="D16">
        <v>42786492</v>
      </c>
      <c r="E16">
        <v>1</v>
      </c>
      <c r="F16">
        <v>1</v>
      </c>
      <c r="G16">
        <v>42731623</v>
      </c>
      <c r="H16">
        <v>3</v>
      </c>
      <c r="I16" t="s">
        <v>238</v>
      </c>
      <c r="J16" t="s">
        <v>239</v>
      </c>
      <c r="K16" t="s">
        <v>240</v>
      </c>
      <c r="L16">
        <v>1339</v>
      </c>
      <c r="N16">
        <v>1007</v>
      </c>
      <c r="O16" t="s">
        <v>33</v>
      </c>
      <c r="P16" t="s">
        <v>33</v>
      </c>
      <c r="Q16">
        <v>1</v>
      </c>
      <c r="X16">
        <v>1.75</v>
      </c>
      <c r="Y16">
        <v>7.07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 t="s">
        <v>3</v>
      </c>
      <c r="AG16">
        <v>1.75</v>
      </c>
      <c r="AH16">
        <v>2</v>
      </c>
      <c r="AI16">
        <v>99037414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ROW(Source!A36)</f>
        <v>36</v>
      </c>
      <c r="B17">
        <v>99037421</v>
      </c>
      <c r="C17">
        <v>99037410</v>
      </c>
      <c r="D17">
        <v>42786975</v>
      </c>
      <c r="E17">
        <v>1</v>
      </c>
      <c r="F17">
        <v>1</v>
      </c>
      <c r="G17">
        <v>42731623</v>
      </c>
      <c r="H17">
        <v>3</v>
      </c>
      <c r="I17" t="s">
        <v>247</v>
      </c>
      <c r="J17" t="s">
        <v>248</v>
      </c>
      <c r="K17" t="s">
        <v>249</v>
      </c>
      <c r="L17">
        <v>1327</v>
      </c>
      <c r="N17">
        <v>1005</v>
      </c>
      <c r="O17" t="s">
        <v>250</v>
      </c>
      <c r="P17" t="s">
        <v>250</v>
      </c>
      <c r="Q17">
        <v>1</v>
      </c>
      <c r="X17">
        <v>250</v>
      </c>
      <c r="Y17">
        <v>7.39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250</v>
      </c>
      <c r="AH17">
        <v>2</v>
      </c>
      <c r="AI17">
        <v>99037415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ROW(Source!A36)</f>
        <v>36</v>
      </c>
      <c r="B18">
        <v>99037422</v>
      </c>
      <c r="C18">
        <v>99037410</v>
      </c>
      <c r="D18">
        <v>42746979</v>
      </c>
      <c r="E18">
        <v>42731623</v>
      </c>
      <c r="F18">
        <v>1</v>
      </c>
      <c r="G18">
        <v>42731623</v>
      </c>
      <c r="H18">
        <v>3</v>
      </c>
      <c r="I18" t="s">
        <v>298</v>
      </c>
      <c r="J18" t="s">
        <v>3</v>
      </c>
      <c r="K18" t="s">
        <v>299</v>
      </c>
      <c r="L18">
        <v>1339</v>
      </c>
      <c r="N18">
        <v>1007</v>
      </c>
      <c r="O18" t="s">
        <v>33</v>
      </c>
      <c r="P18" t="s">
        <v>33</v>
      </c>
      <c r="Q18">
        <v>1</v>
      </c>
      <c r="X18">
        <v>102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3</v>
      </c>
      <c r="AG18">
        <v>102</v>
      </c>
      <c r="AH18">
        <v>3</v>
      </c>
      <c r="AI18">
        <v>-1</v>
      </c>
      <c r="AJ18" t="s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ROW(Source!A37)</f>
        <v>37</v>
      </c>
      <c r="B19">
        <v>99037417</v>
      </c>
      <c r="C19">
        <v>99037410</v>
      </c>
      <c r="D19">
        <v>42731629</v>
      </c>
      <c r="E19">
        <v>42731623</v>
      </c>
      <c r="F19">
        <v>1</v>
      </c>
      <c r="G19">
        <v>42731623</v>
      </c>
      <c r="H19">
        <v>1</v>
      </c>
      <c r="I19" t="s">
        <v>225</v>
      </c>
      <c r="J19" t="s">
        <v>3</v>
      </c>
      <c r="K19" t="s">
        <v>226</v>
      </c>
      <c r="L19">
        <v>1191</v>
      </c>
      <c r="N19">
        <v>1013</v>
      </c>
      <c r="O19" t="s">
        <v>227</v>
      </c>
      <c r="P19" t="s">
        <v>227</v>
      </c>
      <c r="Q19">
        <v>1</v>
      </c>
      <c r="X19">
        <v>135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 t="s">
        <v>3</v>
      </c>
      <c r="AG19">
        <v>135</v>
      </c>
      <c r="AH19">
        <v>2</v>
      </c>
      <c r="AI19">
        <v>99037411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ROW(Source!A37)</f>
        <v>37</v>
      </c>
      <c r="B20">
        <v>99037418</v>
      </c>
      <c r="C20">
        <v>99037410</v>
      </c>
      <c r="D20">
        <v>42811387</v>
      </c>
      <c r="E20">
        <v>1</v>
      </c>
      <c r="F20">
        <v>1</v>
      </c>
      <c r="G20">
        <v>42731623</v>
      </c>
      <c r="H20">
        <v>2</v>
      </c>
      <c r="I20" t="s">
        <v>241</v>
      </c>
      <c r="J20" t="s">
        <v>242</v>
      </c>
      <c r="K20" t="s">
        <v>243</v>
      </c>
      <c r="L20">
        <v>1367</v>
      </c>
      <c r="N20">
        <v>1011</v>
      </c>
      <c r="O20" t="s">
        <v>231</v>
      </c>
      <c r="P20" t="s">
        <v>231</v>
      </c>
      <c r="Q20">
        <v>1</v>
      </c>
      <c r="X20">
        <v>0.12</v>
      </c>
      <c r="Y20">
        <v>0</v>
      </c>
      <c r="Z20">
        <v>108.75</v>
      </c>
      <c r="AA20">
        <v>15.42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0.12</v>
      </c>
      <c r="AH20">
        <v>2</v>
      </c>
      <c r="AI20">
        <v>99037412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ROW(Source!A37)</f>
        <v>37</v>
      </c>
      <c r="B21">
        <v>99037419</v>
      </c>
      <c r="C21">
        <v>99037410</v>
      </c>
      <c r="D21">
        <v>42810915</v>
      </c>
      <c r="E21">
        <v>1</v>
      </c>
      <c r="F21">
        <v>1</v>
      </c>
      <c r="G21">
        <v>42731623</v>
      </c>
      <c r="H21">
        <v>2</v>
      </c>
      <c r="I21" t="s">
        <v>244</v>
      </c>
      <c r="J21" t="s">
        <v>245</v>
      </c>
      <c r="K21" t="s">
        <v>246</v>
      </c>
      <c r="L21">
        <v>1367</v>
      </c>
      <c r="N21">
        <v>1011</v>
      </c>
      <c r="O21" t="s">
        <v>231</v>
      </c>
      <c r="P21" t="s">
        <v>231</v>
      </c>
      <c r="Q21">
        <v>1</v>
      </c>
      <c r="X21">
        <v>5.93</v>
      </c>
      <c r="Y21">
        <v>0</v>
      </c>
      <c r="Z21">
        <v>1.61</v>
      </c>
      <c r="AA21">
        <v>0.04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5.93</v>
      </c>
      <c r="AH21">
        <v>2</v>
      </c>
      <c r="AI21">
        <v>99037413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ROW(Source!A37)</f>
        <v>37</v>
      </c>
      <c r="B22">
        <v>99037420</v>
      </c>
      <c r="C22">
        <v>99037410</v>
      </c>
      <c r="D22">
        <v>42786492</v>
      </c>
      <c r="E22">
        <v>1</v>
      </c>
      <c r="F22">
        <v>1</v>
      </c>
      <c r="G22">
        <v>42731623</v>
      </c>
      <c r="H22">
        <v>3</v>
      </c>
      <c r="I22" t="s">
        <v>238</v>
      </c>
      <c r="J22" t="s">
        <v>239</v>
      </c>
      <c r="K22" t="s">
        <v>240</v>
      </c>
      <c r="L22">
        <v>1339</v>
      </c>
      <c r="N22">
        <v>1007</v>
      </c>
      <c r="O22" t="s">
        <v>33</v>
      </c>
      <c r="P22" t="s">
        <v>33</v>
      </c>
      <c r="Q22">
        <v>1</v>
      </c>
      <c r="X22">
        <v>1.75</v>
      </c>
      <c r="Y22">
        <v>7.07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1.75</v>
      </c>
      <c r="AH22">
        <v>2</v>
      </c>
      <c r="AI22">
        <v>99037414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ROW(Source!A37)</f>
        <v>37</v>
      </c>
      <c r="B23">
        <v>99037421</v>
      </c>
      <c r="C23">
        <v>99037410</v>
      </c>
      <c r="D23">
        <v>42786975</v>
      </c>
      <c r="E23">
        <v>1</v>
      </c>
      <c r="F23">
        <v>1</v>
      </c>
      <c r="G23">
        <v>42731623</v>
      </c>
      <c r="H23">
        <v>3</v>
      </c>
      <c r="I23" t="s">
        <v>247</v>
      </c>
      <c r="J23" t="s">
        <v>248</v>
      </c>
      <c r="K23" t="s">
        <v>249</v>
      </c>
      <c r="L23">
        <v>1327</v>
      </c>
      <c r="N23">
        <v>1005</v>
      </c>
      <c r="O23" t="s">
        <v>250</v>
      </c>
      <c r="P23" t="s">
        <v>250</v>
      </c>
      <c r="Q23">
        <v>1</v>
      </c>
      <c r="X23">
        <v>250</v>
      </c>
      <c r="Y23">
        <v>7.39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250</v>
      </c>
      <c r="AH23">
        <v>2</v>
      </c>
      <c r="AI23">
        <v>99037415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ROW(Source!A37)</f>
        <v>37</v>
      </c>
      <c r="B24">
        <v>99037422</v>
      </c>
      <c r="C24">
        <v>99037410</v>
      </c>
      <c r="D24">
        <v>42746979</v>
      </c>
      <c r="E24">
        <v>42731623</v>
      </c>
      <c r="F24">
        <v>1</v>
      </c>
      <c r="G24">
        <v>42731623</v>
      </c>
      <c r="H24">
        <v>3</v>
      </c>
      <c r="I24" t="s">
        <v>298</v>
      </c>
      <c r="J24" t="s">
        <v>3</v>
      </c>
      <c r="K24" t="s">
        <v>299</v>
      </c>
      <c r="L24">
        <v>1339</v>
      </c>
      <c r="N24">
        <v>1007</v>
      </c>
      <c r="O24" t="s">
        <v>33</v>
      </c>
      <c r="P24" t="s">
        <v>33</v>
      </c>
      <c r="Q24">
        <v>1</v>
      </c>
      <c r="X24">
        <v>102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3</v>
      </c>
      <c r="AG24">
        <v>102</v>
      </c>
      <c r="AH24">
        <v>3</v>
      </c>
      <c r="AI24">
        <v>-1</v>
      </c>
      <c r="AJ24" t="s">
        <v>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ROW(Source!A75)</f>
        <v>75</v>
      </c>
      <c r="B25">
        <v>99037429</v>
      </c>
      <c r="C25">
        <v>99037424</v>
      </c>
      <c r="D25">
        <v>42731629</v>
      </c>
      <c r="E25">
        <v>42731623</v>
      </c>
      <c r="F25">
        <v>1</v>
      </c>
      <c r="G25">
        <v>42731623</v>
      </c>
      <c r="H25">
        <v>1</v>
      </c>
      <c r="I25" t="s">
        <v>225</v>
      </c>
      <c r="J25" t="s">
        <v>3</v>
      </c>
      <c r="K25" t="s">
        <v>226</v>
      </c>
      <c r="L25">
        <v>1191</v>
      </c>
      <c r="N25">
        <v>1013</v>
      </c>
      <c r="O25" t="s">
        <v>227</v>
      </c>
      <c r="P25" t="s">
        <v>227</v>
      </c>
      <c r="Q25">
        <v>1</v>
      </c>
      <c r="X25">
        <v>297.86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 t="s">
        <v>3</v>
      </c>
      <c r="AG25">
        <v>297.86</v>
      </c>
      <c r="AH25">
        <v>2</v>
      </c>
      <c r="AI25">
        <v>99037425</v>
      </c>
      <c r="AJ25">
        <v>25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ROW(Source!A75)</f>
        <v>75</v>
      </c>
      <c r="B26">
        <v>99037430</v>
      </c>
      <c r="C26">
        <v>99037424</v>
      </c>
      <c r="D26">
        <v>42810970</v>
      </c>
      <c r="E26">
        <v>1</v>
      </c>
      <c r="F26">
        <v>1</v>
      </c>
      <c r="G26">
        <v>42731623</v>
      </c>
      <c r="H26">
        <v>2</v>
      </c>
      <c r="I26" t="s">
        <v>251</v>
      </c>
      <c r="J26" t="s">
        <v>252</v>
      </c>
      <c r="K26" t="s">
        <v>253</v>
      </c>
      <c r="L26">
        <v>1367</v>
      </c>
      <c r="N26">
        <v>1011</v>
      </c>
      <c r="O26" t="s">
        <v>231</v>
      </c>
      <c r="P26" t="s">
        <v>231</v>
      </c>
      <c r="Q26">
        <v>1</v>
      </c>
      <c r="X26">
        <v>11</v>
      </c>
      <c r="Y26">
        <v>0</v>
      </c>
      <c r="Z26">
        <v>101.39</v>
      </c>
      <c r="AA26">
        <v>22.54</v>
      </c>
      <c r="AB26">
        <v>0</v>
      </c>
      <c r="AC26">
        <v>0</v>
      </c>
      <c r="AD26">
        <v>1</v>
      </c>
      <c r="AE26">
        <v>0</v>
      </c>
      <c r="AF26" t="s">
        <v>3</v>
      </c>
      <c r="AG26">
        <v>11</v>
      </c>
      <c r="AH26">
        <v>2</v>
      </c>
      <c r="AI26">
        <v>99037426</v>
      </c>
      <c r="AJ26">
        <v>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ROW(Source!A75)</f>
        <v>75</v>
      </c>
      <c r="B27">
        <v>99037431</v>
      </c>
      <c r="C27">
        <v>99037424</v>
      </c>
      <c r="D27">
        <v>42786439</v>
      </c>
      <c r="E27">
        <v>1</v>
      </c>
      <c r="F27">
        <v>1</v>
      </c>
      <c r="G27">
        <v>42731623</v>
      </c>
      <c r="H27">
        <v>3</v>
      </c>
      <c r="I27" t="s">
        <v>254</v>
      </c>
      <c r="J27" t="s">
        <v>255</v>
      </c>
      <c r="K27" t="s">
        <v>256</v>
      </c>
      <c r="L27">
        <v>1348</v>
      </c>
      <c r="N27">
        <v>1009</v>
      </c>
      <c r="O27" t="s">
        <v>257</v>
      </c>
      <c r="P27" t="s">
        <v>257</v>
      </c>
      <c r="Q27">
        <v>1000</v>
      </c>
      <c r="X27">
        <v>4.8000000000000001E-2</v>
      </c>
      <c r="Y27">
        <v>24618.39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4.8000000000000001E-2</v>
      </c>
      <c r="AH27">
        <v>2</v>
      </c>
      <c r="AI27">
        <v>99037427</v>
      </c>
      <c r="AJ27">
        <v>27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ROW(Source!A75)</f>
        <v>75</v>
      </c>
      <c r="B28">
        <v>99037432</v>
      </c>
      <c r="C28">
        <v>99037424</v>
      </c>
      <c r="D28">
        <v>42747536</v>
      </c>
      <c r="E28">
        <v>42731623</v>
      </c>
      <c r="F28">
        <v>1</v>
      </c>
      <c r="G28">
        <v>42731623</v>
      </c>
      <c r="H28">
        <v>3</v>
      </c>
      <c r="I28" t="s">
        <v>300</v>
      </c>
      <c r="J28" t="s">
        <v>3</v>
      </c>
      <c r="K28" t="s">
        <v>301</v>
      </c>
      <c r="L28">
        <v>1301</v>
      </c>
      <c r="N28">
        <v>1003</v>
      </c>
      <c r="O28" t="s">
        <v>111</v>
      </c>
      <c r="P28" t="s">
        <v>111</v>
      </c>
      <c r="Q28">
        <v>1</v>
      </c>
      <c r="X28">
        <v>300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3</v>
      </c>
      <c r="AG28">
        <v>300</v>
      </c>
      <c r="AH28">
        <v>3</v>
      </c>
      <c r="AI28">
        <v>-1</v>
      </c>
      <c r="AJ28" t="s">
        <v>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ROW(Source!A75)</f>
        <v>75</v>
      </c>
      <c r="B29">
        <v>99037433</v>
      </c>
      <c r="C29">
        <v>99037424</v>
      </c>
      <c r="D29">
        <v>42747536</v>
      </c>
      <c r="E29">
        <v>42731623</v>
      </c>
      <c r="F29">
        <v>1</v>
      </c>
      <c r="G29">
        <v>42731623</v>
      </c>
      <c r="H29">
        <v>3</v>
      </c>
      <c r="I29" t="s">
        <v>300</v>
      </c>
      <c r="J29" t="s">
        <v>3</v>
      </c>
      <c r="K29" t="s">
        <v>302</v>
      </c>
      <c r="L29">
        <v>1354</v>
      </c>
      <c r="N29">
        <v>1010</v>
      </c>
      <c r="O29" t="s">
        <v>20</v>
      </c>
      <c r="P29" t="s">
        <v>20</v>
      </c>
      <c r="Q29">
        <v>1</v>
      </c>
      <c r="X29">
        <v>100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3</v>
      </c>
      <c r="AG29">
        <v>100</v>
      </c>
      <c r="AH29">
        <v>3</v>
      </c>
      <c r="AI29">
        <v>-1</v>
      </c>
      <c r="AJ29" t="s">
        <v>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ROW(Source!A76)</f>
        <v>76</v>
      </c>
      <c r="B30">
        <v>99037429</v>
      </c>
      <c r="C30">
        <v>99037424</v>
      </c>
      <c r="D30">
        <v>42731629</v>
      </c>
      <c r="E30">
        <v>42731623</v>
      </c>
      <c r="F30">
        <v>1</v>
      </c>
      <c r="G30">
        <v>42731623</v>
      </c>
      <c r="H30">
        <v>1</v>
      </c>
      <c r="I30" t="s">
        <v>225</v>
      </c>
      <c r="J30" t="s">
        <v>3</v>
      </c>
      <c r="K30" t="s">
        <v>226</v>
      </c>
      <c r="L30">
        <v>1191</v>
      </c>
      <c r="N30">
        <v>1013</v>
      </c>
      <c r="O30" t="s">
        <v>227</v>
      </c>
      <c r="P30" t="s">
        <v>227</v>
      </c>
      <c r="Q30">
        <v>1</v>
      </c>
      <c r="X30">
        <v>297.86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 t="s">
        <v>3</v>
      </c>
      <c r="AG30">
        <v>297.86</v>
      </c>
      <c r="AH30">
        <v>2</v>
      </c>
      <c r="AI30">
        <v>99037425</v>
      </c>
      <c r="AJ30">
        <v>29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ROW(Source!A76)</f>
        <v>76</v>
      </c>
      <c r="B31">
        <v>99037430</v>
      </c>
      <c r="C31">
        <v>99037424</v>
      </c>
      <c r="D31">
        <v>42810970</v>
      </c>
      <c r="E31">
        <v>1</v>
      </c>
      <c r="F31">
        <v>1</v>
      </c>
      <c r="G31">
        <v>42731623</v>
      </c>
      <c r="H31">
        <v>2</v>
      </c>
      <c r="I31" t="s">
        <v>251</v>
      </c>
      <c r="J31" t="s">
        <v>252</v>
      </c>
      <c r="K31" t="s">
        <v>253</v>
      </c>
      <c r="L31">
        <v>1367</v>
      </c>
      <c r="N31">
        <v>1011</v>
      </c>
      <c r="O31" t="s">
        <v>231</v>
      </c>
      <c r="P31" t="s">
        <v>231</v>
      </c>
      <c r="Q31">
        <v>1</v>
      </c>
      <c r="X31">
        <v>11</v>
      </c>
      <c r="Y31">
        <v>0</v>
      </c>
      <c r="Z31">
        <v>101.39</v>
      </c>
      <c r="AA31">
        <v>22.54</v>
      </c>
      <c r="AB31">
        <v>0</v>
      </c>
      <c r="AC31">
        <v>0</v>
      </c>
      <c r="AD31">
        <v>1</v>
      </c>
      <c r="AE31">
        <v>0</v>
      </c>
      <c r="AF31" t="s">
        <v>3</v>
      </c>
      <c r="AG31">
        <v>11</v>
      </c>
      <c r="AH31">
        <v>2</v>
      </c>
      <c r="AI31">
        <v>99037426</v>
      </c>
      <c r="AJ31">
        <v>30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ROW(Source!A76)</f>
        <v>76</v>
      </c>
      <c r="B32">
        <v>99037431</v>
      </c>
      <c r="C32">
        <v>99037424</v>
      </c>
      <c r="D32">
        <v>42786439</v>
      </c>
      <c r="E32">
        <v>1</v>
      </c>
      <c r="F32">
        <v>1</v>
      </c>
      <c r="G32">
        <v>42731623</v>
      </c>
      <c r="H32">
        <v>3</v>
      </c>
      <c r="I32" t="s">
        <v>254</v>
      </c>
      <c r="J32" t="s">
        <v>255</v>
      </c>
      <c r="K32" t="s">
        <v>256</v>
      </c>
      <c r="L32">
        <v>1348</v>
      </c>
      <c r="N32">
        <v>1009</v>
      </c>
      <c r="O32" t="s">
        <v>257</v>
      </c>
      <c r="P32" t="s">
        <v>257</v>
      </c>
      <c r="Q32">
        <v>1000</v>
      </c>
      <c r="X32">
        <v>4.8000000000000001E-2</v>
      </c>
      <c r="Y32">
        <v>24618.39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4.8000000000000001E-2</v>
      </c>
      <c r="AH32">
        <v>2</v>
      </c>
      <c r="AI32">
        <v>99037427</v>
      </c>
      <c r="AJ32">
        <v>31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ROW(Source!A76)</f>
        <v>76</v>
      </c>
      <c r="B33">
        <v>99037432</v>
      </c>
      <c r="C33">
        <v>99037424</v>
      </c>
      <c r="D33">
        <v>42747536</v>
      </c>
      <c r="E33">
        <v>42731623</v>
      </c>
      <c r="F33">
        <v>1</v>
      </c>
      <c r="G33">
        <v>42731623</v>
      </c>
      <c r="H33">
        <v>3</v>
      </c>
      <c r="I33" t="s">
        <v>300</v>
      </c>
      <c r="J33" t="s">
        <v>3</v>
      </c>
      <c r="K33" t="s">
        <v>301</v>
      </c>
      <c r="L33">
        <v>1301</v>
      </c>
      <c r="N33">
        <v>1003</v>
      </c>
      <c r="O33" t="s">
        <v>111</v>
      </c>
      <c r="P33" t="s">
        <v>111</v>
      </c>
      <c r="Q33">
        <v>1</v>
      </c>
      <c r="X33">
        <v>300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t="s">
        <v>3</v>
      </c>
      <c r="AG33">
        <v>300</v>
      </c>
      <c r="AH33">
        <v>3</v>
      </c>
      <c r="AI33">
        <v>-1</v>
      </c>
      <c r="AJ33" t="s">
        <v>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ROW(Source!A76)</f>
        <v>76</v>
      </c>
      <c r="B34">
        <v>99037433</v>
      </c>
      <c r="C34">
        <v>99037424</v>
      </c>
      <c r="D34">
        <v>42747536</v>
      </c>
      <c r="E34">
        <v>42731623</v>
      </c>
      <c r="F34">
        <v>1</v>
      </c>
      <c r="G34">
        <v>42731623</v>
      </c>
      <c r="H34">
        <v>3</v>
      </c>
      <c r="I34" t="s">
        <v>300</v>
      </c>
      <c r="J34" t="s">
        <v>3</v>
      </c>
      <c r="K34" t="s">
        <v>302</v>
      </c>
      <c r="L34">
        <v>1354</v>
      </c>
      <c r="N34">
        <v>1010</v>
      </c>
      <c r="O34" t="s">
        <v>20</v>
      </c>
      <c r="P34" t="s">
        <v>20</v>
      </c>
      <c r="Q34">
        <v>1</v>
      </c>
      <c r="X34">
        <v>100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3</v>
      </c>
      <c r="AG34">
        <v>100</v>
      </c>
      <c r="AH34">
        <v>3</v>
      </c>
      <c r="AI34">
        <v>-1</v>
      </c>
      <c r="AJ34" t="s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ROW(Source!A81)</f>
        <v>81</v>
      </c>
      <c r="B35">
        <v>99037439</v>
      </c>
      <c r="C35">
        <v>99037436</v>
      </c>
      <c r="D35">
        <v>42731629</v>
      </c>
      <c r="E35">
        <v>42731623</v>
      </c>
      <c r="F35">
        <v>1</v>
      </c>
      <c r="G35">
        <v>42731623</v>
      </c>
      <c r="H35">
        <v>1</v>
      </c>
      <c r="I35" t="s">
        <v>225</v>
      </c>
      <c r="J35" t="s">
        <v>3</v>
      </c>
      <c r="K35" t="s">
        <v>226</v>
      </c>
      <c r="L35">
        <v>1191</v>
      </c>
      <c r="N35">
        <v>1013</v>
      </c>
      <c r="O35" t="s">
        <v>227</v>
      </c>
      <c r="P35" t="s">
        <v>227</v>
      </c>
      <c r="Q35">
        <v>1</v>
      </c>
      <c r="X35">
        <v>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 t="s">
        <v>3</v>
      </c>
      <c r="AG35">
        <v>69</v>
      </c>
      <c r="AH35">
        <v>2</v>
      </c>
      <c r="AI35">
        <v>99037437</v>
      </c>
      <c r="AJ35">
        <v>33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ROW(Source!A81)</f>
        <v>81</v>
      </c>
      <c r="B36">
        <v>99037440</v>
      </c>
      <c r="C36">
        <v>99037436</v>
      </c>
      <c r="D36">
        <v>42809546</v>
      </c>
      <c r="E36">
        <v>1</v>
      </c>
      <c r="F36">
        <v>1</v>
      </c>
      <c r="G36">
        <v>42731623</v>
      </c>
      <c r="H36">
        <v>3</v>
      </c>
      <c r="I36" t="s">
        <v>114</v>
      </c>
      <c r="J36" t="s">
        <v>116</v>
      </c>
      <c r="K36" t="s">
        <v>115</v>
      </c>
      <c r="L36">
        <v>1354</v>
      </c>
      <c r="N36">
        <v>1010</v>
      </c>
      <c r="O36" t="s">
        <v>20</v>
      </c>
      <c r="P36" t="s">
        <v>20</v>
      </c>
      <c r="Q36">
        <v>1</v>
      </c>
      <c r="X36">
        <v>100</v>
      </c>
      <c r="Y36">
        <v>47.28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 t="s">
        <v>3</v>
      </c>
      <c r="AG36">
        <v>100</v>
      </c>
      <c r="AH36">
        <v>2</v>
      </c>
      <c r="AI36">
        <v>99037438</v>
      </c>
      <c r="AJ36">
        <v>34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ROW(Source!A81)</f>
        <v>81</v>
      </c>
      <c r="B37">
        <v>99037441</v>
      </c>
      <c r="C37">
        <v>99037436</v>
      </c>
      <c r="D37">
        <v>42747536</v>
      </c>
      <c r="E37">
        <v>42731623</v>
      </c>
      <c r="F37">
        <v>1</v>
      </c>
      <c r="G37">
        <v>42731623</v>
      </c>
      <c r="H37">
        <v>3</v>
      </c>
      <c r="I37" t="s">
        <v>300</v>
      </c>
      <c r="J37" t="s">
        <v>3</v>
      </c>
      <c r="K37" t="s">
        <v>302</v>
      </c>
      <c r="L37">
        <v>1354</v>
      </c>
      <c r="N37">
        <v>1010</v>
      </c>
      <c r="O37" t="s">
        <v>20</v>
      </c>
      <c r="P37" t="s">
        <v>20</v>
      </c>
      <c r="Q37">
        <v>1</v>
      </c>
      <c r="X37">
        <v>100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t="s">
        <v>3</v>
      </c>
      <c r="AG37">
        <v>100</v>
      </c>
      <c r="AH37">
        <v>3</v>
      </c>
      <c r="AI37">
        <v>-1</v>
      </c>
      <c r="AJ37" t="s">
        <v>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ROW(Source!A82)</f>
        <v>82</v>
      </c>
      <c r="B38">
        <v>99037439</v>
      </c>
      <c r="C38">
        <v>99037436</v>
      </c>
      <c r="D38">
        <v>42731629</v>
      </c>
      <c r="E38">
        <v>42731623</v>
      </c>
      <c r="F38">
        <v>1</v>
      </c>
      <c r="G38">
        <v>42731623</v>
      </c>
      <c r="H38">
        <v>1</v>
      </c>
      <c r="I38" t="s">
        <v>225</v>
      </c>
      <c r="J38" t="s">
        <v>3</v>
      </c>
      <c r="K38" t="s">
        <v>226</v>
      </c>
      <c r="L38">
        <v>1191</v>
      </c>
      <c r="N38">
        <v>1013</v>
      </c>
      <c r="O38" t="s">
        <v>227</v>
      </c>
      <c r="P38" t="s">
        <v>227</v>
      </c>
      <c r="Q38">
        <v>1</v>
      </c>
      <c r="X38">
        <v>69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 t="s">
        <v>3</v>
      </c>
      <c r="AG38">
        <v>69</v>
      </c>
      <c r="AH38">
        <v>2</v>
      </c>
      <c r="AI38">
        <v>99037437</v>
      </c>
      <c r="AJ38">
        <v>35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ROW(Source!A82)</f>
        <v>82</v>
      </c>
      <c r="B39">
        <v>99037440</v>
      </c>
      <c r="C39">
        <v>99037436</v>
      </c>
      <c r="D39">
        <v>42809546</v>
      </c>
      <c r="E39">
        <v>1</v>
      </c>
      <c r="F39">
        <v>1</v>
      </c>
      <c r="G39">
        <v>42731623</v>
      </c>
      <c r="H39">
        <v>3</v>
      </c>
      <c r="I39" t="s">
        <v>114</v>
      </c>
      <c r="J39" t="s">
        <v>116</v>
      </c>
      <c r="K39" t="s">
        <v>115</v>
      </c>
      <c r="L39">
        <v>1354</v>
      </c>
      <c r="N39">
        <v>1010</v>
      </c>
      <c r="O39" t="s">
        <v>20</v>
      </c>
      <c r="P39" t="s">
        <v>20</v>
      </c>
      <c r="Q39">
        <v>1</v>
      </c>
      <c r="X39">
        <v>100</v>
      </c>
      <c r="Y39">
        <v>47.28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100</v>
      </c>
      <c r="AH39">
        <v>2</v>
      </c>
      <c r="AI39">
        <v>99037438</v>
      </c>
      <c r="AJ39">
        <v>36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ROW(Source!A82)</f>
        <v>82</v>
      </c>
      <c r="B40">
        <v>99037441</v>
      </c>
      <c r="C40">
        <v>99037436</v>
      </c>
      <c r="D40">
        <v>42747536</v>
      </c>
      <c r="E40">
        <v>42731623</v>
      </c>
      <c r="F40">
        <v>1</v>
      </c>
      <c r="G40">
        <v>42731623</v>
      </c>
      <c r="H40">
        <v>3</v>
      </c>
      <c r="I40" t="s">
        <v>300</v>
      </c>
      <c r="J40" t="s">
        <v>3</v>
      </c>
      <c r="K40" t="s">
        <v>302</v>
      </c>
      <c r="L40">
        <v>1354</v>
      </c>
      <c r="N40">
        <v>1010</v>
      </c>
      <c r="O40" t="s">
        <v>20</v>
      </c>
      <c r="P40" t="s">
        <v>20</v>
      </c>
      <c r="Q40">
        <v>1</v>
      </c>
      <c r="X40">
        <v>100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t="s">
        <v>3</v>
      </c>
      <c r="AG40">
        <v>100</v>
      </c>
      <c r="AH40">
        <v>3</v>
      </c>
      <c r="AI40">
        <v>-1</v>
      </c>
      <c r="AJ40" t="s">
        <v>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ROW(Source!A134)</f>
        <v>134</v>
      </c>
      <c r="B41">
        <v>99037456</v>
      </c>
      <c r="C41">
        <v>99037452</v>
      </c>
      <c r="D41">
        <v>42731629</v>
      </c>
      <c r="E41">
        <v>42731623</v>
      </c>
      <c r="F41">
        <v>1</v>
      </c>
      <c r="G41">
        <v>42731623</v>
      </c>
      <c r="H41">
        <v>1</v>
      </c>
      <c r="I41" t="s">
        <v>225</v>
      </c>
      <c r="J41" t="s">
        <v>3</v>
      </c>
      <c r="K41" t="s">
        <v>226</v>
      </c>
      <c r="L41">
        <v>1191</v>
      </c>
      <c r="N41">
        <v>1013</v>
      </c>
      <c r="O41" t="s">
        <v>227</v>
      </c>
      <c r="P41" t="s">
        <v>227</v>
      </c>
      <c r="Q41">
        <v>1</v>
      </c>
      <c r="X41">
        <v>297.86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 t="s">
        <v>156</v>
      </c>
      <c r="AG41">
        <v>178.71600000000001</v>
      </c>
      <c r="AH41">
        <v>2</v>
      </c>
      <c r="AI41">
        <v>99037453</v>
      </c>
      <c r="AJ41">
        <v>37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ROW(Source!A134)</f>
        <v>134</v>
      </c>
      <c r="B42">
        <v>99037457</v>
      </c>
      <c r="C42">
        <v>99037452</v>
      </c>
      <c r="D42">
        <v>42810970</v>
      </c>
      <c r="E42">
        <v>1</v>
      </c>
      <c r="F42">
        <v>1</v>
      </c>
      <c r="G42">
        <v>42731623</v>
      </c>
      <c r="H42">
        <v>2</v>
      </c>
      <c r="I42" t="s">
        <v>251</v>
      </c>
      <c r="J42" t="s">
        <v>252</v>
      </c>
      <c r="K42" t="s">
        <v>253</v>
      </c>
      <c r="L42">
        <v>1367</v>
      </c>
      <c r="N42">
        <v>1011</v>
      </c>
      <c r="O42" t="s">
        <v>231</v>
      </c>
      <c r="P42" t="s">
        <v>231</v>
      </c>
      <c r="Q42">
        <v>1</v>
      </c>
      <c r="X42">
        <v>11</v>
      </c>
      <c r="Y42">
        <v>0</v>
      </c>
      <c r="Z42">
        <v>101.39</v>
      </c>
      <c r="AA42">
        <v>22.54</v>
      </c>
      <c r="AB42">
        <v>0</v>
      </c>
      <c r="AC42">
        <v>0</v>
      </c>
      <c r="AD42">
        <v>1</v>
      </c>
      <c r="AE42">
        <v>0</v>
      </c>
      <c r="AF42" t="s">
        <v>156</v>
      </c>
      <c r="AG42">
        <v>6.6</v>
      </c>
      <c r="AH42">
        <v>2</v>
      </c>
      <c r="AI42">
        <v>99037454</v>
      </c>
      <c r="AJ42">
        <v>38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ROW(Source!A134)</f>
        <v>134</v>
      </c>
      <c r="B43">
        <v>99037458</v>
      </c>
      <c r="C43">
        <v>99037452</v>
      </c>
      <c r="D43">
        <v>42786439</v>
      </c>
      <c r="E43">
        <v>1</v>
      </c>
      <c r="F43">
        <v>1</v>
      </c>
      <c r="G43">
        <v>42731623</v>
      </c>
      <c r="H43">
        <v>3</v>
      </c>
      <c r="I43" t="s">
        <v>254</v>
      </c>
      <c r="J43" t="s">
        <v>255</v>
      </c>
      <c r="K43" t="s">
        <v>256</v>
      </c>
      <c r="L43">
        <v>1348</v>
      </c>
      <c r="N43">
        <v>1009</v>
      </c>
      <c r="O43" t="s">
        <v>257</v>
      </c>
      <c r="P43" t="s">
        <v>257</v>
      </c>
      <c r="Q43">
        <v>1000</v>
      </c>
      <c r="X43">
        <v>4.8000000000000001E-2</v>
      </c>
      <c r="Y43">
        <v>24618.39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 t="s">
        <v>155</v>
      </c>
      <c r="AG43">
        <v>0</v>
      </c>
      <c r="AH43">
        <v>2</v>
      </c>
      <c r="AI43">
        <v>99037455</v>
      </c>
      <c r="AJ43">
        <v>39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ROW(Source!A134)</f>
        <v>134</v>
      </c>
      <c r="B44">
        <v>99037459</v>
      </c>
      <c r="C44">
        <v>99037452</v>
      </c>
      <c r="D44">
        <v>42747536</v>
      </c>
      <c r="E44">
        <v>42731623</v>
      </c>
      <c r="F44">
        <v>1</v>
      </c>
      <c r="G44">
        <v>42731623</v>
      </c>
      <c r="H44">
        <v>3</v>
      </c>
      <c r="I44" t="s">
        <v>300</v>
      </c>
      <c r="J44" t="s">
        <v>3</v>
      </c>
      <c r="K44" t="s">
        <v>301</v>
      </c>
      <c r="L44">
        <v>1301</v>
      </c>
      <c r="N44">
        <v>1003</v>
      </c>
      <c r="O44" t="s">
        <v>111</v>
      </c>
      <c r="P44" t="s">
        <v>111</v>
      </c>
      <c r="Q44">
        <v>1</v>
      </c>
      <c r="X44">
        <v>300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t="s">
        <v>155</v>
      </c>
      <c r="AG44">
        <v>0</v>
      </c>
      <c r="AH44">
        <v>3</v>
      </c>
      <c r="AI44">
        <v>-1</v>
      </c>
      <c r="AJ44" t="s">
        <v>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ROW(Source!A134)</f>
        <v>134</v>
      </c>
      <c r="B45">
        <v>99037460</v>
      </c>
      <c r="C45">
        <v>99037452</v>
      </c>
      <c r="D45">
        <v>42747536</v>
      </c>
      <c r="E45">
        <v>42731623</v>
      </c>
      <c r="F45">
        <v>1</v>
      </c>
      <c r="G45">
        <v>42731623</v>
      </c>
      <c r="H45">
        <v>3</v>
      </c>
      <c r="I45" t="s">
        <v>300</v>
      </c>
      <c r="J45" t="s">
        <v>3</v>
      </c>
      <c r="K45" t="s">
        <v>302</v>
      </c>
      <c r="L45">
        <v>1354</v>
      </c>
      <c r="N45">
        <v>1010</v>
      </c>
      <c r="O45" t="s">
        <v>20</v>
      </c>
      <c r="P45" t="s">
        <v>20</v>
      </c>
      <c r="Q45">
        <v>1</v>
      </c>
      <c r="X45">
        <v>100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t="s">
        <v>155</v>
      </c>
      <c r="AG45">
        <v>0</v>
      </c>
      <c r="AH45">
        <v>3</v>
      </c>
      <c r="AI45">
        <v>-1</v>
      </c>
      <c r="AJ45" t="s">
        <v>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ROW(Source!A135)</f>
        <v>135</v>
      </c>
      <c r="B46">
        <v>99037456</v>
      </c>
      <c r="C46">
        <v>99037452</v>
      </c>
      <c r="D46">
        <v>42731629</v>
      </c>
      <c r="E46">
        <v>42731623</v>
      </c>
      <c r="F46">
        <v>1</v>
      </c>
      <c r="G46">
        <v>42731623</v>
      </c>
      <c r="H46">
        <v>1</v>
      </c>
      <c r="I46" t="s">
        <v>225</v>
      </c>
      <c r="J46" t="s">
        <v>3</v>
      </c>
      <c r="K46" t="s">
        <v>226</v>
      </c>
      <c r="L46">
        <v>1191</v>
      </c>
      <c r="N46">
        <v>1013</v>
      </c>
      <c r="O46" t="s">
        <v>227</v>
      </c>
      <c r="P46" t="s">
        <v>227</v>
      </c>
      <c r="Q46">
        <v>1</v>
      </c>
      <c r="X46">
        <v>297.86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 t="s">
        <v>156</v>
      </c>
      <c r="AG46">
        <v>178.71600000000001</v>
      </c>
      <c r="AH46">
        <v>2</v>
      </c>
      <c r="AI46">
        <v>99037453</v>
      </c>
      <c r="AJ46">
        <v>40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ROW(Source!A135)</f>
        <v>135</v>
      </c>
      <c r="B47">
        <v>99037457</v>
      </c>
      <c r="C47">
        <v>99037452</v>
      </c>
      <c r="D47">
        <v>42810970</v>
      </c>
      <c r="E47">
        <v>1</v>
      </c>
      <c r="F47">
        <v>1</v>
      </c>
      <c r="G47">
        <v>42731623</v>
      </c>
      <c r="H47">
        <v>2</v>
      </c>
      <c r="I47" t="s">
        <v>251</v>
      </c>
      <c r="J47" t="s">
        <v>252</v>
      </c>
      <c r="K47" t="s">
        <v>253</v>
      </c>
      <c r="L47">
        <v>1367</v>
      </c>
      <c r="N47">
        <v>1011</v>
      </c>
      <c r="O47" t="s">
        <v>231</v>
      </c>
      <c r="P47" t="s">
        <v>231</v>
      </c>
      <c r="Q47">
        <v>1</v>
      </c>
      <c r="X47">
        <v>11</v>
      </c>
      <c r="Y47">
        <v>0</v>
      </c>
      <c r="Z47">
        <v>101.39</v>
      </c>
      <c r="AA47">
        <v>22.54</v>
      </c>
      <c r="AB47">
        <v>0</v>
      </c>
      <c r="AC47">
        <v>0</v>
      </c>
      <c r="AD47">
        <v>1</v>
      </c>
      <c r="AE47">
        <v>0</v>
      </c>
      <c r="AF47" t="s">
        <v>156</v>
      </c>
      <c r="AG47">
        <v>6.6</v>
      </c>
      <c r="AH47">
        <v>2</v>
      </c>
      <c r="AI47">
        <v>99037454</v>
      </c>
      <c r="AJ47">
        <v>41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ROW(Source!A135)</f>
        <v>135</v>
      </c>
      <c r="B48">
        <v>99037458</v>
      </c>
      <c r="C48">
        <v>99037452</v>
      </c>
      <c r="D48">
        <v>42786439</v>
      </c>
      <c r="E48">
        <v>1</v>
      </c>
      <c r="F48">
        <v>1</v>
      </c>
      <c r="G48">
        <v>42731623</v>
      </c>
      <c r="H48">
        <v>3</v>
      </c>
      <c r="I48" t="s">
        <v>254</v>
      </c>
      <c r="J48" t="s">
        <v>255</v>
      </c>
      <c r="K48" t="s">
        <v>256</v>
      </c>
      <c r="L48">
        <v>1348</v>
      </c>
      <c r="N48">
        <v>1009</v>
      </c>
      <c r="O48" t="s">
        <v>257</v>
      </c>
      <c r="P48" t="s">
        <v>257</v>
      </c>
      <c r="Q48">
        <v>1000</v>
      </c>
      <c r="X48">
        <v>4.8000000000000001E-2</v>
      </c>
      <c r="Y48">
        <v>24618.39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 t="s">
        <v>155</v>
      </c>
      <c r="AG48">
        <v>0</v>
      </c>
      <c r="AH48">
        <v>2</v>
      </c>
      <c r="AI48">
        <v>99037455</v>
      </c>
      <c r="AJ48">
        <v>42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ROW(Source!A135)</f>
        <v>135</v>
      </c>
      <c r="B49">
        <v>99037459</v>
      </c>
      <c r="C49">
        <v>99037452</v>
      </c>
      <c r="D49">
        <v>42747536</v>
      </c>
      <c r="E49">
        <v>42731623</v>
      </c>
      <c r="F49">
        <v>1</v>
      </c>
      <c r="G49">
        <v>42731623</v>
      </c>
      <c r="H49">
        <v>3</v>
      </c>
      <c r="I49" t="s">
        <v>300</v>
      </c>
      <c r="J49" t="s">
        <v>3</v>
      </c>
      <c r="K49" t="s">
        <v>301</v>
      </c>
      <c r="L49">
        <v>1301</v>
      </c>
      <c r="N49">
        <v>1003</v>
      </c>
      <c r="O49" t="s">
        <v>111</v>
      </c>
      <c r="P49" t="s">
        <v>111</v>
      </c>
      <c r="Q49">
        <v>1</v>
      </c>
      <c r="X49">
        <v>300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155</v>
      </c>
      <c r="AG49">
        <v>0</v>
      </c>
      <c r="AH49">
        <v>3</v>
      </c>
      <c r="AI49">
        <v>-1</v>
      </c>
      <c r="AJ49" t="s">
        <v>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ROW(Source!A135)</f>
        <v>135</v>
      </c>
      <c r="B50">
        <v>99037460</v>
      </c>
      <c r="C50">
        <v>99037452</v>
      </c>
      <c r="D50">
        <v>42747536</v>
      </c>
      <c r="E50">
        <v>42731623</v>
      </c>
      <c r="F50">
        <v>1</v>
      </c>
      <c r="G50">
        <v>42731623</v>
      </c>
      <c r="H50">
        <v>3</v>
      </c>
      <c r="I50" t="s">
        <v>300</v>
      </c>
      <c r="J50" t="s">
        <v>3</v>
      </c>
      <c r="K50" t="s">
        <v>302</v>
      </c>
      <c r="L50">
        <v>1354</v>
      </c>
      <c r="N50">
        <v>1010</v>
      </c>
      <c r="O50" t="s">
        <v>20</v>
      </c>
      <c r="P50" t="s">
        <v>20</v>
      </c>
      <c r="Q50">
        <v>1</v>
      </c>
      <c r="X50">
        <v>100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155</v>
      </c>
      <c r="AG50">
        <v>0</v>
      </c>
      <c r="AH50">
        <v>3</v>
      </c>
      <c r="AI50">
        <v>-1</v>
      </c>
      <c r="AJ50" t="s">
        <v>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ROW(Source!A136)</f>
        <v>136</v>
      </c>
      <c r="B51">
        <v>99037464</v>
      </c>
      <c r="C51">
        <v>99037461</v>
      </c>
      <c r="D51">
        <v>42731629</v>
      </c>
      <c r="E51">
        <v>42731623</v>
      </c>
      <c r="F51">
        <v>1</v>
      </c>
      <c r="G51">
        <v>42731623</v>
      </c>
      <c r="H51">
        <v>1</v>
      </c>
      <c r="I51" t="s">
        <v>225</v>
      </c>
      <c r="J51" t="s">
        <v>3</v>
      </c>
      <c r="K51" t="s">
        <v>226</v>
      </c>
      <c r="L51">
        <v>1191</v>
      </c>
      <c r="N51">
        <v>1013</v>
      </c>
      <c r="O51" t="s">
        <v>227</v>
      </c>
      <c r="P51" t="s">
        <v>227</v>
      </c>
      <c r="Q51">
        <v>1</v>
      </c>
      <c r="X51">
        <v>69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 t="s">
        <v>156</v>
      </c>
      <c r="AG51">
        <v>41.4</v>
      </c>
      <c r="AH51">
        <v>2</v>
      </c>
      <c r="AI51">
        <v>99037462</v>
      </c>
      <c r="AJ51">
        <v>43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ROW(Source!A136)</f>
        <v>136</v>
      </c>
      <c r="B52">
        <v>99037465</v>
      </c>
      <c r="C52">
        <v>99037461</v>
      </c>
      <c r="D52">
        <v>42809546</v>
      </c>
      <c r="E52">
        <v>1</v>
      </c>
      <c r="F52">
        <v>1</v>
      </c>
      <c r="G52">
        <v>42731623</v>
      </c>
      <c r="H52">
        <v>3</v>
      </c>
      <c r="I52" t="s">
        <v>114</v>
      </c>
      <c r="J52" t="s">
        <v>116</v>
      </c>
      <c r="K52" t="s">
        <v>115</v>
      </c>
      <c r="L52">
        <v>1354</v>
      </c>
      <c r="N52">
        <v>1010</v>
      </c>
      <c r="O52" t="s">
        <v>20</v>
      </c>
      <c r="P52" t="s">
        <v>20</v>
      </c>
      <c r="Q52">
        <v>1</v>
      </c>
      <c r="X52">
        <v>100</v>
      </c>
      <c r="Y52">
        <v>47.28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 t="s">
        <v>156</v>
      </c>
      <c r="AG52">
        <v>60</v>
      </c>
      <c r="AH52">
        <v>2</v>
      </c>
      <c r="AI52">
        <v>99037463</v>
      </c>
      <c r="AJ52">
        <v>44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ROW(Source!A136)</f>
        <v>136</v>
      </c>
      <c r="B53">
        <v>99037466</v>
      </c>
      <c r="C53">
        <v>99037461</v>
      </c>
      <c r="D53">
        <v>42747536</v>
      </c>
      <c r="E53">
        <v>42731623</v>
      </c>
      <c r="F53">
        <v>1</v>
      </c>
      <c r="G53">
        <v>42731623</v>
      </c>
      <c r="H53">
        <v>3</v>
      </c>
      <c r="I53" t="s">
        <v>300</v>
      </c>
      <c r="J53" t="s">
        <v>3</v>
      </c>
      <c r="K53" t="s">
        <v>302</v>
      </c>
      <c r="L53">
        <v>1354</v>
      </c>
      <c r="N53">
        <v>1010</v>
      </c>
      <c r="O53" t="s">
        <v>20</v>
      </c>
      <c r="P53" t="s">
        <v>20</v>
      </c>
      <c r="Q53">
        <v>1</v>
      </c>
      <c r="X53">
        <v>100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156</v>
      </c>
      <c r="AG53">
        <v>60</v>
      </c>
      <c r="AH53">
        <v>3</v>
      </c>
      <c r="AI53">
        <v>-1</v>
      </c>
      <c r="AJ53" t="s">
        <v>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ROW(Source!A137)</f>
        <v>137</v>
      </c>
      <c r="B54">
        <v>99037464</v>
      </c>
      <c r="C54">
        <v>99037461</v>
      </c>
      <c r="D54">
        <v>42731629</v>
      </c>
      <c r="E54">
        <v>42731623</v>
      </c>
      <c r="F54">
        <v>1</v>
      </c>
      <c r="G54">
        <v>42731623</v>
      </c>
      <c r="H54">
        <v>1</v>
      </c>
      <c r="I54" t="s">
        <v>225</v>
      </c>
      <c r="J54" t="s">
        <v>3</v>
      </c>
      <c r="K54" t="s">
        <v>226</v>
      </c>
      <c r="L54">
        <v>1191</v>
      </c>
      <c r="N54">
        <v>1013</v>
      </c>
      <c r="O54" t="s">
        <v>227</v>
      </c>
      <c r="P54" t="s">
        <v>227</v>
      </c>
      <c r="Q54">
        <v>1</v>
      </c>
      <c r="X54">
        <v>69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 t="s">
        <v>156</v>
      </c>
      <c r="AG54">
        <v>41.4</v>
      </c>
      <c r="AH54">
        <v>2</v>
      </c>
      <c r="AI54">
        <v>99037462</v>
      </c>
      <c r="AJ54">
        <v>45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ROW(Source!A137)</f>
        <v>137</v>
      </c>
      <c r="B55">
        <v>99037465</v>
      </c>
      <c r="C55">
        <v>99037461</v>
      </c>
      <c r="D55">
        <v>42809546</v>
      </c>
      <c r="E55">
        <v>1</v>
      </c>
      <c r="F55">
        <v>1</v>
      </c>
      <c r="G55">
        <v>42731623</v>
      </c>
      <c r="H55">
        <v>3</v>
      </c>
      <c r="I55" t="s">
        <v>114</v>
      </c>
      <c r="J55" t="s">
        <v>116</v>
      </c>
      <c r="K55" t="s">
        <v>115</v>
      </c>
      <c r="L55">
        <v>1354</v>
      </c>
      <c r="N55">
        <v>1010</v>
      </c>
      <c r="O55" t="s">
        <v>20</v>
      </c>
      <c r="P55" t="s">
        <v>20</v>
      </c>
      <c r="Q55">
        <v>1</v>
      </c>
      <c r="X55">
        <v>100</v>
      </c>
      <c r="Y55">
        <v>47.28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 t="s">
        <v>156</v>
      </c>
      <c r="AG55">
        <v>60</v>
      </c>
      <c r="AH55">
        <v>2</v>
      </c>
      <c r="AI55">
        <v>99037463</v>
      </c>
      <c r="AJ55">
        <v>46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ROW(Source!A137)</f>
        <v>137</v>
      </c>
      <c r="B56">
        <v>99037466</v>
      </c>
      <c r="C56">
        <v>99037461</v>
      </c>
      <c r="D56">
        <v>42747536</v>
      </c>
      <c r="E56">
        <v>42731623</v>
      </c>
      <c r="F56">
        <v>1</v>
      </c>
      <c r="G56">
        <v>42731623</v>
      </c>
      <c r="H56">
        <v>3</v>
      </c>
      <c r="I56" t="s">
        <v>300</v>
      </c>
      <c r="J56" t="s">
        <v>3</v>
      </c>
      <c r="K56" t="s">
        <v>302</v>
      </c>
      <c r="L56">
        <v>1354</v>
      </c>
      <c r="N56">
        <v>1010</v>
      </c>
      <c r="O56" t="s">
        <v>20</v>
      </c>
      <c r="P56" t="s">
        <v>20</v>
      </c>
      <c r="Q56">
        <v>1</v>
      </c>
      <c r="X56">
        <v>100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t="s">
        <v>156</v>
      </c>
      <c r="AG56">
        <v>60</v>
      </c>
      <c r="AH56">
        <v>3</v>
      </c>
      <c r="AI56">
        <v>-1</v>
      </c>
      <c r="AJ56" t="s">
        <v>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ROW(Source!A138)</f>
        <v>138</v>
      </c>
      <c r="B57">
        <v>99037469</v>
      </c>
      <c r="C57">
        <v>99037467</v>
      </c>
      <c r="D57">
        <v>42732649</v>
      </c>
      <c r="E57">
        <v>42731623</v>
      </c>
      <c r="F57">
        <v>1</v>
      </c>
      <c r="G57">
        <v>42731623</v>
      </c>
      <c r="H57">
        <v>2</v>
      </c>
      <c r="I57" t="s">
        <v>258</v>
      </c>
      <c r="J57" t="s">
        <v>3</v>
      </c>
      <c r="K57" t="s">
        <v>259</v>
      </c>
      <c r="L57">
        <v>1344</v>
      </c>
      <c r="N57">
        <v>1008</v>
      </c>
      <c r="O57" t="s">
        <v>260</v>
      </c>
      <c r="P57" t="s">
        <v>260</v>
      </c>
      <c r="Q57">
        <v>1</v>
      </c>
      <c r="X57">
        <v>8.86</v>
      </c>
      <c r="Y57">
        <v>0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0</v>
      </c>
      <c r="AF57" t="s">
        <v>3</v>
      </c>
      <c r="AG57">
        <v>8.86</v>
      </c>
      <c r="AH57">
        <v>2</v>
      </c>
      <c r="AI57">
        <v>99037468</v>
      </c>
      <c r="AJ57">
        <v>47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ROW(Source!A139)</f>
        <v>139</v>
      </c>
      <c r="B58">
        <v>99037469</v>
      </c>
      <c r="C58">
        <v>99037467</v>
      </c>
      <c r="D58">
        <v>42732649</v>
      </c>
      <c r="E58">
        <v>42731623</v>
      </c>
      <c r="F58">
        <v>1</v>
      </c>
      <c r="G58">
        <v>42731623</v>
      </c>
      <c r="H58">
        <v>2</v>
      </c>
      <c r="I58" t="s">
        <v>258</v>
      </c>
      <c r="J58" t="s">
        <v>3</v>
      </c>
      <c r="K58" t="s">
        <v>259</v>
      </c>
      <c r="L58">
        <v>1344</v>
      </c>
      <c r="N58">
        <v>1008</v>
      </c>
      <c r="O58" t="s">
        <v>260</v>
      </c>
      <c r="P58" t="s">
        <v>260</v>
      </c>
      <c r="Q58">
        <v>1</v>
      </c>
      <c r="X58">
        <v>8.86</v>
      </c>
      <c r="Y58">
        <v>0</v>
      </c>
      <c r="Z58">
        <v>1</v>
      </c>
      <c r="AA58">
        <v>0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8.86</v>
      </c>
      <c r="AH58">
        <v>2</v>
      </c>
      <c r="AI58">
        <v>99037468</v>
      </c>
      <c r="AJ58">
        <v>48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ROW(Source!A175)</f>
        <v>175</v>
      </c>
      <c r="B59">
        <v>99037477</v>
      </c>
      <c r="C59">
        <v>99037471</v>
      </c>
      <c r="D59">
        <v>42731629</v>
      </c>
      <c r="E59">
        <v>42731623</v>
      </c>
      <c r="F59">
        <v>1</v>
      </c>
      <c r="G59">
        <v>42731623</v>
      </c>
      <c r="H59">
        <v>1</v>
      </c>
      <c r="I59" t="s">
        <v>225</v>
      </c>
      <c r="J59" t="s">
        <v>3</v>
      </c>
      <c r="K59" t="s">
        <v>226</v>
      </c>
      <c r="L59">
        <v>1191</v>
      </c>
      <c r="N59">
        <v>1013</v>
      </c>
      <c r="O59" t="s">
        <v>227</v>
      </c>
      <c r="P59" t="s">
        <v>227</v>
      </c>
      <c r="Q59">
        <v>1</v>
      </c>
      <c r="X59">
        <v>0.41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 t="s">
        <v>3</v>
      </c>
      <c r="AG59">
        <v>0.41</v>
      </c>
      <c r="AH59">
        <v>2</v>
      </c>
      <c r="AI59">
        <v>99037473</v>
      </c>
      <c r="AJ59">
        <v>49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ROW(Source!A175)</f>
        <v>175</v>
      </c>
      <c r="B60">
        <v>99037478</v>
      </c>
      <c r="C60">
        <v>99037471</v>
      </c>
      <c r="D60">
        <v>42810811</v>
      </c>
      <c r="E60">
        <v>1</v>
      </c>
      <c r="F60">
        <v>1</v>
      </c>
      <c r="G60">
        <v>42731623</v>
      </c>
      <c r="H60">
        <v>2</v>
      </c>
      <c r="I60" t="s">
        <v>261</v>
      </c>
      <c r="J60" t="s">
        <v>262</v>
      </c>
      <c r="K60" t="s">
        <v>263</v>
      </c>
      <c r="L60">
        <v>1367</v>
      </c>
      <c r="N60">
        <v>1011</v>
      </c>
      <c r="O60" t="s">
        <v>231</v>
      </c>
      <c r="P60" t="s">
        <v>231</v>
      </c>
      <c r="Q60">
        <v>1</v>
      </c>
      <c r="X60">
        <v>0.02</v>
      </c>
      <c r="Y60">
        <v>0</v>
      </c>
      <c r="Z60">
        <v>246.68</v>
      </c>
      <c r="AA60">
        <v>13.37</v>
      </c>
      <c r="AB60">
        <v>0</v>
      </c>
      <c r="AC60">
        <v>0</v>
      </c>
      <c r="AD60">
        <v>1</v>
      </c>
      <c r="AE60">
        <v>0</v>
      </c>
      <c r="AF60" t="s">
        <v>3</v>
      </c>
      <c r="AG60">
        <v>0.02</v>
      </c>
      <c r="AH60">
        <v>2</v>
      </c>
      <c r="AI60">
        <v>99037474</v>
      </c>
      <c r="AJ60">
        <v>50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ROW(Source!A175)</f>
        <v>175</v>
      </c>
      <c r="B61">
        <v>99037479</v>
      </c>
      <c r="C61">
        <v>99037471</v>
      </c>
      <c r="D61">
        <v>42810840</v>
      </c>
      <c r="E61">
        <v>1</v>
      </c>
      <c r="F61">
        <v>1</v>
      </c>
      <c r="G61">
        <v>42731623</v>
      </c>
      <c r="H61">
        <v>2</v>
      </c>
      <c r="I61" t="s">
        <v>264</v>
      </c>
      <c r="J61" t="s">
        <v>265</v>
      </c>
      <c r="K61" t="s">
        <v>266</v>
      </c>
      <c r="L61">
        <v>1367</v>
      </c>
      <c r="N61">
        <v>1011</v>
      </c>
      <c r="O61" t="s">
        <v>231</v>
      </c>
      <c r="P61" t="s">
        <v>231</v>
      </c>
      <c r="Q61">
        <v>1</v>
      </c>
      <c r="X61">
        <v>0.2</v>
      </c>
      <c r="Y61">
        <v>0</v>
      </c>
      <c r="Z61">
        <v>36.549999999999997</v>
      </c>
      <c r="AA61">
        <v>14.83</v>
      </c>
      <c r="AB61">
        <v>0</v>
      </c>
      <c r="AC61">
        <v>0</v>
      </c>
      <c r="AD61">
        <v>1</v>
      </c>
      <c r="AE61">
        <v>0</v>
      </c>
      <c r="AF61" t="s">
        <v>3</v>
      </c>
      <c r="AG61">
        <v>0.2</v>
      </c>
      <c r="AH61">
        <v>2</v>
      </c>
      <c r="AI61">
        <v>99037475</v>
      </c>
      <c r="AJ61">
        <v>51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ROW(Source!A175)</f>
        <v>175</v>
      </c>
      <c r="B62">
        <v>99037480</v>
      </c>
      <c r="C62">
        <v>99037471</v>
      </c>
      <c r="D62">
        <v>42732649</v>
      </c>
      <c r="E62">
        <v>42731623</v>
      </c>
      <c r="F62">
        <v>1</v>
      </c>
      <c r="G62">
        <v>42731623</v>
      </c>
      <c r="H62">
        <v>2</v>
      </c>
      <c r="I62" t="s">
        <v>258</v>
      </c>
      <c r="J62" t="s">
        <v>3</v>
      </c>
      <c r="K62" t="s">
        <v>259</v>
      </c>
      <c r="L62">
        <v>1344</v>
      </c>
      <c r="N62">
        <v>1008</v>
      </c>
      <c r="O62" t="s">
        <v>260</v>
      </c>
      <c r="P62" t="s">
        <v>260</v>
      </c>
      <c r="Q62">
        <v>1</v>
      </c>
      <c r="X62">
        <v>5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3</v>
      </c>
      <c r="AG62">
        <v>5</v>
      </c>
      <c r="AH62">
        <v>2</v>
      </c>
      <c r="AI62">
        <v>99037476</v>
      </c>
      <c r="AJ62">
        <v>52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ROW(Source!A175)</f>
        <v>175</v>
      </c>
      <c r="B63">
        <v>99037481</v>
      </c>
      <c r="C63">
        <v>99037471</v>
      </c>
      <c r="D63">
        <v>82842204</v>
      </c>
      <c r="E63">
        <v>42731623</v>
      </c>
      <c r="F63">
        <v>1</v>
      </c>
      <c r="G63">
        <v>42731623</v>
      </c>
      <c r="H63">
        <v>3</v>
      </c>
      <c r="I63" t="s">
        <v>303</v>
      </c>
      <c r="J63" t="s">
        <v>3</v>
      </c>
      <c r="K63" t="s">
        <v>304</v>
      </c>
      <c r="L63">
        <v>1391</v>
      </c>
      <c r="N63">
        <v>1013</v>
      </c>
      <c r="O63" t="s">
        <v>179</v>
      </c>
      <c r="P63" t="s">
        <v>179</v>
      </c>
      <c r="Q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3</v>
      </c>
      <c r="AG63">
        <v>0</v>
      </c>
      <c r="AH63">
        <v>3</v>
      </c>
      <c r="AI63">
        <v>-1</v>
      </c>
      <c r="AJ63" t="s">
        <v>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ROW(Source!A176)</f>
        <v>176</v>
      </c>
      <c r="B64">
        <v>99037477</v>
      </c>
      <c r="C64">
        <v>99037471</v>
      </c>
      <c r="D64">
        <v>42731629</v>
      </c>
      <c r="E64">
        <v>42731623</v>
      </c>
      <c r="F64">
        <v>1</v>
      </c>
      <c r="G64">
        <v>42731623</v>
      </c>
      <c r="H64">
        <v>1</v>
      </c>
      <c r="I64" t="s">
        <v>225</v>
      </c>
      <c r="J64" t="s">
        <v>3</v>
      </c>
      <c r="K64" t="s">
        <v>226</v>
      </c>
      <c r="L64">
        <v>1191</v>
      </c>
      <c r="N64">
        <v>1013</v>
      </c>
      <c r="O64" t="s">
        <v>227</v>
      </c>
      <c r="P64" t="s">
        <v>227</v>
      </c>
      <c r="Q64">
        <v>1</v>
      </c>
      <c r="X64">
        <v>0.41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1</v>
      </c>
      <c r="AF64" t="s">
        <v>3</v>
      </c>
      <c r="AG64">
        <v>0.41</v>
      </c>
      <c r="AH64">
        <v>2</v>
      </c>
      <c r="AI64">
        <v>99037473</v>
      </c>
      <c r="AJ64">
        <v>54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ROW(Source!A176)</f>
        <v>176</v>
      </c>
      <c r="B65">
        <v>99037478</v>
      </c>
      <c r="C65">
        <v>99037471</v>
      </c>
      <c r="D65">
        <v>42810811</v>
      </c>
      <c r="E65">
        <v>1</v>
      </c>
      <c r="F65">
        <v>1</v>
      </c>
      <c r="G65">
        <v>42731623</v>
      </c>
      <c r="H65">
        <v>2</v>
      </c>
      <c r="I65" t="s">
        <v>261</v>
      </c>
      <c r="J65" t="s">
        <v>262</v>
      </c>
      <c r="K65" t="s">
        <v>263</v>
      </c>
      <c r="L65">
        <v>1367</v>
      </c>
      <c r="N65">
        <v>1011</v>
      </c>
      <c r="O65" t="s">
        <v>231</v>
      </c>
      <c r="P65" t="s">
        <v>231</v>
      </c>
      <c r="Q65">
        <v>1</v>
      </c>
      <c r="X65">
        <v>0.02</v>
      </c>
      <c r="Y65">
        <v>0</v>
      </c>
      <c r="Z65">
        <v>246.68</v>
      </c>
      <c r="AA65">
        <v>13.37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0.02</v>
      </c>
      <c r="AH65">
        <v>2</v>
      </c>
      <c r="AI65">
        <v>99037474</v>
      </c>
      <c r="AJ65">
        <v>55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ROW(Source!A176)</f>
        <v>176</v>
      </c>
      <c r="B66">
        <v>99037479</v>
      </c>
      <c r="C66">
        <v>99037471</v>
      </c>
      <c r="D66">
        <v>42810840</v>
      </c>
      <c r="E66">
        <v>1</v>
      </c>
      <c r="F66">
        <v>1</v>
      </c>
      <c r="G66">
        <v>42731623</v>
      </c>
      <c r="H66">
        <v>2</v>
      </c>
      <c r="I66" t="s">
        <v>264</v>
      </c>
      <c r="J66" t="s">
        <v>265</v>
      </c>
      <c r="K66" t="s">
        <v>266</v>
      </c>
      <c r="L66">
        <v>1367</v>
      </c>
      <c r="N66">
        <v>1011</v>
      </c>
      <c r="O66" t="s">
        <v>231</v>
      </c>
      <c r="P66" t="s">
        <v>231</v>
      </c>
      <c r="Q66">
        <v>1</v>
      </c>
      <c r="X66">
        <v>0.2</v>
      </c>
      <c r="Y66">
        <v>0</v>
      </c>
      <c r="Z66">
        <v>36.549999999999997</v>
      </c>
      <c r="AA66">
        <v>14.83</v>
      </c>
      <c r="AB66">
        <v>0</v>
      </c>
      <c r="AC66">
        <v>0</v>
      </c>
      <c r="AD66">
        <v>1</v>
      </c>
      <c r="AE66">
        <v>0</v>
      </c>
      <c r="AF66" t="s">
        <v>3</v>
      </c>
      <c r="AG66">
        <v>0.2</v>
      </c>
      <c r="AH66">
        <v>2</v>
      </c>
      <c r="AI66">
        <v>99037475</v>
      </c>
      <c r="AJ66">
        <v>56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ROW(Source!A176)</f>
        <v>176</v>
      </c>
      <c r="B67">
        <v>99037480</v>
      </c>
      <c r="C67">
        <v>99037471</v>
      </c>
      <c r="D67">
        <v>42732649</v>
      </c>
      <c r="E67">
        <v>42731623</v>
      </c>
      <c r="F67">
        <v>1</v>
      </c>
      <c r="G67">
        <v>42731623</v>
      </c>
      <c r="H67">
        <v>2</v>
      </c>
      <c r="I67" t="s">
        <v>258</v>
      </c>
      <c r="J67" t="s">
        <v>3</v>
      </c>
      <c r="K67" t="s">
        <v>259</v>
      </c>
      <c r="L67">
        <v>1344</v>
      </c>
      <c r="N67">
        <v>1008</v>
      </c>
      <c r="O67" t="s">
        <v>260</v>
      </c>
      <c r="P67" t="s">
        <v>260</v>
      </c>
      <c r="Q67">
        <v>1</v>
      </c>
      <c r="X67">
        <v>5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5</v>
      </c>
      <c r="AH67">
        <v>2</v>
      </c>
      <c r="AI67">
        <v>99037476</v>
      </c>
      <c r="AJ67">
        <v>57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ROW(Source!A176)</f>
        <v>176</v>
      </c>
      <c r="B68">
        <v>99037481</v>
      </c>
      <c r="C68">
        <v>99037471</v>
      </c>
      <c r="D68">
        <v>82842204</v>
      </c>
      <c r="E68">
        <v>42731623</v>
      </c>
      <c r="F68">
        <v>1</v>
      </c>
      <c r="G68">
        <v>42731623</v>
      </c>
      <c r="H68">
        <v>3</v>
      </c>
      <c r="I68" t="s">
        <v>303</v>
      </c>
      <c r="J68" t="s">
        <v>3</v>
      </c>
      <c r="K68" t="s">
        <v>304</v>
      </c>
      <c r="L68">
        <v>1391</v>
      </c>
      <c r="N68">
        <v>1013</v>
      </c>
      <c r="O68" t="s">
        <v>179</v>
      </c>
      <c r="P68" t="s">
        <v>179</v>
      </c>
      <c r="Q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3</v>
      </c>
      <c r="AG68">
        <v>0</v>
      </c>
      <c r="AH68">
        <v>3</v>
      </c>
      <c r="AI68">
        <v>-1</v>
      </c>
      <c r="AJ68" t="s">
        <v>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ROW(Source!A214)</f>
        <v>214</v>
      </c>
      <c r="B69">
        <v>99037489</v>
      </c>
      <c r="C69">
        <v>99037483</v>
      </c>
      <c r="D69">
        <v>42731629</v>
      </c>
      <c r="E69">
        <v>42731623</v>
      </c>
      <c r="F69">
        <v>1</v>
      </c>
      <c r="G69">
        <v>42731623</v>
      </c>
      <c r="H69">
        <v>1</v>
      </c>
      <c r="I69" t="s">
        <v>225</v>
      </c>
      <c r="J69" t="s">
        <v>3</v>
      </c>
      <c r="K69" t="s">
        <v>226</v>
      </c>
      <c r="L69">
        <v>1191</v>
      </c>
      <c r="N69">
        <v>1013</v>
      </c>
      <c r="O69" t="s">
        <v>227</v>
      </c>
      <c r="P69" t="s">
        <v>227</v>
      </c>
      <c r="Q69">
        <v>1</v>
      </c>
      <c r="X69">
        <v>2.0499999999999998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 t="s">
        <v>3</v>
      </c>
      <c r="AG69">
        <v>2.0499999999999998</v>
      </c>
      <c r="AH69">
        <v>2</v>
      </c>
      <c r="AI69">
        <v>99037484</v>
      </c>
      <c r="AJ69">
        <v>59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ROW(Source!A214)</f>
        <v>214</v>
      </c>
      <c r="B70">
        <v>99037490</v>
      </c>
      <c r="C70">
        <v>99037483</v>
      </c>
      <c r="D70">
        <v>42811011</v>
      </c>
      <c r="E70">
        <v>1</v>
      </c>
      <c r="F70">
        <v>1</v>
      </c>
      <c r="G70">
        <v>42731623</v>
      </c>
      <c r="H70">
        <v>2</v>
      </c>
      <c r="I70" t="s">
        <v>267</v>
      </c>
      <c r="J70" t="s">
        <v>268</v>
      </c>
      <c r="K70" t="s">
        <v>269</v>
      </c>
      <c r="L70">
        <v>1367</v>
      </c>
      <c r="N70">
        <v>1011</v>
      </c>
      <c r="O70" t="s">
        <v>231</v>
      </c>
      <c r="P70" t="s">
        <v>231</v>
      </c>
      <c r="Q70">
        <v>1</v>
      </c>
      <c r="X70">
        <v>0.41</v>
      </c>
      <c r="Y70">
        <v>0</v>
      </c>
      <c r="Z70">
        <v>17.32</v>
      </c>
      <c r="AA70">
        <v>1.36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0.41</v>
      </c>
      <c r="AH70">
        <v>2</v>
      </c>
      <c r="AI70">
        <v>99037485</v>
      </c>
      <c r="AJ70">
        <v>60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ROW(Source!A214)</f>
        <v>214</v>
      </c>
      <c r="B71">
        <v>99037491</v>
      </c>
      <c r="C71">
        <v>99037483</v>
      </c>
      <c r="D71">
        <v>42811090</v>
      </c>
      <c r="E71">
        <v>1</v>
      </c>
      <c r="F71">
        <v>1</v>
      </c>
      <c r="G71">
        <v>42731623</v>
      </c>
      <c r="H71">
        <v>2</v>
      </c>
      <c r="I71" t="s">
        <v>270</v>
      </c>
      <c r="J71" t="s">
        <v>271</v>
      </c>
      <c r="K71" t="s">
        <v>272</v>
      </c>
      <c r="L71">
        <v>1367</v>
      </c>
      <c r="N71">
        <v>1011</v>
      </c>
      <c r="O71" t="s">
        <v>231</v>
      </c>
      <c r="P71" t="s">
        <v>231</v>
      </c>
      <c r="Q71">
        <v>1</v>
      </c>
      <c r="X71">
        <v>0.41</v>
      </c>
      <c r="Y71">
        <v>0</v>
      </c>
      <c r="Z71">
        <v>22.01</v>
      </c>
      <c r="AA71">
        <v>14.64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0.41</v>
      </c>
      <c r="AH71">
        <v>2</v>
      </c>
      <c r="AI71">
        <v>99037486</v>
      </c>
      <c r="AJ71">
        <v>61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ROW(Source!A214)</f>
        <v>214</v>
      </c>
      <c r="B72">
        <v>99037492</v>
      </c>
      <c r="C72">
        <v>99037483</v>
      </c>
      <c r="D72">
        <v>42786858</v>
      </c>
      <c r="E72">
        <v>1</v>
      </c>
      <c r="F72">
        <v>1</v>
      </c>
      <c r="G72">
        <v>42731623</v>
      </c>
      <c r="H72">
        <v>3</v>
      </c>
      <c r="I72" t="s">
        <v>273</v>
      </c>
      <c r="J72" t="s">
        <v>274</v>
      </c>
      <c r="K72" t="s">
        <v>275</v>
      </c>
      <c r="L72">
        <v>1301</v>
      </c>
      <c r="N72">
        <v>1003</v>
      </c>
      <c r="O72" t="s">
        <v>111</v>
      </c>
      <c r="P72" t="s">
        <v>111</v>
      </c>
      <c r="Q72">
        <v>1</v>
      </c>
      <c r="X72">
        <v>12</v>
      </c>
      <c r="Y72">
        <v>2.35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12</v>
      </c>
      <c r="AH72">
        <v>2</v>
      </c>
      <c r="AI72">
        <v>99037487</v>
      </c>
      <c r="AJ72">
        <v>63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ROW(Source!A214)</f>
        <v>214</v>
      </c>
      <c r="B73">
        <v>99037493</v>
      </c>
      <c r="C73">
        <v>99037483</v>
      </c>
      <c r="D73">
        <v>42747694</v>
      </c>
      <c r="E73">
        <v>42731623</v>
      </c>
      <c r="F73">
        <v>1</v>
      </c>
      <c r="G73">
        <v>42731623</v>
      </c>
      <c r="H73">
        <v>3</v>
      </c>
      <c r="I73" t="s">
        <v>305</v>
      </c>
      <c r="J73" t="s">
        <v>3</v>
      </c>
      <c r="K73" t="s">
        <v>306</v>
      </c>
      <c r="L73">
        <v>1346</v>
      </c>
      <c r="N73">
        <v>1009</v>
      </c>
      <c r="O73" t="s">
        <v>189</v>
      </c>
      <c r="P73" t="s">
        <v>189</v>
      </c>
      <c r="Q73">
        <v>1</v>
      </c>
      <c r="X73">
        <v>6.6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t="s">
        <v>3</v>
      </c>
      <c r="AG73">
        <v>6.6</v>
      </c>
      <c r="AH73">
        <v>3</v>
      </c>
      <c r="AI73">
        <v>-1</v>
      </c>
      <c r="AJ73" t="s">
        <v>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ROW(Source!A215)</f>
        <v>215</v>
      </c>
      <c r="B74">
        <v>99037489</v>
      </c>
      <c r="C74">
        <v>99037483</v>
      </c>
      <c r="D74">
        <v>42731629</v>
      </c>
      <c r="E74">
        <v>42731623</v>
      </c>
      <c r="F74">
        <v>1</v>
      </c>
      <c r="G74">
        <v>42731623</v>
      </c>
      <c r="H74">
        <v>1</v>
      </c>
      <c r="I74" t="s">
        <v>225</v>
      </c>
      <c r="J74" t="s">
        <v>3</v>
      </c>
      <c r="K74" t="s">
        <v>226</v>
      </c>
      <c r="L74">
        <v>1191</v>
      </c>
      <c r="N74">
        <v>1013</v>
      </c>
      <c r="O74" t="s">
        <v>227</v>
      </c>
      <c r="P74" t="s">
        <v>227</v>
      </c>
      <c r="Q74">
        <v>1</v>
      </c>
      <c r="X74">
        <v>2.0499999999999998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 t="s">
        <v>3</v>
      </c>
      <c r="AG74">
        <v>2.0499999999999998</v>
      </c>
      <c r="AH74">
        <v>2</v>
      </c>
      <c r="AI74">
        <v>99037484</v>
      </c>
      <c r="AJ74">
        <v>64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ROW(Source!A215)</f>
        <v>215</v>
      </c>
      <c r="B75">
        <v>99037490</v>
      </c>
      <c r="C75">
        <v>99037483</v>
      </c>
      <c r="D75">
        <v>42811011</v>
      </c>
      <c r="E75">
        <v>1</v>
      </c>
      <c r="F75">
        <v>1</v>
      </c>
      <c r="G75">
        <v>42731623</v>
      </c>
      <c r="H75">
        <v>2</v>
      </c>
      <c r="I75" t="s">
        <v>267</v>
      </c>
      <c r="J75" t="s">
        <v>268</v>
      </c>
      <c r="K75" t="s">
        <v>269</v>
      </c>
      <c r="L75">
        <v>1367</v>
      </c>
      <c r="N75">
        <v>1011</v>
      </c>
      <c r="O75" t="s">
        <v>231</v>
      </c>
      <c r="P75" t="s">
        <v>231</v>
      </c>
      <c r="Q75">
        <v>1</v>
      </c>
      <c r="X75">
        <v>0.41</v>
      </c>
      <c r="Y75">
        <v>0</v>
      </c>
      <c r="Z75">
        <v>17.32</v>
      </c>
      <c r="AA75">
        <v>1.36</v>
      </c>
      <c r="AB75">
        <v>0</v>
      </c>
      <c r="AC75">
        <v>0</v>
      </c>
      <c r="AD75">
        <v>1</v>
      </c>
      <c r="AE75">
        <v>0</v>
      </c>
      <c r="AF75" t="s">
        <v>3</v>
      </c>
      <c r="AG75">
        <v>0.41</v>
      </c>
      <c r="AH75">
        <v>2</v>
      </c>
      <c r="AI75">
        <v>99037485</v>
      </c>
      <c r="AJ75">
        <v>65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ROW(Source!A215)</f>
        <v>215</v>
      </c>
      <c r="B76">
        <v>99037491</v>
      </c>
      <c r="C76">
        <v>99037483</v>
      </c>
      <c r="D76">
        <v>42811090</v>
      </c>
      <c r="E76">
        <v>1</v>
      </c>
      <c r="F76">
        <v>1</v>
      </c>
      <c r="G76">
        <v>42731623</v>
      </c>
      <c r="H76">
        <v>2</v>
      </c>
      <c r="I76" t="s">
        <v>270</v>
      </c>
      <c r="J76" t="s">
        <v>271</v>
      </c>
      <c r="K76" t="s">
        <v>272</v>
      </c>
      <c r="L76">
        <v>1367</v>
      </c>
      <c r="N76">
        <v>1011</v>
      </c>
      <c r="O76" t="s">
        <v>231</v>
      </c>
      <c r="P76" t="s">
        <v>231</v>
      </c>
      <c r="Q76">
        <v>1</v>
      </c>
      <c r="X76">
        <v>0.41</v>
      </c>
      <c r="Y76">
        <v>0</v>
      </c>
      <c r="Z76">
        <v>22.01</v>
      </c>
      <c r="AA76">
        <v>14.64</v>
      </c>
      <c r="AB76">
        <v>0</v>
      </c>
      <c r="AC76">
        <v>0</v>
      </c>
      <c r="AD76">
        <v>1</v>
      </c>
      <c r="AE76">
        <v>0</v>
      </c>
      <c r="AF76" t="s">
        <v>3</v>
      </c>
      <c r="AG76">
        <v>0.41</v>
      </c>
      <c r="AH76">
        <v>2</v>
      </c>
      <c r="AI76">
        <v>99037486</v>
      </c>
      <c r="AJ76">
        <v>66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ROW(Source!A215)</f>
        <v>215</v>
      </c>
      <c r="B77">
        <v>99037492</v>
      </c>
      <c r="C77">
        <v>99037483</v>
      </c>
      <c r="D77">
        <v>42786858</v>
      </c>
      <c r="E77">
        <v>1</v>
      </c>
      <c r="F77">
        <v>1</v>
      </c>
      <c r="G77">
        <v>42731623</v>
      </c>
      <c r="H77">
        <v>3</v>
      </c>
      <c r="I77" t="s">
        <v>273</v>
      </c>
      <c r="J77" t="s">
        <v>274</v>
      </c>
      <c r="K77" t="s">
        <v>275</v>
      </c>
      <c r="L77">
        <v>1301</v>
      </c>
      <c r="N77">
        <v>1003</v>
      </c>
      <c r="O77" t="s">
        <v>111</v>
      </c>
      <c r="P77" t="s">
        <v>111</v>
      </c>
      <c r="Q77">
        <v>1</v>
      </c>
      <c r="X77">
        <v>12</v>
      </c>
      <c r="Y77">
        <v>2.35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 t="s">
        <v>3</v>
      </c>
      <c r="AG77">
        <v>12</v>
      </c>
      <c r="AH77">
        <v>2</v>
      </c>
      <c r="AI77">
        <v>99037487</v>
      </c>
      <c r="AJ77">
        <v>68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ROW(Source!A215)</f>
        <v>215</v>
      </c>
      <c r="B78">
        <v>99037493</v>
      </c>
      <c r="C78">
        <v>99037483</v>
      </c>
      <c r="D78">
        <v>42747694</v>
      </c>
      <c r="E78">
        <v>42731623</v>
      </c>
      <c r="F78">
        <v>1</v>
      </c>
      <c r="G78">
        <v>42731623</v>
      </c>
      <c r="H78">
        <v>3</v>
      </c>
      <c r="I78" t="s">
        <v>305</v>
      </c>
      <c r="J78" t="s">
        <v>3</v>
      </c>
      <c r="K78" t="s">
        <v>306</v>
      </c>
      <c r="L78">
        <v>1346</v>
      </c>
      <c r="N78">
        <v>1009</v>
      </c>
      <c r="O78" t="s">
        <v>189</v>
      </c>
      <c r="P78" t="s">
        <v>189</v>
      </c>
      <c r="Q78">
        <v>1</v>
      </c>
      <c r="X78">
        <v>6.6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3</v>
      </c>
      <c r="AG78">
        <v>6.6</v>
      </c>
      <c r="AH78">
        <v>3</v>
      </c>
      <c r="AI78">
        <v>-1</v>
      </c>
      <c r="AJ78" t="s">
        <v>3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ROW(Source!A218)</f>
        <v>218</v>
      </c>
      <c r="B79">
        <v>99037501</v>
      </c>
      <c r="C79">
        <v>99037495</v>
      </c>
      <c r="D79">
        <v>42731629</v>
      </c>
      <c r="E79">
        <v>42731623</v>
      </c>
      <c r="F79">
        <v>1</v>
      </c>
      <c r="G79">
        <v>42731623</v>
      </c>
      <c r="H79">
        <v>1</v>
      </c>
      <c r="I79" t="s">
        <v>225</v>
      </c>
      <c r="J79" t="s">
        <v>3</v>
      </c>
      <c r="K79" t="s">
        <v>226</v>
      </c>
      <c r="L79">
        <v>1191</v>
      </c>
      <c r="N79">
        <v>1013</v>
      </c>
      <c r="O79" t="s">
        <v>227</v>
      </c>
      <c r="P79" t="s">
        <v>227</v>
      </c>
      <c r="Q79">
        <v>1</v>
      </c>
      <c r="X79">
        <v>2.0499999999999998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 t="s">
        <v>3</v>
      </c>
      <c r="AG79">
        <v>2.0499999999999998</v>
      </c>
      <c r="AH79">
        <v>2</v>
      </c>
      <c r="AI79">
        <v>99037496</v>
      </c>
      <c r="AJ79">
        <v>69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ROW(Source!A218)</f>
        <v>218</v>
      </c>
      <c r="B80">
        <v>99037502</v>
      </c>
      <c r="C80">
        <v>99037495</v>
      </c>
      <c r="D80">
        <v>42811011</v>
      </c>
      <c r="E80">
        <v>1</v>
      </c>
      <c r="F80">
        <v>1</v>
      </c>
      <c r="G80">
        <v>42731623</v>
      </c>
      <c r="H80">
        <v>2</v>
      </c>
      <c r="I80" t="s">
        <v>267</v>
      </c>
      <c r="J80" t="s">
        <v>268</v>
      </c>
      <c r="K80" t="s">
        <v>269</v>
      </c>
      <c r="L80">
        <v>1367</v>
      </c>
      <c r="N80">
        <v>1011</v>
      </c>
      <c r="O80" t="s">
        <v>231</v>
      </c>
      <c r="P80" t="s">
        <v>231</v>
      </c>
      <c r="Q80">
        <v>1</v>
      </c>
      <c r="X80">
        <v>0.41</v>
      </c>
      <c r="Y80">
        <v>0</v>
      </c>
      <c r="Z80">
        <v>17.32</v>
      </c>
      <c r="AA80">
        <v>1.36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0.41</v>
      </c>
      <c r="AH80">
        <v>2</v>
      </c>
      <c r="AI80">
        <v>99037497</v>
      </c>
      <c r="AJ80">
        <v>70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ROW(Source!A218)</f>
        <v>218</v>
      </c>
      <c r="B81">
        <v>99037503</v>
      </c>
      <c r="C81">
        <v>99037495</v>
      </c>
      <c r="D81">
        <v>42811090</v>
      </c>
      <c r="E81">
        <v>1</v>
      </c>
      <c r="F81">
        <v>1</v>
      </c>
      <c r="G81">
        <v>42731623</v>
      </c>
      <c r="H81">
        <v>2</v>
      </c>
      <c r="I81" t="s">
        <v>270</v>
      </c>
      <c r="J81" t="s">
        <v>271</v>
      </c>
      <c r="K81" t="s">
        <v>272</v>
      </c>
      <c r="L81">
        <v>1367</v>
      </c>
      <c r="N81">
        <v>1011</v>
      </c>
      <c r="O81" t="s">
        <v>231</v>
      </c>
      <c r="P81" t="s">
        <v>231</v>
      </c>
      <c r="Q81">
        <v>1</v>
      </c>
      <c r="X81">
        <v>0.41</v>
      </c>
      <c r="Y81">
        <v>0</v>
      </c>
      <c r="Z81">
        <v>22.01</v>
      </c>
      <c r="AA81">
        <v>14.64</v>
      </c>
      <c r="AB81">
        <v>0</v>
      </c>
      <c r="AC81">
        <v>0</v>
      </c>
      <c r="AD81">
        <v>1</v>
      </c>
      <c r="AE81">
        <v>0</v>
      </c>
      <c r="AF81" t="s">
        <v>3</v>
      </c>
      <c r="AG81">
        <v>0.41</v>
      </c>
      <c r="AH81">
        <v>2</v>
      </c>
      <c r="AI81">
        <v>99037498</v>
      </c>
      <c r="AJ81">
        <v>71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ROW(Source!A218)</f>
        <v>218</v>
      </c>
      <c r="B82">
        <v>99037504</v>
      </c>
      <c r="C82">
        <v>99037495</v>
      </c>
      <c r="D82">
        <v>42786858</v>
      </c>
      <c r="E82">
        <v>1</v>
      </c>
      <c r="F82">
        <v>1</v>
      </c>
      <c r="G82">
        <v>42731623</v>
      </c>
      <c r="H82">
        <v>3</v>
      </c>
      <c r="I82" t="s">
        <v>273</v>
      </c>
      <c r="J82" t="s">
        <v>274</v>
      </c>
      <c r="K82" t="s">
        <v>275</v>
      </c>
      <c r="L82">
        <v>1301</v>
      </c>
      <c r="N82">
        <v>1003</v>
      </c>
      <c r="O82" t="s">
        <v>111</v>
      </c>
      <c r="P82" t="s">
        <v>111</v>
      </c>
      <c r="Q82">
        <v>1</v>
      </c>
      <c r="X82">
        <v>12</v>
      </c>
      <c r="Y82">
        <v>2.35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12</v>
      </c>
      <c r="AH82">
        <v>2</v>
      </c>
      <c r="AI82">
        <v>99037500</v>
      </c>
      <c r="AJ82">
        <v>73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ROW(Source!A218)</f>
        <v>218</v>
      </c>
      <c r="B83">
        <v>99037505</v>
      </c>
      <c r="C83">
        <v>99037495</v>
      </c>
      <c r="D83">
        <v>42747694</v>
      </c>
      <c r="E83">
        <v>42731623</v>
      </c>
      <c r="F83">
        <v>1</v>
      </c>
      <c r="G83">
        <v>42731623</v>
      </c>
      <c r="H83">
        <v>3</v>
      </c>
      <c r="I83" t="s">
        <v>305</v>
      </c>
      <c r="J83" t="s">
        <v>3</v>
      </c>
      <c r="K83" t="s">
        <v>306</v>
      </c>
      <c r="L83">
        <v>1346</v>
      </c>
      <c r="N83">
        <v>1009</v>
      </c>
      <c r="O83" t="s">
        <v>189</v>
      </c>
      <c r="P83" t="s">
        <v>189</v>
      </c>
      <c r="Q83">
        <v>1</v>
      </c>
      <c r="X83">
        <v>6.6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3</v>
      </c>
      <c r="AG83">
        <v>6.6</v>
      </c>
      <c r="AH83">
        <v>3</v>
      </c>
      <c r="AI83">
        <v>-1</v>
      </c>
      <c r="AJ83" t="s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ROW(Source!A219)</f>
        <v>219</v>
      </c>
      <c r="B84">
        <v>99037501</v>
      </c>
      <c r="C84">
        <v>99037495</v>
      </c>
      <c r="D84">
        <v>42731629</v>
      </c>
      <c r="E84">
        <v>42731623</v>
      </c>
      <c r="F84">
        <v>1</v>
      </c>
      <c r="G84">
        <v>42731623</v>
      </c>
      <c r="H84">
        <v>1</v>
      </c>
      <c r="I84" t="s">
        <v>225</v>
      </c>
      <c r="J84" t="s">
        <v>3</v>
      </c>
      <c r="K84" t="s">
        <v>226</v>
      </c>
      <c r="L84">
        <v>1191</v>
      </c>
      <c r="N84">
        <v>1013</v>
      </c>
      <c r="O84" t="s">
        <v>227</v>
      </c>
      <c r="P84" t="s">
        <v>227</v>
      </c>
      <c r="Q84">
        <v>1</v>
      </c>
      <c r="X84">
        <v>2.0499999999999998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 t="s">
        <v>3</v>
      </c>
      <c r="AG84">
        <v>2.0499999999999998</v>
      </c>
      <c r="AH84">
        <v>2</v>
      </c>
      <c r="AI84">
        <v>99037496</v>
      </c>
      <c r="AJ84">
        <v>74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ROW(Source!A219)</f>
        <v>219</v>
      </c>
      <c r="B85">
        <v>99037502</v>
      </c>
      <c r="C85">
        <v>99037495</v>
      </c>
      <c r="D85">
        <v>42811011</v>
      </c>
      <c r="E85">
        <v>1</v>
      </c>
      <c r="F85">
        <v>1</v>
      </c>
      <c r="G85">
        <v>42731623</v>
      </c>
      <c r="H85">
        <v>2</v>
      </c>
      <c r="I85" t="s">
        <v>267</v>
      </c>
      <c r="J85" t="s">
        <v>268</v>
      </c>
      <c r="K85" t="s">
        <v>269</v>
      </c>
      <c r="L85">
        <v>1367</v>
      </c>
      <c r="N85">
        <v>1011</v>
      </c>
      <c r="O85" t="s">
        <v>231</v>
      </c>
      <c r="P85" t="s">
        <v>231</v>
      </c>
      <c r="Q85">
        <v>1</v>
      </c>
      <c r="X85">
        <v>0.41</v>
      </c>
      <c r="Y85">
        <v>0</v>
      </c>
      <c r="Z85">
        <v>17.32</v>
      </c>
      <c r="AA85">
        <v>1.36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0.41</v>
      </c>
      <c r="AH85">
        <v>2</v>
      </c>
      <c r="AI85">
        <v>99037497</v>
      </c>
      <c r="AJ85">
        <v>75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ROW(Source!A219)</f>
        <v>219</v>
      </c>
      <c r="B86">
        <v>99037503</v>
      </c>
      <c r="C86">
        <v>99037495</v>
      </c>
      <c r="D86">
        <v>42811090</v>
      </c>
      <c r="E86">
        <v>1</v>
      </c>
      <c r="F86">
        <v>1</v>
      </c>
      <c r="G86">
        <v>42731623</v>
      </c>
      <c r="H86">
        <v>2</v>
      </c>
      <c r="I86" t="s">
        <v>270</v>
      </c>
      <c r="J86" t="s">
        <v>271</v>
      </c>
      <c r="K86" t="s">
        <v>272</v>
      </c>
      <c r="L86">
        <v>1367</v>
      </c>
      <c r="N86">
        <v>1011</v>
      </c>
      <c r="O86" t="s">
        <v>231</v>
      </c>
      <c r="P86" t="s">
        <v>231</v>
      </c>
      <c r="Q86">
        <v>1</v>
      </c>
      <c r="X86">
        <v>0.41</v>
      </c>
      <c r="Y86">
        <v>0</v>
      </c>
      <c r="Z86">
        <v>22.01</v>
      </c>
      <c r="AA86">
        <v>14.64</v>
      </c>
      <c r="AB86">
        <v>0</v>
      </c>
      <c r="AC86">
        <v>0</v>
      </c>
      <c r="AD86">
        <v>1</v>
      </c>
      <c r="AE86">
        <v>0</v>
      </c>
      <c r="AF86" t="s">
        <v>3</v>
      </c>
      <c r="AG86">
        <v>0.41</v>
      </c>
      <c r="AH86">
        <v>2</v>
      </c>
      <c r="AI86">
        <v>99037498</v>
      </c>
      <c r="AJ86">
        <v>76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ROW(Source!A219)</f>
        <v>219</v>
      </c>
      <c r="B87">
        <v>99037504</v>
      </c>
      <c r="C87">
        <v>99037495</v>
      </c>
      <c r="D87">
        <v>42786858</v>
      </c>
      <c r="E87">
        <v>1</v>
      </c>
      <c r="F87">
        <v>1</v>
      </c>
      <c r="G87">
        <v>42731623</v>
      </c>
      <c r="H87">
        <v>3</v>
      </c>
      <c r="I87" t="s">
        <v>273</v>
      </c>
      <c r="J87" t="s">
        <v>274</v>
      </c>
      <c r="K87" t="s">
        <v>275</v>
      </c>
      <c r="L87">
        <v>1301</v>
      </c>
      <c r="N87">
        <v>1003</v>
      </c>
      <c r="O87" t="s">
        <v>111</v>
      </c>
      <c r="P87" t="s">
        <v>111</v>
      </c>
      <c r="Q87">
        <v>1</v>
      </c>
      <c r="X87">
        <v>12</v>
      </c>
      <c r="Y87">
        <v>2.35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 t="s">
        <v>3</v>
      </c>
      <c r="AG87">
        <v>12</v>
      </c>
      <c r="AH87">
        <v>2</v>
      </c>
      <c r="AI87">
        <v>99037500</v>
      </c>
      <c r="AJ87">
        <v>78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ROW(Source!A219)</f>
        <v>219</v>
      </c>
      <c r="B88">
        <v>99037505</v>
      </c>
      <c r="C88">
        <v>99037495</v>
      </c>
      <c r="D88">
        <v>42747694</v>
      </c>
      <c r="E88">
        <v>42731623</v>
      </c>
      <c r="F88">
        <v>1</v>
      </c>
      <c r="G88">
        <v>42731623</v>
      </c>
      <c r="H88">
        <v>3</v>
      </c>
      <c r="I88" t="s">
        <v>305</v>
      </c>
      <c r="J88" t="s">
        <v>3</v>
      </c>
      <c r="K88" t="s">
        <v>306</v>
      </c>
      <c r="L88">
        <v>1346</v>
      </c>
      <c r="N88">
        <v>1009</v>
      </c>
      <c r="O88" t="s">
        <v>189</v>
      </c>
      <c r="P88" t="s">
        <v>189</v>
      </c>
      <c r="Q88">
        <v>1</v>
      </c>
      <c r="X88">
        <v>6.6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</v>
      </c>
      <c r="AG88">
        <v>6.6</v>
      </c>
      <c r="AH88">
        <v>3</v>
      </c>
      <c r="AI88">
        <v>-1</v>
      </c>
      <c r="AJ88" t="s">
        <v>3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ROW(Source!A257)</f>
        <v>257</v>
      </c>
      <c r="B89">
        <v>99037517</v>
      </c>
      <c r="C89">
        <v>99037507</v>
      </c>
      <c r="D89">
        <v>42731629</v>
      </c>
      <c r="E89">
        <v>42731623</v>
      </c>
      <c r="F89">
        <v>1</v>
      </c>
      <c r="G89">
        <v>42731623</v>
      </c>
      <c r="H89">
        <v>1</v>
      </c>
      <c r="I89" t="s">
        <v>225</v>
      </c>
      <c r="J89" t="s">
        <v>3</v>
      </c>
      <c r="K89" t="s">
        <v>226</v>
      </c>
      <c r="L89">
        <v>1191</v>
      </c>
      <c r="N89">
        <v>1013</v>
      </c>
      <c r="O89" t="s">
        <v>227</v>
      </c>
      <c r="P89" t="s">
        <v>227</v>
      </c>
      <c r="Q89">
        <v>1</v>
      </c>
      <c r="X89">
        <v>4.2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 t="s">
        <v>3</v>
      </c>
      <c r="AG89">
        <v>4.2</v>
      </c>
      <c r="AH89">
        <v>2</v>
      </c>
      <c r="AI89">
        <v>99037508</v>
      </c>
      <c r="AJ89">
        <v>79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ROW(Source!A257)</f>
        <v>257</v>
      </c>
      <c r="B90">
        <v>99037518</v>
      </c>
      <c r="C90">
        <v>99037507</v>
      </c>
      <c r="D90">
        <v>42811385</v>
      </c>
      <c r="E90">
        <v>1</v>
      </c>
      <c r="F90">
        <v>1</v>
      </c>
      <c r="G90">
        <v>42731623</v>
      </c>
      <c r="H90">
        <v>2</v>
      </c>
      <c r="I90" t="s">
        <v>276</v>
      </c>
      <c r="J90" t="s">
        <v>277</v>
      </c>
      <c r="K90" t="s">
        <v>278</v>
      </c>
      <c r="L90">
        <v>1367</v>
      </c>
      <c r="N90">
        <v>1011</v>
      </c>
      <c r="O90" t="s">
        <v>231</v>
      </c>
      <c r="P90" t="s">
        <v>231</v>
      </c>
      <c r="Q90">
        <v>1</v>
      </c>
      <c r="X90">
        <v>0.02</v>
      </c>
      <c r="Y90">
        <v>0</v>
      </c>
      <c r="Z90">
        <v>76.81</v>
      </c>
      <c r="AA90">
        <v>14.36</v>
      </c>
      <c r="AB90">
        <v>0</v>
      </c>
      <c r="AC90">
        <v>0</v>
      </c>
      <c r="AD90">
        <v>1</v>
      </c>
      <c r="AE90">
        <v>0</v>
      </c>
      <c r="AF90" t="s">
        <v>3</v>
      </c>
      <c r="AG90">
        <v>0.02</v>
      </c>
      <c r="AH90">
        <v>2</v>
      </c>
      <c r="AI90">
        <v>99037509</v>
      </c>
      <c r="AJ90">
        <v>80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ROW(Source!A257)</f>
        <v>257</v>
      </c>
      <c r="B91">
        <v>99037519</v>
      </c>
      <c r="C91">
        <v>99037507</v>
      </c>
      <c r="D91">
        <v>42811508</v>
      </c>
      <c r="E91">
        <v>1</v>
      </c>
      <c r="F91">
        <v>1</v>
      </c>
      <c r="G91">
        <v>42731623</v>
      </c>
      <c r="H91">
        <v>2</v>
      </c>
      <c r="I91" t="s">
        <v>279</v>
      </c>
      <c r="J91" t="s">
        <v>280</v>
      </c>
      <c r="K91" t="s">
        <v>281</v>
      </c>
      <c r="L91">
        <v>1367</v>
      </c>
      <c r="N91">
        <v>1011</v>
      </c>
      <c r="O91" t="s">
        <v>231</v>
      </c>
      <c r="P91" t="s">
        <v>231</v>
      </c>
      <c r="Q91">
        <v>1</v>
      </c>
      <c r="X91">
        <v>1.64</v>
      </c>
      <c r="Y91">
        <v>0</v>
      </c>
      <c r="Z91">
        <v>2.36</v>
      </c>
      <c r="AA91">
        <v>0.04</v>
      </c>
      <c r="AB91">
        <v>0</v>
      </c>
      <c r="AC91">
        <v>0</v>
      </c>
      <c r="AD91">
        <v>1</v>
      </c>
      <c r="AE91">
        <v>0</v>
      </c>
      <c r="AF91" t="s">
        <v>3</v>
      </c>
      <c r="AG91">
        <v>1.64</v>
      </c>
      <c r="AH91">
        <v>2</v>
      </c>
      <c r="AI91">
        <v>99037510</v>
      </c>
      <c r="AJ91">
        <v>81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ROW(Source!A257)</f>
        <v>257</v>
      </c>
      <c r="B92">
        <v>99037520</v>
      </c>
      <c r="C92">
        <v>99037507</v>
      </c>
      <c r="D92">
        <v>42811465</v>
      </c>
      <c r="E92">
        <v>1</v>
      </c>
      <c r="F92">
        <v>1</v>
      </c>
      <c r="G92">
        <v>42731623</v>
      </c>
      <c r="H92">
        <v>2</v>
      </c>
      <c r="I92" t="s">
        <v>282</v>
      </c>
      <c r="J92" t="s">
        <v>283</v>
      </c>
      <c r="K92" t="s">
        <v>284</v>
      </c>
      <c r="L92">
        <v>1367</v>
      </c>
      <c r="N92">
        <v>1011</v>
      </c>
      <c r="O92" t="s">
        <v>231</v>
      </c>
      <c r="P92" t="s">
        <v>231</v>
      </c>
      <c r="Q92">
        <v>1</v>
      </c>
      <c r="X92">
        <v>0.24</v>
      </c>
      <c r="Y92">
        <v>0</v>
      </c>
      <c r="Z92">
        <v>0.64</v>
      </c>
      <c r="AA92">
        <v>0.04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0.24</v>
      </c>
      <c r="AH92">
        <v>2</v>
      </c>
      <c r="AI92">
        <v>99037511</v>
      </c>
      <c r="AJ92">
        <v>82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ROW(Source!A257)</f>
        <v>257</v>
      </c>
      <c r="B93">
        <v>99037521</v>
      </c>
      <c r="C93">
        <v>99037507</v>
      </c>
      <c r="D93">
        <v>42788878</v>
      </c>
      <c r="E93">
        <v>1</v>
      </c>
      <c r="F93">
        <v>1</v>
      </c>
      <c r="G93">
        <v>42731623</v>
      </c>
      <c r="H93">
        <v>3</v>
      </c>
      <c r="I93" t="s">
        <v>285</v>
      </c>
      <c r="J93" t="s">
        <v>286</v>
      </c>
      <c r="K93" t="s">
        <v>287</v>
      </c>
      <c r="L93">
        <v>1346</v>
      </c>
      <c r="N93">
        <v>1009</v>
      </c>
      <c r="O93" t="s">
        <v>189</v>
      </c>
      <c r="P93" t="s">
        <v>189</v>
      </c>
      <c r="Q93">
        <v>1</v>
      </c>
      <c r="X93">
        <v>0.86670000000000003</v>
      </c>
      <c r="Y93">
        <v>221.64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0.86670000000000003</v>
      </c>
      <c r="AH93">
        <v>2</v>
      </c>
      <c r="AI93">
        <v>99037512</v>
      </c>
      <c r="AJ93">
        <v>83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ROW(Source!A257)</f>
        <v>257</v>
      </c>
      <c r="B94">
        <v>99037522</v>
      </c>
      <c r="C94">
        <v>99037507</v>
      </c>
      <c r="D94">
        <v>42808723</v>
      </c>
      <c r="E94">
        <v>1</v>
      </c>
      <c r="F94">
        <v>1</v>
      </c>
      <c r="G94">
        <v>42731623</v>
      </c>
      <c r="H94">
        <v>3</v>
      </c>
      <c r="I94" t="s">
        <v>288</v>
      </c>
      <c r="J94" t="s">
        <v>289</v>
      </c>
      <c r="K94" t="s">
        <v>290</v>
      </c>
      <c r="L94">
        <v>1354</v>
      </c>
      <c r="N94">
        <v>1010</v>
      </c>
      <c r="O94" t="s">
        <v>20</v>
      </c>
      <c r="P94" t="s">
        <v>20</v>
      </c>
      <c r="Q94">
        <v>1</v>
      </c>
      <c r="X94">
        <v>1.5209999999999999</v>
      </c>
      <c r="Y94">
        <v>373.37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1.5209999999999999</v>
      </c>
      <c r="AH94">
        <v>2</v>
      </c>
      <c r="AI94">
        <v>99037513</v>
      </c>
      <c r="AJ94">
        <v>85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ROW(Source!A257)</f>
        <v>257</v>
      </c>
      <c r="B95">
        <v>99037523</v>
      </c>
      <c r="C95">
        <v>99037507</v>
      </c>
      <c r="D95">
        <v>42808924</v>
      </c>
      <c r="E95">
        <v>1</v>
      </c>
      <c r="F95">
        <v>1</v>
      </c>
      <c r="G95">
        <v>42731623</v>
      </c>
      <c r="H95">
        <v>3</v>
      </c>
      <c r="I95" t="s">
        <v>291</v>
      </c>
      <c r="J95" t="s">
        <v>292</v>
      </c>
      <c r="K95" t="s">
        <v>293</v>
      </c>
      <c r="L95">
        <v>1354</v>
      </c>
      <c r="N95">
        <v>1010</v>
      </c>
      <c r="O95" t="s">
        <v>20</v>
      </c>
      <c r="P95" t="s">
        <v>20</v>
      </c>
      <c r="Q95">
        <v>1</v>
      </c>
      <c r="X95">
        <v>22.814800000000002</v>
      </c>
      <c r="Y95">
        <v>11.58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3</v>
      </c>
      <c r="AG95">
        <v>22.814800000000002</v>
      </c>
      <c r="AH95">
        <v>2</v>
      </c>
      <c r="AI95">
        <v>99037514</v>
      </c>
      <c r="AJ95">
        <v>86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ROW(Source!A257)</f>
        <v>257</v>
      </c>
      <c r="B96">
        <v>99037524</v>
      </c>
      <c r="C96">
        <v>99037507</v>
      </c>
      <c r="D96">
        <v>42747609</v>
      </c>
      <c r="E96">
        <v>42731623</v>
      </c>
      <c r="F96">
        <v>1</v>
      </c>
      <c r="G96">
        <v>42731623</v>
      </c>
      <c r="H96">
        <v>3</v>
      </c>
      <c r="I96" t="s">
        <v>307</v>
      </c>
      <c r="J96" t="s">
        <v>3</v>
      </c>
      <c r="K96" t="s">
        <v>308</v>
      </c>
      <c r="L96">
        <v>1354</v>
      </c>
      <c r="N96">
        <v>1010</v>
      </c>
      <c r="O96" t="s">
        <v>20</v>
      </c>
      <c r="P96" t="s">
        <v>20</v>
      </c>
      <c r="Q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t="s">
        <v>3</v>
      </c>
      <c r="AG96">
        <v>0</v>
      </c>
      <c r="AH96">
        <v>3</v>
      </c>
      <c r="AI96">
        <v>-1</v>
      </c>
      <c r="AJ96" t="s">
        <v>3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ROW(Source!A257)</f>
        <v>257</v>
      </c>
      <c r="B97">
        <v>99037525</v>
      </c>
      <c r="C97">
        <v>99037507</v>
      </c>
      <c r="D97">
        <v>42756607</v>
      </c>
      <c r="E97">
        <v>42731623</v>
      </c>
      <c r="F97">
        <v>1</v>
      </c>
      <c r="G97">
        <v>42731623</v>
      </c>
      <c r="H97">
        <v>3</v>
      </c>
      <c r="I97" t="s">
        <v>294</v>
      </c>
      <c r="J97" t="s">
        <v>3</v>
      </c>
      <c r="K97" t="s">
        <v>295</v>
      </c>
      <c r="L97">
        <v>1344</v>
      </c>
      <c r="N97">
        <v>1008</v>
      </c>
      <c r="O97" t="s">
        <v>260</v>
      </c>
      <c r="P97" t="s">
        <v>260</v>
      </c>
      <c r="Q97">
        <v>1</v>
      </c>
      <c r="X97">
        <v>0.01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 t="s">
        <v>3</v>
      </c>
      <c r="AG97">
        <v>0.01</v>
      </c>
      <c r="AH97">
        <v>2</v>
      </c>
      <c r="AI97">
        <v>99037516</v>
      </c>
      <c r="AJ97">
        <v>87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ROW(Source!A258)</f>
        <v>258</v>
      </c>
      <c r="B98">
        <v>99037517</v>
      </c>
      <c r="C98">
        <v>99037507</v>
      </c>
      <c r="D98">
        <v>42731629</v>
      </c>
      <c r="E98">
        <v>42731623</v>
      </c>
      <c r="F98">
        <v>1</v>
      </c>
      <c r="G98">
        <v>42731623</v>
      </c>
      <c r="H98">
        <v>1</v>
      </c>
      <c r="I98" t="s">
        <v>225</v>
      </c>
      <c r="J98" t="s">
        <v>3</v>
      </c>
      <c r="K98" t="s">
        <v>226</v>
      </c>
      <c r="L98">
        <v>1191</v>
      </c>
      <c r="N98">
        <v>1013</v>
      </c>
      <c r="O98" t="s">
        <v>227</v>
      </c>
      <c r="P98" t="s">
        <v>227</v>
      </c>
      <c r="Q98">
        <v>1</v>
      </c>
      <c r="X98">
        <v>4.2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F98" t="s">
        <v>3</v>
      </c>
      <c r="AG98">
        <v>4.2</v>
      </c>
      <c r="AH98">
        <v>2</v>
      </c>
      <c r="AI98">
        <v>99037508</v>
      </c>
      <c r="AJ98">
        <v>88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ROW(Source!A258)</f>
        <v>258</v>
      </c>
      <c r="B99">
        <v>99037518</v>
      </c>
      <c r="C99">
        <v>99037507</v>
      </c>
      <c r="D99">
        <v>42811385</v>
      </c>
      <c r="E99">
        <v>1</v>
      </c>
      <c r="F99">
        <v>1</v>
      </c>
      <c r="G99">
        <v>42731623</v>
      </c>
      <c r="H99">
        <v>2</v>
      </c>
      <c r="I99" t="s">
        <v>276</v>
      </c>
      <c r="J99" t="s">
        <v>277</v>
      </c>
      <c r="K99" t="s">
        <v>278</v>
      </c>
      <c r="L99">
        <v>1367</v>
      </c>
      <c r="N99">
        <v>1011</v>
      </c>
      <c r="O99" t="s">
        <v>231</v>
      </c>
      <c r="P99" t="s">
        <v>231</v>
      </c>
      <c r="Q99">
        <v>1</v>
      </c>
      <c r="X99">
        <v>0.02</v>
      </c>
      <c r="Y99">
        <v>0</v>
      </c>
      <c r="Z99">
        <v>76.81</v>
      </c>
      <c r="AA99">
        <v>14.36</v>
      </c>
      <c r="AB99">
        <v>0</v>
      </c>
      <c r="AC99">
        <v>0</v>
      </c>
      <c r="AD99">
        <v>1</v>
      </c>
      <c r="AE99">
        <v>0</v>
      </c>
      <c r="AF99" t="s">
        <v>3</v>
      </c>
      <c r="AG99">
        <v>0.02</v>
      </c>
      <c r="AH99">
        <v>2</v>
      </c>
      <c r="AI99">
        <v>99037509</v>
      </c>
      <c r="AJ99">
        <v>89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ROW(Source!A258)</f>
        <v>258</v>
      </c>
      <c r="B100">
        <v>99037519</v>
      </c>
      <c r="C100">
        <v>99037507</v>
      </c>
      <c r="D100">
        <v>42811508</v>
      </c>
      <c r="E100">
        <v>1</v>
      </c>
      <c r="F100">
        <v>1</v>
      </c>
      <c r="G100">
        <v>42731623</v>
      </c>
      <c r="H100">
        <v>2</v>
      </c>
      <c r="I100" t="s">
        <v>279</v>
      </c>
      <c r="J100" t="s">
        <v>280</v>
      </c>
      <c r="K100" t="s">
        <v>281</v>
      </c>
      <c r="L100">
        <v>1367</v>
      </c>
      <c r="N100">
        <v>1011</v>
      </c>
      <c r="O100" t="s">
        <v>231</v>
      </c>
      <c r="P100" t="s">
        <v>231</v>
      </c>
      <c r="Q100">
        <v>1</v>
      </c>
      <c r="X100">
        <v>1.64</v>
      </c>
      <c r="Y100">
        <v>0</v>
      </c>
      <c r="Z100">
        <v>2.36</v>
      </c>
      <c r="AA100">
        <v>0.04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1.64</v>
      </c>
      <c r="AH100">
        <v>2</v>
      </c>
      <c r="AI100">
        <v>99037510</v>
      </c>
      <c r="AJ100">
        <v>90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ROW(Source!A258)</f>
        <v>258</v>
      </c>
      <c r="B101">
        <v>99037520</v>
      </c>
      <c r="C101">
        <v>99037507</v>
      </c>
      <c r="D101">
        <v>42811465</v>
      </c>
      <c r="E101">
        <v>1</v>
      </c>
      <c r="F101">
        <v>1</v>
      </c>
      <c r="G101">
        <v>42731623</v>
      </c>
      <c r="H101">
        <v>2</v>
      </c>
      <c r="I101" t="s">
        <v>282</v>
      </c>
      <c r="J101" t="s">
        <v>283</v>
      </c>
      <c r="K101" t="s">
        <v>284</v>
      </c>
      <c r="L101">
        <v>1367</v>
      </c>
      <c r="N101">
        <v>1011</v>
      </c>
      <c r="O101" t="s">
        <v>231</v>
      </c>
      <c r="P101" t="s">
        <v>231</v>
      </c>
      <c r="Q101">
        <v>1</v>
      </c>
      <c r="X101">
        <v>0.24</v>
      </c>
      <c r="Y101">
        <v>0</v>
      </c>
      <c r="Z101">
        <v>0.64</v>
      </c>
      <c r="AA101">
        <v>0.04</v>
      </c>
      <c r="AB101">
        <v>0</v>
      </c>
      <c r="AC101">
        <v>0</v>
      </c>
      <c r="AD101">
        <v>1</v>
      </c>
      <c r="AE101">
        <v>0</v>
      </c>
      <c r="AF101" t="s">
        <v>3</v>
      </c>
      <c r="AG101">
        <v>0.24</v>
      </c>
      <c r="AH101">
        <v>2</v>
      </c>
      <c r="AI101">
        <v>99037511</v>
      </c>
      <c r="AJ101">
        <v>91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ROW(Source!A258)</f>
        <v>258</v>
      </c>
      <c r="B102">
        <v>99037521</v>
      </c>
      <c r="C102">
        <v>99037507</v>
      </c>
      <c r="D102">
        <v>42788878</v>
      </c>
      <c r="E102">
        <v>1</v>
      </c>
      <c r="F102">
        <v>1</v>
      </c>
      <c r="G102">
        <v>42731623</v>
      </c>
      <c r="H102">
        <v>3</v>
      </c>
      <c r="I102" t="s">
        <v>285</v>
      </c>
      <c r="J102" t="s">
        <v>286</v>
      </c>
      <c r="K102" t="s">
        <v>287</v>
      </c>
      <c r="L102">
        <v>1346</v>
      </c>
      <c r="N102">
        <v>1009</v>
      </c>
      <c r="O102" t="s">
        <v>189</v>
      </c>
      <c r="P102" t="s">
        <v>189</v>
      </c>
      <c r="Q102">
        <v>1</v>
      </c>
      <c r="X102">
        <v>0.86670000000000003</v>
      </c>
      <c r="Y102">
        <v>221.64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 t="s">
        <v>3</v>
      </c>
      <c r="AG102">
        <v>0.86670000000000003</v>
      </c>
      <c r="AH102">
        <v>2</v>
      </c>
      <c r="AI102">
        <v>99037512</v>
      </c>
      <c r="AJ102">
        <v>92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ROW(Source!A258)</f>
        <v>258</v>
      </c>
      <c r="B103">
        <v>99037522</v>
      </c>
      <c r="C103">
        <v>99037507</v>
      </c>
      <c r="D103">
        <v>42808723</v>
      </c>
      <c r="E103">
        <v>1</v>
      </c>
      <c r="F103">
        <v>1</v>
      </c>
      <c r="G103">
        <v>42731623</v>
      </c>
      <c r="H103">
        <v>3</v>
      </c>
      <c r="I103" t="s">
        <v>288</v>
      </c>
      <c r="J103" t="s">
        <v>289</v>
      </c>
      <c r="K103" t="s">
        <v>290</v>
      </c>
      <c r="L103">
        <v>1354</v>
      </c>
      <c r="N103">
        <v>1010</v>
      </c>
      <c r="O103" t="s">
        <v>20</v>
      </c>
      <c r="P103" t="s">
        <v>20</v>
      </c>
      <c r="Q103">
        <v>1</v>
      </c>
      <c r="X103">
        <v>1.5209999999999999</v>
      </c>
      <c r="Y103">
        <v>373.37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 t="s">
        <v>3</v>
      </c>
      <c r="AG103">
        <v>1.5209999999999999</v>
      </c>
      <c r="AH103">
        <v>2</v>
      </c>
      <c r="AI103">
        <v>99037513</v>
      </c>
      <c r="AJ103">
        <v>94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ROW(Source!A258)</f>
        <v>258</v>
      </c>
      <c r="B104">
        <v>99037523</v>
      </c>
      <c r="C104">
        <v>99037507</v>
      </c>
      <c r="D104">
        <v>42808924</v>
      </c>
      <c r="E104">
        <v>1</v>
      </c>
      <c r="F104">
        <v>1</v>
      </c>
      <c r="G104">
        <v>42731623</v>
      </c>
      <c r="H104">
        <v>3</v>
      </c>
      <c r="I104" t="s">
        <v>291</v>
      </c>
      <c r="J104" t="s">
        <v>292</v>
      </c>
      <c r="K104" t="s">
        <v>293</v>
      </c>
      <c r="L104">
        <v>1354</v>
      </c>
      <c r="N104">
        <v>1010</v>
      </c>
      <c r="O104" t="s">
        <v>20</v>
      </c>
      <c r="P104" t="s">
        <v>20</v>
      </c>
      <c r="Q104">
        <v>1</v>
      </c>
      <c r="X104">
        <v>22.814800000000002</v>
      </c>
      <c r="Y104">
        <v>11.58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22.814800000000002</v>
      </c>
      <c r="AH104">
        <v>2</v>
      </c>
      <c r="AI104">
        <v>99037514</v>
      </c>
      <c r="AJ104">
        <v>95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ROW(Source!A258)</f>
        <v>258</v>
      </c>
      <c r="B105">
        <v>99037524</v>
      </c>
      <c r="C105">
        <v>99037507</v>
      </c>
      <c r="D105">
        <v>42747609</v>
      </c>
      <c r="E105">
        <v>42731623</v>
      </c>
      <c r="F105">
        <v>1</v>
      </c>
      <c r="G105">
        <v>42731623</v>
      </c>
      <c r="H105">
        <v>3</v>
      </c>
      <c r="I105" t="s">
        <v>307</v>
      </c>
      <c r="J105" t="s">
        <v>3</v>
      </c>
      <c r="K105" t="s">
        <v>308</v>
      </c>
      <c r="L105">
        <v>1354</v>
      </c>
      <c r="N105">
        <v>1010</v>
      </c>
      <c r="O105" t="s">
        <v>20</v>
      </c>
      <c r="P105" t="s">
        <v>20</v>
      </c>
      <c r="Q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t="s">
        <v>3</v>
      </c>
      <c r="AG105">
        <v>0</v>
      </c>
      <c r="AH105">
        <v>3</v>
      </c>
      <c r="AI105">
        <v>-1</v>
      </c>
      <c r="AJ105" t="s">
        <v>3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ROW(Source!A258)</f>
        <v>258</v>
      </c>
      <c r="B106">
        <v>99037525</v>
      </c>
      <c r="C106">
        <v>99037507</v>
      </c>
      <c r="D106">
        <v>42756607</v>
      </c>
      <c r="E106">
        <v>42731623</v>
      </c>
      <c r="F106">
        <v>1</v>
      </c>
      <c r="G106">
        <v>42731623</v>
      </c>
      <c r="H106">
        <v>3</v>
      </c>
      <c r="I106" t="s">
        <v>294</v>
      </c>
      <c r="J106" t="s">
        <v>3</v>
      </c>
      <c r="K106" t="s">
        <v>295</v>
      </c>
      <c r="L106">
        <v>1344</v>
      </c>
      <c r="N106">
        <v>1008</v>
      </c>
      <c r="O106" t="s">
        <v>260</v>
      </c>
      <c r="P106" t="s">
        <v>260</v>
      </c>
      <c r="Q106">
        <v>1</v>
      </c>
      <c r="X106">
        <v>0.01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0.01</v>
      </c>
      <c r="AH106">
        <v>2</v>
      </c>
      <c r="AI106">
        <v>99037516</v>
      </c>
      <c r="AJ106">
        <v>96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ROW(Source!A261)</f>
        <v>261</v>
      </c>
      <c r="B107">
        <v>102103085</v>
      </c>
      <c r="C107">
        <v>102103075</v>
      </c>
      <c r="D107">
        <v>42731629</v>
      </c>
      <c r="E107">
        <v>42731623</v>
      </c>
      <c r="F107">
        <v>1</v>
      </c>
      <c r="G107">
        <v>42731623</v>
      </c>
      <c r="H107">
        <v>1</v>
      </c>
      <c r="I107" t="s">
        <v>225</v>
      </c>
      <c r="J107" t="s">
        <v>3</v>
      </c>
      <c r="K107" t="s">
        <v>226</v>
      </c>
      <c r="L107">
        <v>1191</v>
      </c>
      <c r="N107">
        <v>1013</v>
      </c>
      <c r="O107" t="s">
        <v>227</v>
      </c>
      <c r="P107" t="s">
        <v>227</v>
      </c>
      <c r="Q107">
        <v>1</v>
      </c>
      <c r="X107">
        <v>4.2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 t="s">
        <v>3</v>
      </c>
      <c r="AG107">
        <v>4.2</v>
      </c>
      <c r="AH107">
        <v>2</v>
      </c>
      <c r="AI107">
        <v>102103076</v>
      </c>
      <c r="AJ107">
        <v>97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ROW(Source!A261)</f>
        <v>261</v>
      </c>
      <c r="B108">
        <v>102103086</v>
      </c>
      <c r="C108">
        <v>102103075</v>
      </c>
      <c r="D108">
        <v>42811385</v>
      </c>
      <c r="E108">
        <v>1</v>
      </c>
      <c r="F108">
        <v>1</v>
      </c>
      <c r="G108">
        <v>42731623</v>
      </c>
      <c r="H108">
        <v>2</v>
      </c>
      <c r="I108" t="s">
        <v>276</v>
      </c>
      <c r="J108" t="s">
        <v>277</v>
      </c>
      <c r="K108" t="s">
        <v>278</v>
      </c>
      <c r="L108">
        <v>1367</v>
      </c>
      <c r="N108">
        <v>1011</v>
      </c>
      <c r="O108" t="s">
        <v>231</v>
      </c>
      <c r="P108" t="s">
        <v>231</v>
      </c>
      <c r="Q108">
        <v>1</v>
      </c>
      <c r="X108">
        <v>0.02</v>
      </c>
      <c r="Y108">
        <v>0</v>
      </c>
      <c r="Z108">
        <v>76.81</v>
      </c>
      <c r="AA108">
        <v>14.36</v>
      </c>
      <c r="AB108">
        <v>0</v>
      </c>
      <c r="AC108">
        <v>0</v>
      </c>
      <c r="AD108">
        <v>1</v>
      </c>
      <c r="AE108">
        <v>0</v>
      </c>
      <c r="AF108" t="s">
        <v>3</v>
      </c>
      <c r="AG108">
        <v>0.02</v>
      </c>
      <c r="AH108">
        <v>2</v>
      </c>
      <c r="AI108">
        <v>102103077</v>
      </c>
      <c r="AJ108">
        <v>98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ROW(Source!A261)</f>
        <v>261</v>
      </c>
      <c r="B109">
        <v>102103087</v>
      </c>
      <c r="C109">
        <v>102103075</v>
      </c>
      <c r="D109">
        <v>42811508</v>
      </c>
      <c r="E109">
        <v>1</v>
      </c>
      <c r="F109">
        <v>1</v>
      </c>
      <c r="G109">
        <v>42731623</v>
      </c>
      <c r="H109">
        <v>2</v>
      </c>
      <c r="I109" t="s">
        <v>279</v>
      </c>
      <c r="J109" t="s">
        <v>280</v>
      </c>
      <c r="K109" t="s">
        <v>281</v>
      </c>
      <c r="L109">
        <v>1367</v>
      </c>
      <c r="N109">
        <v>1011</v>
      </c>
      <c r="O109" t="s">
        <v>231</v>
      </c>
      <c r="P109" t="s">
        <v>231</v>
      </c>
      <c r="Q109">
        <v>1</v>
      </c>
      <c r="X109">
        <v>1.64</v>
      </c>
      <c r="Y109">
        <v>0</v>
      </c>
      <c r="Z109">
        <v>2.36</v>
      </c>
      <c r="AA109">
        <v>0.04</v>
      </c>
      <c r="AB109">
        <v>0</v>
      </c>
      <c r="AC109">
        <v>0</v>
      </c>
      <c r="AD109">
        <v>1</v>
      </c>
      <c r="AE109">
        <v>0</v>
      </c>
      <c r="AF109" t="s">
        <v>3</v>
      </c>
      <c r="AG109">
        <v>1.64</v>
      </c>
      <c r="AH109">
        <v>2</v>
      </c>
      <c r="AI109">
        <v>102103078</v>
      </c>
      <c r="AJ109">
        <v>99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ROW(Source!A261)</f>
        <v>261</v>
      </c>
      <c r="B110">
        <v>102103088</v>
      </c>
      <c r="C110">
        <v>102103075</v>
      </c>
      <c r="D110">
        <v>42811465</v>
      </c>
      <c r="E110">
        <v>1</v>
      </c>
      <c r="F110">
        <v>1</v>
      </c>
      <c r="G110">
        <v>42731623</v>
      </c>
      <c r="H110">
        <v>2</v>
      </c>
      <c r="I110" t="s">
        <v>282</v>
      </c>
      <c r="J110" t="s">
        <v>283</v>
      </c>
      <c r="K110" t="s">
        <v>284</v>
      </c>
      <c r="L110">
        <v>1367</v>
      </c>
      <c r="N110">
        <v>1011</v>
      </c>
      <c r="O110" t="s">
        <v>231</v>
      </c>
      <c r="P110" t="s">
        <v>231</v>
      </c>
      <c r="Q110">
        <v>1</v>
      </c>
      <c r="X110">
        <v>0.24</v>
      </c>
      <c r="Y110">
        <v>0</v>
      </c>
      <c r="Z110">
        <v>0.64</v>
      </c>
      <c r="AA110">
        <v>0.04</v>
      </c>
      <c r="AB110">
        <v>0</v>
      </c>
      <c r="AC110">
        <v>0</v>
      </c>
      <c r="AD110">
        <v>1</v>
      </c>
      <c r="AE110">
        <v>0</v>
      </c>
      <c r="AF110" t="s">
        <v>3</v>
      </c>
      <c r="AG110">
        <v>0.24</v>
      </c>
      <c r="AH110">
        <v>2</v>
      </c>
      <c r="AI110">
        <v>102103079</v>
      </c>
      <c r="AJ110">
        <v>100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ROW(Source!A261)</f>
        <v>261</v>
      </c>
      <c r="B111">
        <v>102103089</v>
      </c>
      <c r="C111">
        <v>102103075</v>
      </c>
      <c r="D111">
        <v>42788878</v>
      </c>
      <c r="E111">
        <v>1</v>
      </c>
      <c r="F111">
        <v>1</v>
      </c>
      <c r="G111">
        <v>42731623</v>
      </c>
      <c r="H111">
        <v>3</v>
      </c>
      <c r="I111" t="s">
        <v>285</v>
      </c>
      <c r="J111" t="s">
        <v>286</v>
      </c>
      <c r="K111" t="s">
        <v>287</v>
      </c>
      <c r="L111">
        <v>1346</v>
      </c>
      <c r="N111">
        <v>1009</v>
      </c>
      <c r="O111" t="s">
        <v>189</v>
      </c>
      <c r="P111" t="s">
        <v>189</v>
      </c>
      <c r="Q111">
        <v>1</v>
      </c>
      <c r="X111">
        <v>0.86670000000000003</v>
      </c>
      <c r="Y111">
        <v>221.64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 t="s">
        <v>3</v>
      </c>
      <c r="AG111">
        <v>0.86670000000000003</v>
      </c>
      <c r="AH111">
        <v>2</v>
      </c>
      <c r="AI111">
        <v>102103081</v>
      </c>
      <c r="AJ111">
        <v>102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ROW(Source!A261)</f>
        <v>261</v>
      </c>
      <c r="B112">
        <v>102103090</v>
      </c>
      <c r="C112">
        <v>102103075</v>
      </c>
      <c r="D112">
        <v>42808723</v>
      </c>
      <c r="E112">
        <v>1</v>
      </c>
      <c r="F112">
        <v>1</v>
      </c>
      <c r="G112">
        <v>42731623</v>
      </c>
      <c r="H112">
        <v>3</v>
      </c>
      <c r="I112" t="s">
        <v>288</v>
      </c>
      <c r="J112" t="s">
        <v>289</v>
      </c>
      <c r="K112" t="s">
        <v>290</v>
      </c>
      <c r="L112">
        <v>1354</v>
      </c>
      <c r="N112">
        <v>1010</v>
      </c>
      <c r="O112" t="s">
        <v>20</v>
      </c>
      <c r="P112" t="s">
        <v>20</v>
      </c>
      <c r="Q112">
        <v>1</v>
      </c>
      <c r="X112">
        <v>1.5209999999999999</v>
      </c>
      <c r="Y112">
        <v>373.37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1.5209999999999999</v>
      </c>
      <c r="AH112">
        <v>2</v>
      </c>
      <c r="AI112">
        <v>102103082</v>
      </c>
      <c r="AJ112">
        <v>103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ROW(Source!A261)</f>
        <v>261</v>
      </c>
      <c r="B113">
        <v>102103091</v>
      </c>
      <c r="C113">
        <v>102103075</v>
      </c>
      <c r="D113">
        <v>42808924</v>
      </c>
      <c r="E113">
        <v>1</v>
      </c>
      <c r="F113">
        <v>1</v>
      </c>
      <c r="G113">
        <v>42731623</v>
      </c>
      <c r="H113">
        <v>3</v>
      </c>
      <c r="I113" t="s">
        <v>291</v>
      </c>
      <c r="J113" t="s">
        <v>292</v>
      </c>
      <c r="K113" t="s">
        <v>293</v>
      </c>
      <c r="L113">
        <v>1354</v>
      </c>
      <c r="N113">
        <v>1010</v>
      </c>
      <c r="O113" t="s">
        <v>20</v>
      </c>
      <c r="P113" t="s">
        <v>20</v>
      </c>
      <c r="Q113">
        <v>1</v>
      </c>
      <c r="X113">
        <v>22.814800000000002</v>
      </c>
      <c r="Y113">
        <v>11.58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 t="s">
        <v>3</v>
      </c>
      <c r="AG113">
        <v>22.814800000000002</v>
      </c>
      <c r="AH113">
        <v>2</v>
      </c>
      <c r="AI113">
        <v>102103083</v>
      </c>
      <c r="AJ113">
        <v>104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ROW(Source!A261)</f>
        <v>261</v>
      </c>
      <c r="B114">
        <v>102103092</v>
      </c>
      <c r="C114">
        <v>102103075</v>
      </c>
      <c r="D114">
        <v>42747609</v>
      </c>
      <c r="E114">
        <v>42731623</v>
      </c>
      <c r="F114">
        <v>1</v>
      </c>
      <c r="G114">
        <v>42731623</v>
      </c>
      <c r="H114">
        <v>3</v>
      </c>
      <c r="I114" t="s">
        <v>307</v>
      </c>
      <c r="J114" t="s">
        <v>3</v>
      </c>
      <c r="K114" t="s">
        <v>308</v>
      </c>
      <c r="L114">
        <v>1354</v>
      </c>
      <c r="N114">
        <v>1010</v>
      </c>
      <c r="O114" t="s">
        <v>20</v>
      </c>
      <c r="P114" t="s">
        <v>20</v>
      </c>
      <c r="Q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t="s">
        <v>3</v>
      </c>
      <c r="AG114">
        <v>0</v>
      </c>
      <c r="AH114">
        <v>3</v>
      </c>
      <c r="AI114">
        <v>-1</v>
      </c>
      <c r="AJ114" t="s">
        <v>3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ROW(Source!A261)</f>
        <v>261</v>
      </c>
      <c r="B115">
        <v>102103093</v>
      </c>
      <c r="C115">
        <v>102103075</v>
      </c>
      <c r="D115">
        <v>42756607</v>
      </c>
      <c r="E115">
        <v>42731623</v>
      </c>
      <c r="F115">
        <v>1</v>
      </c>
      <c r="G115">
        <v>42731623</v>
      </c>
      <c r="H115">
        <v>3</v>
      </c>
      <c r="I115" t="s">
        <v>294</v>
      </c>
      <c r="J115" t="s">
        <v>3</v>
      </c>
      <c r="K115" t="s">
        <v>295</v>
      </c>
      <c r="L115">
        <v>1344</v>
      </c>
      <c r="N115">
        <v>1008</v>
      </c>
      <c r="O115" t="s">
        <v>260</v>
      </c>
      <c r="P115" t="s">
        <v>260</v>
      </c>
      <c r="Q115">
        <v>1</v>
      </c>
      <c r="X115">
        <v>0.01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 t="s">
        <v>3</v>
      </c>
      <c r="AG115">
        <v>0.01</v>
      </c>
      <c r="AH115">
        <v>2</v>
      </c>
      <c r="AI115">
        <v>102103084</v>
      </c>
      <c r="AJ115">
        <v>105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ROW(Source!A262)</f>
        <v>262</v>
      </c>
      <c r="B116">
        <v>102103085</v>
      </c>
      <c r="C116">
        <v>102103075</v>
      </c>
      <c r="D116">
        <v>42731629</v>
      </c>
      <c r="E116">
        <v>42731623</v>
      </c>
      <c r="F116">
        <v>1</v>
      </c>
      <c r="G116">
        <v>42731623</v>
      </c>
      <c r="H116">
        <v>1</v>
      </c>
      <c r="I116" t="s">
        <v>225</v>
      </c>
      <c r="J116" t="s">
        <v>3</v>
      </c>
      <c r="K116" t="s">
        <v>226</v>
      </c>
      <c r="L116">
        <v>1191</v>
      </c>
      <c r="N116">
        <v>1013</v>
      </c>
      <c r="O116" t="s">
        <v>227</v>
      </c>
      <c r="P116" t="s">
        <v>227</v>
      </c>
      <c r="Q116">
        <v>1</v>
      </c>
      <c r="X116">
        <v>4.2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1</v>
      </c>
      <c r="AF116" t="s">
        <v>3</v>
      </c>
      <c r="AG116">
        <v>4.2</v>
      </c>
      <c r="AH116">
        <v>2</v>
      </c>
      <c r="AI116">
        <v>102103076</v>
      </c>
      <c r="AJ116">
        <v>106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ROW(Source!A262)</f>
        <v>262</v>
      </c>
      <c r="B117">
        <v>102103086</v>
      </c>
      <c r="C117">
        <v>102103075</v>
      </c>
      <c r="D117">
        <v>42811385</v>
      </c>
      <c r="E117">
        <v>1</v>
      </c>
      <c r="F117">
        <v>1</v>
      </c>
      <c r="G117">
        <v>42731623</v>
      </c>
      <c r="H117">
        <v>2</v>
      </c>
      <c r="I117" t="s">
        <v>276</v>
      </c>
      <c r="J117" t="s">
        <v>277</v>
      </c>
      <c r="K117" t="s">
        <v>278</v>
      </c>
      <c r="L117">
        <v>1367</v>
      </c>
      <c r="N117">
        <v>1011</v>
      </c>
      <c r="O117" t="s">
        <v>231</v>
      </c>
      <c r="P117" t="s">
        <v>231</v>
      </c>
      <c r="Q117">
        <v>1</v>
      </c>
      <c r="X117">
        <v>0.02</v>
      </c>
      <c r="Y117">
        <v>0</v>
      </c>
      <c r="Z117">
        <v>76.81</v>
      </c>
      <c r="AA117">
        <v>14.36</v>
      </c>
      <c r="AB117">
        <v>0</v>
      </c>
      <c r="AC117">
        <v>0</v>
      </c>
      <c r="AD117">
        <v>1</v>
      </c>
      <c r="AE117">
        <v>0</v>
      </c>
      <c r="AF117" t="s">
        <v>3</v>
      </c>
      <c r="AG117">
        <v>0.02</v>
      </c>
      <c r="AH117">
        <v>2</v>
      </c>
      <c r="AI117">
        <v>102103077</v>
      </c>
      <c r="AJ117">
        <v>107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ROW(Source!A262)</f>
        <v>262</v>
      </c>
      <c r="B118">
        <v>102103087</v>
      </c>
      <c r="C118">
        <v>102103075</v>
      </c>
      <c r="D118">
        <v>42811508</v>
      </c>
      <c r="E118">
        <v>1</v>
      </c>
      <c r="F118">
        <v>1</v>
      </c>
      <c r="G118">
        <v>42731623</v>
      </c>
      <c r="H118">
        <v>2</v>
      </c>
      <c r="I118" t="s">
        <v>279</v>
      </c>
      <c r="J118" t="s">
        <v>280</v>
      </c>
      <c r="K118" t="s">
        <v>281</v>
      </c>
      <c r="L118">
        <v>1367</v>
      </c>
      <c r="N118">
        <v>1011</v>
      </c>
      <c r="O118" t="s">
        <v>231</v>
      </c>
      <c r="P118" t="s">
        <v>231</v>
      </c>
      <c r="Q118">
        <v>1</v>
      </c>
      <c r="X118">
        <v>1.64</v>
      </c>
      <c r="Y118">
        <v>0</v>
      </c>
      <c r="Z118">
        <v>2.36</v>
      </c>
      <c r="AA118">
        <v>0.04</v>
      </c>
      <c r="AB118">
        <v>0</v>
      </c>
      <c r="AC118">
        <v>0</v>
      </c>
      <c r="AD118">
        <v>1</v>
      </c>
      <c r="AE118">
        <v>0</v>
      </c>
      <c r="AF118" t="s">
        <v>3</v>
      </c>
      <c r="AG118">
        <v>1.64</v>
      </c>
      <c r="AH118">
        <v>2</v>
      </c>
      <c r="AI118">
        <v>102103078</v>
      </c>
      <c r="AJ118">
        <v>108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ROW(Source!A262)</f>
        <v>262</v>
      </c>
      <c r="B119">
        <v>102103088</v>
      </c>
      <c r="C119">
        <v>102103075</v>
      </c>
      <c r="D119">
        <v>42811465</v>
      </c>
      <c r="E119">
        <v>1</v>
      </c>
      <c r="F119">
        <v>1</v>
      </c>
      <c r="G119">
        <v>42731623</v>
      </c>
      <c r="H119">
        <v>2</v>
      </c>
      <c r="I119" t="s">
        <v>282</v>
      </c>
      <c r="J119" t="s">
        <v>283</v>
      </c>
      <c r="K119" t="s">
        <v>284</v>
      </c>
      <c r="L119">
        <v>1367</v>
      </c>
      <c r="N119">
        <v>1011</v>
      </c>
      <c r="O119" t="s">
        <v>231</v>
      </c>
      <c r="P119" t="s">
        <v>231</v>
      </c>
      <c r="Q119">
        <v>1</v>
      </c>
      <c r="X119">
        <v>0.24</v>
      </c>
      <c r="Y119">
        <v>0</v>
      </c>
      <c r="Z119">
        <v>0.64</v>
      </c>
      <c r="AA119">
        <v>0.04</v>
      </c>
      <c r="AB119">
        <v>0</v>
      </c>
      <c r="AC119">
        <v>0</v>
      </c>
      <c r="AD119">
        <v>1</v>
      </c>
      <c r="AE119">
        <v>0</v>
      </c>
      <c r="AF119" t="s">
        <v>3</v>
      </c>
      <c r="AG119">
        <v>0.24</v>
      </c>
      <c r="AH119">
        <v>2</v>
      </c>
      <c r="AI119">
        <v>102103079</v>
      </c>
      <c r="AJ119">
        <v>109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ROW(Source!A262)</f>
        <v>262</v>
      </c>
      <c r="B120">
        <v>102103089</v>
      </c>
      <c r="C120">
        <v>102103075</v>
      </c>
      <c r="D120">
        <v>42788878</v>
      </c>
      <c r="E120">
        <v>1</v>
      </c>
      <c r="F120">
        <v>1</v>
      </c>
      <c r="G120">
        <v>42731623</v>
      </c>
      <c r="H120">
        <v>3</v>
      </c>
      <c r="I120" t="s">
        <v>285</v>
      </c>
      <c r="J120" t="s">
        <v>286</v>
      </c>
      <c r="K120" t="s">
        <v>287</v>
      </c>
      <c r="L120">
        <v>1346</v>
      </c>
      <c r="N120">
        <v>1009</v>
      </c>
      <c r="O120" t="s">
        <v>189</v>
      </c>
      <c r="P120" t="s">
        <v>189</v>
      </c>
      <c r="Q120">
        <v>1</v>
      </c>
      <c r="X120">
        <v>0.86670000000000003</v>
      </c>
      <c r="Y120">
        <v>221.64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 t="s">
        <v>3</v>
      </c>
      <c r="AG120">
        <v>0.86670000000000003</v>
      </c>
      <c r="AH120">
        <v>2</v>
      </c>
      <c r="AI120">
        <v>102103081</v>
      </c>
      <c r="AJ120">
        <v>111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ROW(Source!A262)</f>
        <v>262</v>
      </c>
      <c r="B121">
        <v>102103090</v>
      </c>
      <c r="C121">
        <v>102103075</v>
      </c>
      <c r="D121">
        <v>42808723</v>
      </c>
      <c r="E121">
        <v>1</v>
      </c>
      <c r="F121">
        <v>1</v>
      </c>
      <c r="G121">
        <v>42731623</v>
      </c>
      <c r="H121">
        <v>3</v>
      </c>
      <c r="I121" t="s">
        <v>288</v>
      </c>
      <c r="J121" t="s">
        <v>289</v>
      </c>
      <c r="K121" t="s">
        <v>290</v>
      </c>
      <c r="L121">
        <v>1354</v>
      </c>
      <c r="N121">
        <v>1010</v>
      </c>
      <c r="O121" t="s">
        <v>20</v>
      </c>
      <c r="P121" t="s">
        <v>20</v>
      </c>
      <c r="Q121">
        <v>1</v>
      </c>
      <c r="X121">
        <v>1.5209999999999999</v>
      </c>
      <c r="Y121">
        <v>373.37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 t="s">
        <v>3</v>
      </c>
      <c r="AG121">
        <v>1.5209999999999999</v>
      </c>
      <c r="AH121">
        <v>2</v>
      </c>
      <c r="AI121">
        <v>102103082</v>
      </c>
      <c r="AJ121">
        <v>112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ROW(Source!A262)</f>
        <v>262</v>
      </c>
      <c r="B122">
        <v>102103091</v>
      </c>
      <c r="C122">
        <v>102103075</v>
      </c>
      <c r="D122">
        <v>42808924</v>
      </c>
      <c r="E122">
        <v>1</v>
      </c>
      <c r="F122">
        <v>1</v>
      </c>
      <c r="G122">
        <v>42731623</v>
      </c>
      <c r="H122">
        <v>3</v>
      </c>
      <c r="I122" t="s">
        <v>291</v>
      </c>
      <c r="J122" t="s">
        <v>292</v>
      </c>
      <c r="K122" t="s">
        <v>293</v>
      </c>
      <c r="L122">
        <v>1354</v>
      </c>
      <c r="N122">
        <v>1010</v>
      </c>
      <c r="O122" t="s">
        <v>20</v>
      </c>
      <c r="P122" t="s">
        <v>20</v>
      </c>
      <c r="Q122">
        <v>1</v>
      </c>
      <c r="X122">
        <v>22.814800000000002</v>
      </c>
      <c r="Y122">
        <v>11.58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 t="s">
        <v>3</v>
      </c>
      <c r="AG122">
        <v>22.814800000000002</v>
      </c>
      <c r="AH122">
        <v>2</v>
      </c>
      <c r="AI122">
        <v>102103083</v>
      </c>
      <c r="AJ122">
        <v>113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ROW(Source!A262)</f>
        <v>262</v>
      </c>
      <c r="B123">
        <v>102103092</v>
      </c>
      <c r="C123">
        <v>102103075</v>
      </c>
      <c r="D123">
        <v>42747609</v>
      </c>
      <c r="E123">
        <v>42731623</v>
      </c>
      <c r="F123">
        <v>1</v>
      </c>
      <c r="G123">
        <v>42731623</v>
      </c>
      <c r="H123">
        <v>3</v>
      </c>
      <c r="I123" t="s">
        <v>307</v>
      </c>
      <c r="J123" t="s">
        <v>3</v>
      </c>
      <c r="K123" t="s">
        <v>308</v>
      </c>
      <c r="L123">
        <v>1354</v>
      </c>
      <c r="N123">
        <v>1010</v>
      </c>
      <c r="O123" t="s">
        <v>20</v>
      </c>
      <c r="P123" t="s">
        <v>20</v>
      </c>
      <c r="Q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t="s">
        <v>3</v>
      </c>
      <c r="AG123">
        <v>0</v>
      </c>
      <c r="AH123">
        <v>3</v>
      </c>
      <c r="AI123">
        <v>-1</v>
      </c>
      <c r="AJ123" t="s">
        <v>3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ROW(Source!A262)</f>
        <v>262</v>
      </c>
      <c r="B124">
        <v>102103093</v>
      </c>
      <c r="C124">
        <v>102103075</v>
      </c>
      <c r="D124">
        <v>42756607</v>
      </c>
      <c r="E124">
        <v>42731623</v>
      </c>
      <c r="F124">
        <v>1</v>
      </c>
      <c r="G124">
        <v>42731623</v>
      </c>
      <c r="H124">
        <v>3</v>
      </c>
      <c r="I124" t="s">
        <v>294</v>
      </c>
      <c r="J124" t="s">
        <v>3</v>
      </c>
      <c r="K124" t="s">
        <v>295</v>
      </c>
      <c r="L124">
        <v>1344</v>
      </c>
      <c r="N124">
        <v>1008</v>
      </c>
      <c r="O124" t="s">
        <v>260</v>
      </c>
      <c r="P124" t="s">
        <v>260</v>
      </c>
      <c r="Q124">
        <v>1</v>
      </c>
      <c r="X124">
        <v>0.01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 t="s">
        <v>3</v>
      </c>
      <c r="AG124">
        <v>0.01</v>
      </c>
      <c r="AH124">
        <v>2</v>
      </c>
      <c r="AI124">
        <v>102103084</v>
      </c>
      <c r="AJ124">
        <v>114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ROW(Source!A265)</f>
        <v>265</v>
      </c>
      <c r="B125">
        <v>99037536</v>
      </c>
      <c r="C125">
        <v>99037527</v>
      </c>
      <c r="D125">
        <v>42731629</v>
      </c>
      <c r="E125">
        <v>42731623</v>
      </c>
      <c r="F125">
        <v>1</v>
      </c>
      <c r="G125">
        <v>42731623</v>
      </c>
      <c r="H125">
        <v>1</v>
      </c>
      <c r="I125" t="s">
        <v>225</v>
      </c>
      <c r="J125" t="s">
        <v>3</v>
      </c>
      <c r="K125" t="s">
        <v>226</v>
      </c>
      <c r="L125">
        <v>1191</v>
      </c>
      <c r="N125">
        <v>1013</v>
      </c>
      <c r="O125" t="s">
        <v>227</v>
      </c>
      <c r="P125" t="s">
        <v>227</v>
      </c>
      <c r="Q125">
        <v>1</v>
      </c>
      <c r="X125">
        <v>5.32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1</v>
      </c>
      <c r="AF125" t="s">
        <v>3</v>
      </c>
      <c r="AG125">
        <v>5.32</v>
      </c>
      <c r="AH125">
        <v>2</v>
      </c>
      <c r="AI125">
        <v>99037528</v>
      </c>
      <c r="AJ125">
        <v>115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ROW(Source!A265)</f>
        <v>265</v>
      </c>
      <c r="B126">
        <v>99037537</v>
      </c>
      <c r="C126">
        <v>99037527</v>
      </c>
      <c r="D126">
        <v>42811385</v>
      </c>
      <c r="E126">
        <v>1</v>
      </c>
      <c r="F126">
        <v>1</v>
      </c>
      <c r="G126">
        <v>42731623</v>
      </c>
      <c r="H126">
        <v>2</v>
      </c>
      <c r="I126" t="s">
        <v>276</v>
      </c>
      <c r="J126" t="s">
        <v>277</v>
      </c>
      <c r="K126" t="s">
        <v>278</v>
      </c>
      <c r="L126">
        <v>1367</v>
      </c>
      <c r="N126">
        <v>1011</v>
      </c>
      <c r="O126" t="s">
        <v>231</v>
      </c>
      <c r="P126" t="s">
        <v>231</v>
      </c>
      <c r="Q126">
        <v>1</v>
      </c>
      <c r="X126">
        <v>0.03</v>
      </c>
      <c r="Y126">
        <v>0</v>
      </c>
      <c r="Z126">
        <v>76.81</v>
      </c>
      <c r="AA126">
        <v>14.36</v>
      </c>
      <c r="AB126">
        <v>0</v>
      </c>
      <c r="AC126">
        <v>0</v>
      </c>
      <c r="AD126">
        <v>1</v>
      </c>
      <c r="AE126">
        <v>0</v>
      </c>
      <c r="AF126" t="s">
        <v>3</v>
      </c>
      <c r="AG126">
        <v>0.03</v>
      </c>
      <c r="AH126">
        <v>2</v>
      </c>
      <c r="AI126">
        <v>99037529</v>
      </c>
      <c r="AJ126">
        <v>116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ROW(Source!A265)</f>
        <v>265</v>
      </c>
      <c r="B127">
        <v>99037538</v>
      </c>
      <c r="C127">
        <v>99037527</v>
      </c>
      <c r="D127">
        <v>42811508</v>
      </c>
      <c r="E127">
        <v>1</v>
      </c>
      <c r="F127">
        <v>1</v>
      </c>
      <c r="G127">
        <v>42731623</v>
      </c>
      <c r="H127">
        <v>2</v>
      </c>
      <c r="I127" t="s">
        <v>279</v>
      </c>
      <c r="J127" t="s">
        <v>280</v>
      </c>
      <c r="K127" t="s">
        <v>281</v>
      </c>
      <c r="L127">
        <v>1367</v>
      </c>
      <c r="N127">
        <v>1011</v>
      </c>
      <c r="O127" t="s">
        <v>231</v>
      </c>
      <c r="P127" t="s">
        <v>231</v>
      </c>
      <c r="Q127">
        <v>1</v>
      </c>
      <c r="X127">
        <v>1.76</v>
      </c>
      <c r="Y127">
        <v>0</v>
      </c>
      <c r="Z127">
        <v>2.36</v>
      </c>
      <c r="AA127">
        <v>0.04</v>
      </c>
      <c r="AB127">
        <v>0</v>
      </c>
      <c r="AC127">
        <v>0</v>
      </c>
      <c r="AD127">
        <v>1</v>
      </c>
      <c r="AE127">
        <v>0</v>
      </c>
      <c r="AF127" t="s">
        <v>3</v>
      </c>
      <c r="AG127">
        <v>1.76</v>
      </c>
      <c r="AH127">
        <v>2</v>
      </c>
      <c r="AI127">
        <v>99037530</v>
      </c>
      <c r="AJ127">
        <v>117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ROW(Source!A265)</f>
        <v>265</v>
      </c>
      <c r="B128">
        <v>99037539</v>
      </c>
      <c r="C128">
        <v>99037527</v>
      </c>
      <c r="D128">
        <v>42811465</v>
      </c>
      <c r="E128">
        <v>1</v>
      </c>
      <c r="F128">
        <v>1</v>
      </c>
      <c r="G128">
        <v>42731623</v>
      </c>
      <c r="H128">
        <v>2</v>
      </c>
      <c r="I128" t="s">
        <v>282</v>
      </c>
      <c r="J128" t="s">
        <v>283</v>
      </c>
      <c r="K128" t="s">
        <v>284</v>
      </c>
      <c r="L128">
        <v>1367</v>
      </c>
      <c r="N128">
        <v>1011</v>
      </c>
      <c r="O128" t="s">
        <v>231</v>
      </c>
      <c r="P128" t="s">
        <v>231</v>
      </c>
      <c r="Q128">
        <v>1</v>
      </c>
      <c r="X128">
        <v>0.32</v>
      </c>
      <c r="Y128">
        <v>0</v>
      </c>
      <c r="Z128">
        <v>0.64</v>
      </c>
      <c r="AA128">
        <v>0.04</v>
      </c>
      <c r="AB128">
        <v>0</v>
      </c>
      <c r="AC128">
        <v>0</v>
      </c>
      <c r="AD128">
        <v>1</v>
      </c>
      <c r="AE128">
        <v>0</v>
      </c>
      <c r="AF128" t="s">
        <v>3</v>
      </c>
      <c r="AG128">
        <v>0.32</v>
      </c>
      <c r="AH128">
        <v>2</v>
      </c>
      <c r="AI128">
        <v>99037531</v>
      </c>
      <c r="AJ128">
        <v>118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ROW(Source!A265)</f>
        <v>265</v>
      </c>
      <c r="B129">
        <v>99037540</v>
      </c>
      <c r="C129">
        <v>99037527</v>
      </c>
      <c r="D129">
        <v>42788878</v>
      </c>
      <c r="E129">
        <v>1</v>
      </c>
      <c r="F129">
        <v>1</v>
      </c>
      <c r="G129">
        <v>42731623</v>
      </c>
      <c r="H129">
        <v>3</v>
      </c>
      <c r="I129" t="s">
        <v>285</v>
      </c>
      <c r="J129" t="s">
        <v>286</v>
      </c>
      <c r="K129" t="s">
        <v>287</v>
      </c>
      <c r="L129">
        <v>1346</v>
      </c>
      <c r="N129">
        <v>1009</v>
      </c>
      <c r="O129" t="s">
        <v>189</v>
      </c>
      <c r="P129" t="s">
        <v>189</v>
      </c>
      <c r="Q129">
        <v>1</v>
      </c>
      <c r="X129">
        <v>1.1556</v>
      </c>
      <c r="Y129">
        <v>221.64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 t="s">
        <v>3</v>
      </c>
      <c r="AG129">
        <v>1.1556</v>
      </c>
      <c r="AH129">
        <v>2</v>
      </c>
      <c r="AI129">
        <v>99037532</v>
      </c>
      <c r="AJ129">
        <v>120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ROW(Source!A265)</f>
        <v>265</v>
      </c>
      <c r="B130">
        <v>99037541</v>
      </c>
      <c r="C130">
        <v>99037527</v>
      </c>
      <c r="D130">
        <v>42808723</v>
      </c>
      <c r="E130">
        <v>1</v>
      </c>
      <c r="F130">
        <v>1</v>
      </c>
      <c r="G130">
        <v>42731623</v>
      </c>
      <c r="H130">
        <v>3</v>
      </c>
      <c r="I130" t="s">
        <v>288</v>
      </c>
      <c r="J130" t="s">
        <v>289</v>
      </c>
      <c r="K130" t="s">
        <v>290</v>
      </c>
      <c r="L130">
        <v>1354</v>
      </c>
      <c r="N130">
        <v>1010</v>
      </c>
      <c r="O130" t="s">
        <v>20</v>
      </c>
      <c r="P130" t="s">
        <v>20</v>
      </c>
      <c r="Q130">
        <v>1</v>
      </c>
      <c r="X130">
        <v>1.6395</v>
      </c>
      <c r="Y130">
        <v>373.37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 t="s">
        <v>3</v>
      </c>
      <c r="AG130">
        <v>1.6395</v>
      </c>
      <c r="AH130">
        <v>2</v>
      </c>
      <c r="AI130">
        <v>99037533</v>
      </c>
      <c r="AJ130">
        <v>121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ROW(Source!A265)</f>
        <v>265</v>
      </c>
      <c r="B131">
        <v>99037542</v>
      </c>
      <c r="C131">
        <v>99037527</v>
      </c>
      <c r="D131">
        <v>42808924</v>
      </c>
      <c r="E131">
        <v>1</v>
      </c>
      <c r="F131">
        <v>1</v>
      </c>
      <c r="G131">
        <v>42731623</v>
      </c>
      <c r="H131">
        <v>3</v>
      </c>
      <c r="I131" t="s">
        <v>291</v>
      </c>
      <c r="J131" t="s">
        <v>292</v>
      </c>
      <c r="K131" t="s">
        <v>293</v>
      </c>
      <c r="L131">
        <v>1354</v>
      </c>
      <c r="N131">
        <v>1010</v>
      </c>
      <c r="O131" t="s">
        <v>20</v>
      </c>
      <c r="P131" t="s">
        <v>20</v>
      </c>
      <c r="Q131">
        <v>1</v>
      </c>
      <c r="X131">
        <v>24.592600000000001</v>
      </c>
      <c r="Y131">
        <v>11.58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 t="s">
        <v>3</v>
      </c>
      <c r="AG131">
        <v>24.592600000000001</v>
      </c>
      <c r="AH131">
        <v>2</v>
      </c>
      <c r="AI131">
        <v>99037534</v>
      </c>
      <c r="AJ131">
        <v>122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ROW(Source!A265)</f>
        <v>265</v>
      </c>
      <c r="B132">
        <v>99037543</v>
      </c>
      <c r="C132">
        <v>99037527</v>
      </c>
      <c r="D132">
        <v>42747609</v>
      </c>
      <c r="E132">
        <v>42731623</v>
      </c>
      <c r="F132">
        <v>1</v>
      </c>
      <c r="G132">
        <v>42731623</v>
      </c>
      <c r="H132">
        <v>3</v>
      </c>
      <c r="I132" t="s">
        <v>307</v>
      </c>
      <c r="J132" t="s">
        <v>3</v>
      </c>
      <c r="K132" t="s">
        <v>309</v>
      </c>
      <c r="L132">
        <v>1354</v>
      </c>
      <c r="N132">
        <v>1010</v>
      </c>
      <c r="O132" t="s">
        <v>20</v>
      </c>
      <c r="P132" t="s">
        <v>20</v>
      </c>
      <c r="Q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t="s">
        <v>3</v>
      </c>
      <c r="AG132">
        <v>0</v>
      </c>
      <c r="AH132">
        <v>3</v>
      </c>
      <c r="AI132">
        <v>-1</v>
      </c>
      <c r="AJ132" t="s">
        <v>3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ROW(Source!A266)</f>
        <v>266</v>
      </c>
      <c r="B133">
        <v>99037536</v>
      </c>
      <c r="C133">
        <v>99037527</v>
      </c>
      <c r="D133">
        <v>42731629</v>
      </c>
      <c r="E133">
        <v>42731623</v>
      </c>
      <c r="F133">
        <v>1</v>
      </c>
      <c r="G133">
        <v>42731623</v>
      </c>
      <c r="H133">
        <v>1</v>
      </c>
      <c r="I133" t="s">
        <v>225</v>
      </c>
      <c r="J133" t="s">
        <v>3</v>
      </c>
      <c r="K133" t="s">
        <v>226</v>
      </c>
      <c r="L133">
        <v>1191</v>
      </c>
      <c r="N133">
        <v>1013</v>
      </c>
      <c r="O133" t="s">
        <v>227</v>
      </c>
      <c r="P133" t="s">
        <v>227</v>
      </c>
      <c r="Q133">
        <v>1</v>
      </c>
      <c r="X133">
        <v>5.32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1</v>
      </c>
      <c r="AF133" t="s">
        <v>3</v>
      </c>
      <c r="AG133">
        <v>5.32</v>
      </c>
      <c r="AH133">
        <v>2</v>
      </c>
      <c r="AI133">
        <v>99037528</v>
      </c>
      <c r="AJ133">
        <v>123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ROW(Source!A266)</f>
        <v>266</v>
      </c>
      <c r="B134">
        <v>99037537</v>
      </c>
      <c r="C134">
        <v>99037527</v>
      </c>
      <c r="D134">
        <v>42811385</v>
      </c>
      <c r="E134">
        <v>1</v>
      </c>
      <c r="F134">
        <v>1</v>
      </c>
      <c r="G134">
        <v>42731623</v>
      </c>
      <c r="H134">
        <v>2</v>
      </c>
      <c r="I134" t="s">
        <v>276</v>
      </c>
      <c r="J134" t="s">
        <v>277</v>
      </c>
      <c r="K134" t="s">
        <v>278</v>
      </c>
      <c r="L134">
        <v>1367</v>
      </c>
      <c r="N134">
        <v>1011</v>
      </c>
      <c r="O134" t="s">
        <v>231</v>
      </c>
      <c r="P134" t="s">
        <v>231</v>
      </c>
      <c r="Q134">
        <v>1</v>
      </c>
      <c r="X134">
        <v>0.03</v>
      </c>
      <c r="Y134">
        <v>0</v>
      </c>
      <c r="Z134">
        <v>76.81</v>
      </c>
      <c r="AA134">
        <v>14.36</v>
      </c>
      <c r="AB134">
        <v>0</v>
      </c>
      <c r="AC134">
        <v>0</v>
      </c>
      <c r="AD134">
        <v>1</v>
      </c>
      <c r="AE134">
        <v>0</v>
      </c>
      <c r="AF134" t="s">
        <v>3</v>
      </c>
      <c r="AG134">
        <v>0.03</v>
      </c>
      <c r="AH134">
        <v>2</v>
      </c>
      <c r="AI134">
        <v>99037529</v>
      </c>
      <c r="AJ134">
        <v>124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ROW(Source!A266)</f>
        <v>266</v>
      </c>
      <c r="B135">
        <v>99037538</v>
      </c>
      <c r="C135">
        <v>99037527</v>
      </c>
      <c r="D135">
        <v>42811508</v>
      </c>
      <c r="E135">
        <v>1</v>
      </c>
      <c r="F135">
        <v>1</v>
      </c>
      <c r="G135">
        <v>42731623</v>
      </c>
      <c r="H135">
        <v>2</v>
      </c>
      <c r="I135" t="s">
        <v>279</v>
      </c>
      <c r="J135" t="s">
        <v>280</v>
      </c>
      <c r="K135" t="s">
        <v>281</v>
      </c>
      <c r="L135">
        <v>1367</v>
      </c>
      <c r="N135">
        <v>1011</v>
      </c>
      <c r="O135" t="s">
        <v>231</v>
      </c>
      <c r="P135" t="s">
        <v>231</v>
      </c>
      <c r="Q135">
        <v>1</v>
      </c>
      <c r="X135">
        <v>1.76</v>
      </c>
      <c r="Y135">
        <v>0</v>
      </c>
      <c r="Z135">
        <v>2.36</v>
      </c>
      <c r="AA135">
        <v>0.04</v>
      </c>
      <c r="AB135">
        <v>0</v>
      </c>
      <c r="AC135">
        <v>0</v>
      </c>
      <c r="AD135">
        <v>1</v>
      </c>
      <c r="AE135">
        <v>0</v>
      </c>
      <c r="AF135" t="s">
        <v>3</v>
      </c>
      <c r="AG135">
        <v>1.76</v>
      </c>
      <c r="AH135">
        <v>2</v>
      </c>
      <c r="AI135">
        <v>99037530</v>
      </c>
      <c r="AJ135">
        <v>125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ROW(Source!A266)</f>
        <v>266</v>
      </c>
      <c r="B136">
        <v>99037539</v>
      </c>
      <c r="C136">
        <v>99037527</v>
      </c>
      <c r="D136">
        <v>42811465</v>
      </c>
      <c r="E136">
        <v>1</v>
      </c>
      <c r="F136">
        <v>1</v>
      </c>
      <c r="G136">
        <v>42731623</v>
      </c>
      <c r="H136">
        <v>2</v>
      </c>
      <c r="I136" t="s">
        <v>282</v>
      </c>
      <c r="J136" t="s">
        <v>283</v>
      </c>
      <c r="K136" t="s">
        <v>284</v>
      </c>
      <c r="L136">
        <v>1367</v>
      </c>
      <c r="N136">
        <v>1011</v>
      </c>
      <c r="O136" t="s">
        <v>231</v>
      </c>
      <c r="P136" t="s">
        <v>231</v>
      </c>
      <c r="Q136">
        <v>1</v>
      </c>
      <c r="X136">
        <v>0.32</v>
      </c>
      <c r="Y136">
        <v>0</v>
      </c>
      <c r="Z136">
        <v>0.64</v>
      </c>
      <c r="AA136">
        <v>0.04</v>
      </c>
      <c r="AB136">
        <v>0</v>
      </c>
      <c r="AC136">
        <v>0</v>
      </c>
      <c r="AD136">
        <v>1</v>
      </c>
      <c r="AE136">
        <v>0</v>
      </c>
      <c r="AF136" t="s">
        <v>3</v>
      </c>
      <c r="AG136">
        <v>0.32</v>
      </c>
      <c r="AH136">
        <v>2</v>
      </c>
      <c r="AI136">
        <v>99037531</v>
      </c>
      <c r="AJ136">
        <v>126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ROW(Source!A266)</f>
        <v>266</v>
      </c>
      <c r="B137">
        <v>99037540</v>
      </c>
      <c r="C137">
        <v>99037527</v>
      </c>
      <c r="D137">
        <v>42788878</v>
      </c>
      <c r="E137">
        <v>1</v>
      </c>
      <c r="F137">
        <v>1</v>
      </c>
      <c r="G137">
        <v>42731623</v>
      </c>
      <c r="H137">
        <v>3</v>
      </c>
      <c r="I137" t="s">
        <v>285</v>
      </c>
      <c r="J137" t="s">
        <v>286</v>
      </c>
      <c r="K137" t="s">
        <v>287</v>
      </c>
      <c r="L137">
        <v>1346</v>
      </c>
      <c r="N137">
        <v>1009</v>
      </c>
      <c r="O137" t="s">
        <v>189</v>
      </c>
      <c r="P137" t="s">
        <v>189</v>
      </c>
      <c r="Q137">
        <v>1</v>
      </c>
      <c r="X137">
        <v>1.1556</v>
      </c>
      <c r="Y137">
        <v>221.64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 t="s">
        <v>3</v>
      </c>
      <c r="AG137">
        <v>1.1556</v>
      </c>
      <c r="AH137">
        <v>2</v>
      </c>
      <c r="AI137">
        <v>99037532</v>
      </c>
      <c r="AJ137">
        <v>128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ROW(Source!A266)</f>
        <v>266</v>
      </c>
      <c r="B138">
        <v>99037541</v>
      </c>
      <c r="C138">
        <v>99037527</v>
      </c>
      <c r="D138">
        <v>42808723</v>
      </c>
      <c r="E138">
        <v>1</v>
      </c>
      <c r="F138">
        <v>1</v>
      </c>
      <c r="G138">
        <v>42731623</v>
      </c>
      <c r="H138">
        <v>3</v>
      </c>
      <c r="I138" t="s">
        <v>288</v>
      </c>
      <c r="J138" t="s">
        <v>289</v>
      </c>
      <c r="K138" t="s">
        <v>290</v>
      </c>
      <c r="L138">
        <v>1354</v>
      </c>
      <c r="N138">
        <v>1010</v>
      </c>
      <c r="O138" t="s">
        <v>20</v>
      </c>
      <c r="P138" t="s">
        <v>20</v>
      </c>
      <c r="Q138">
        <v>1</v>
      </c>
      <c r="X138">
        <v>1.6395</v>
      </c>
      <c r="Y138">
        <v>373.37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 t="s">
        <v>3</v>
      </c>
      <c r="AG138">
        <v>1.6395</v>
      </c>
      <c r="AH138">
        <v>2</v>
      </c>
      <c r="AI138">
        <v>99037533</v>
      </c>
      <c r="AJ138">
        <v>129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ROW(Source!A266)</f>
        <v>266</v>
      </c>
      <c r="B139">
        <v>99037542</v>
      </c>
      <c r="C139">
        <v>99037527</v>
      </c>
      <c r="D139">
        <v>42808924</v>
      </c>
      <c r="E139">
        <v>1</v>
      </c>
      <c r="F139">
        <v>1</v>
      </c>
      <c r="G139">
        <v>42731623</v>
      </c>
      <c r="H139">
        <v>3</v>
      </c>
      <c r="I139" t="s">
        <v>291</v>
      </c>
      <c r="J139" t="s">
        <v>292</v>
      </c>
      <c r="K139" t="s">
        <v>293</v>
      </c>
      <c r="L139">
        <v>1354</v>
      </c>
      <c r="N139">
        <v>1010</v>
      </c>
      <c r="O139" t="s">
        <v>20</v>
      </c>
      <c r="P139" t="s">
        <v>20</v>
      </c>
      <c r="Q139">
        <v>1</v>
      </c>
      <c r="X139">
        <v>24.592600000000001</v>
      </c>
      <c r="Y139">
        <v>11.58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 t="s">
        <v>3</v>
      </c>
      <c r="AG139">
        <v>24.592600000000001</v>
      </c>
      <c r="AH139">
        <v>2</v>
      </c>
      <c r="AI139">
        <v>99037534</v>
      </c>
      <c r="AJ139">
        <v>130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ROW(Source!A266)</f>
        <v>266</v>
      </c>
      <c r="B140">
        <v>99037543</v>
      </c>
      <c r="C140">
        <v>99037527</v>
      </c>
      <c r="D140">
        <v>42747609</v>
      </c>
      <c r="E140">
        <v>42731623</v>
      </c>
      <c r="F140">
        <v>1</v>
      </c>
      <c r="G140">
        <v>42731623</v>
      </c>
      <c r="H140">
        <v>3</v>
      </c>
      <c r="I140" t="s">
        <v>307</v>
      </c>
      <c r="J140" t="s">
        <v>3</v>
      </c>
      <c r="K140" t="s">
        <v>309</v>
      </c>
      <c r="L140">
        <v>1354</v>
      </c>
      <c r="N140">
        <v>1010</v>
      </c>
      <c r="O140" t="s">
        <v>20</v>
      </c>
      <c r="P140" t="s">
        <v>20</v>
      </c>
      <c r="Q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t="s">
        <v>3</v>
      </c>
      <c r="AG140">
        <v>0</v>
      </c>
      <c r="AH140">
        <v>3</v>
      </c>
      <c r="AI140">
        <v>-1</v>
      </c>
      <c r="AJ140" t="s">
        <v>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Смета по ТСН-2001</vt:lpstr>
      <vt:lpstr>Ведомость объемов работ</vt:lpstr>
      <vt:lpstr>Source</vt:lpstr>
      <vt:lpstr>SourceObSm</vt:lpstr>
      <vt:lpstr>SmtRes</vt:lpstr>
      <vt:lpstr>EtalonRes</vt:lpstr>
      <vt:lpstr>'Ведомость объемов работ'!Заголовки_для_печати</vt:lpstr>
      <vt:lpstr>'Смета по ТСН-2001'!Заголовки_для_печати</vt:lpstr>
      <vt:lpstr>'Ведомость объемов работ'!Область_печати</vt:lpstr>
      <vt:lpstr>'Смета по ТСН-2001'!Область_печати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Павлова Ирина Александровна</cp:lastModifiedBy>
  <dcterms:created xsi:type="dcterms:W3CDTF">2021-03-29T10:31:31Z</dcterms:created>
  <dcterms:modified xsi:type="dcterms:W3CDTF">2021-04-01T11:00:17Z</dcterms:modified>
</cp:coreProperties>
</file>