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5"/>
  <workbookPr/>
  <mc:AlternateContent xmlns:mc="http://schemas.openxmlformats.org/markup-compatibility/2006">
    <mc:Choice Requires="x15">
      <x15ac:absPath xmlns:x15ac="http://schemas.microsoft.com/office/spreadsheetml/2010/11/ac" url="C:\Users\Admin\Desktop\ЛОПАНСКАЯ ИРИНА\13 СУР КПП МАФ ЭКОНОМИЯ\суры  2021\благоустройство\"/>
    </mc:Choice>
  </mc:AlternateContent>
  <xr:revisionPtr revIDLastSave="0" documentId="8_{4C1C24F0-75EE-4C8B-92F2-0FC755C01B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мета СН-2012 по гл. 1-5" sheetId="5" r:id="rId1"/>
    <sheet name="Дефектная ведомость" sheetId="6" r:id="rId2"/>
    <sheet name="Ведомость объемов работ" sheetId="7" r:id="rId3"/>
    <sheet name="RV_DATA" sheetId="9" state="hidden" r:id="rId4"/>
    <sheet name="Расчет стоимости ресурсов" sheetId="8" r:id="rId5"/>
    <sheet name="Source" sheetId="1" r:id="rId6"/>
    <sheet name="SourceObSm" sheetId="2" state="hidden" r:id="rId7"/>
    <sheet name="SmtRes" sheetId="3" state="hidden" r:id="rId8"/>
    <sheet name="EtalonRes" sheetId="4" state="hidden" r:id="rId9"/>
  </sheets>
  <definedNames>
    <definedName name="_xlnm.Print_Titles" localSheetId="2">'Ведомость объемов работ'!$18:$18</definedName>
    <definedName name="_xlnm.Print_Titles" localSheetId="1">'Дефектная ведомость'!$18:$18</definedName>
    <definedName name="_xlnm.Print_Titles" localSheetId="4">'Расчет стоимости ресурсов'!$4:$7</definedName>
    <definedName name="_xlnm.Print_Titles" localSheetId="0">'Смета СН-2012 по гл. 1-5'!$30:$30</definedName>
    <definedName name="_xlnm.Print_Area" localSheetId="2">'Ведомость объемов работ'!$A$1:$E$59</definedName>
    <definedName name="_xlnm.Print_Area" localSheetId="1">'Дефектная ведомость'!$A$1:$E$59</definedName>
    <definedName name="_xlnm.Print_Area" localSheetId="4">'Расчет стоимости ресурсов'!$A$1:$F$23</definedName>
    <definedName name="_xlnm.Print_Area" localSheetId="0">'Смета СН-2012 по гл. 1-5'!$A$1:$K$272</definedName>
  </definedNames>
  <calcPr calcId="191029"/>
</workbook>
</file>

<file path=xl/calcChain.xml><?xml version="1.0" encoding="utf-8"?>
<calcChain xmlns="http://schemas.openxmlformats.org/spreadsheetml/2006/main">
  <c r="I310" i="1" l="1"/>
  <c r="I31" i="9" s="1"/>
  <c r="D19" i="8" s="1"/>
  <c r="U31" i="9"/>
  <c r="S31" i="9"/>
  <c r="P31" i="9"/>
  <c r="N31" i="9"/>
  <c r="E19" i="8" s="1"/>
  <c r="K31" i="9"/>
  <c r="J31" i="9"/>
  <c r="H31" i="9"/>
  <c r="G31" i="9"/>
  <c r="F31" i="9"/>
  <c r="E31" i="9"/>
  <c r="A31" i="9"/>
  <c r="U30" i="9"/>
  <c r="S30" i="9"/>
  <c r="P30" i="9"/>
  <c r="N30" i="9"/>
  <c r="E20" i="8" s="1"/>
  <c r="K30" i="9"/>
  <c r="J30" i="9"/>
  <c r="H30" i="9"/>
  <c r="G30" i="9"/>
  <c r="F30" i="9"/>
  <c r="E30" i="9"/>
  <c r="A30" i="9"/>
  <c r="G29" i="9"/>
  <c r="A29" i="9"/>
  <c r="U28" i="9"/>
  <c r="S28" i="9"/>
  <c r="P28" i="9"/>
  <c r="N28" i="9"/>
  <c r="K28" i="9"/>
  <c r="J28" i="9"/>
  <c r="H28" i="9"/>
  <c r="G28" i="9"/>
  <c r="F28" i="9"/>
  <c r="E28" i="9"/>
  <c r="A28" i="9"/>
  <c r="U27" i="9"/>
  <c r="S27" i="9"/>
  <c r="P27" i="9"/>
  <c r="N27" i="9"/>
  <c r="K27" i="9"/>
  <c r="J27" i="9"/>
  <c r="H27" i="9"/>
  <c r="G27" i="9"/>
  <c r="F27" i="9"/>
  <c r="E27" i="9"/>
  <c r="A27" i="9"/>
  <c r="U26" i="9"/>
  <c r="S26" i="9"/>
  <c r="P26" i="9"/>
  <c r="N26" i="9"/>
  <c r="K26" i="9"/>
  <c r="J26" i="9"/>
  <c r="H26" i="9"/>
  <c r="G26" i="9"/>
  <c r="F26" i="9"/>
  <c r="E26" i="9"/>
  <c r="A26" i="9"/>
  <c r="U25" i="9"/>
  <c r="S25" i="9"/>
  <c r="P25" i="9"/>
  <c r="N25" i="9"/>
  <c r="E13" i="8" s="1"/>
  <c r="K25" i="9"/>
  <c r="J25" i="9"/>
  <c r="H25" i="9"/>
  <c r="G25" i="9"/>
  <c r="F25" i="9"/>
  <c r="E25" i="9"/>
  <c r="A25" i="9"/>
  <c r="U24" i="9"/>
  <c r="S24" i="9"/>
  <c r="P24" i="9"/>
  <c r="N24" i="9"/>
  <c r="E14" i="8" s="1"/>
  <c r="K24" i="9"/>
  <c r="J24" i="9"/>
  <c r="H24" i="9"/>
  <c r="G24" i="9"/>
  <c r="F24" i="9"/>
  <c r="E24" i="9"/>
  <c r="A24" i="9"/>
  <c r="U23" i="9"/>
  <c r="S23" i="9"/>
  <c r="P23" i="9"/>
  <c r="N23" i="9"/>
  <c r="E16" i="8" s="1"/>
  <c r="K23" i="9"/>
  <c r="J23" i="9"/>
  <c r="H23" i="9"/>
  <c r="G23" i="9"/>
  <c r="F23" i="9"/>
  <c r="E23" i="9"/>
  <c r="A23" i="9"/>
  <c r="U22" i="9"/>
  <c r="S22" i="9"/>
  <c r="P22" i="9"/>
  <c r="N22" i="9"/>
  <c r="E17" i="8" s="1"/>
  <c r="K22" i="9"/>
  <c r="J22" i="9"/>
  <c r="H22" i="9"/>
  <c r="G22" i="9"/>
  <c r="F22" i="9"/>
  <c r="E22" i="9"/>
  <c r="A22" i="9"/>
  <c r="U21" i="9"/>
  <c r="S21" i="9"/>
  <c r="P21" i="9"/>
  <c r="N21" i="9"/>
  <c r="E18" i="8" s="1"/>
  <c r="K21" i="9"/>
  <c r="J21" i="9"/>
  <c r="H21" i="9"/>
  <c r="G21" i="9"/>
  <c r="F21" i="9"/>
  <c r="E21" i="9"/>
  <c r="A21" i="9"/>
  <c r="U20" i="9"/>
  <c r="H20" i="9"/>
  <c r="G20" i="9"/>
  <c r="F20" i="9"/>
  <c r="E20" i="9"/>
  <c r="D20" i="9"/>
  <c r="A20" i="9"/>
  <c r="U19" i="9"/>
  <c r="S19" i="9"/>
  <c r="P19" i="9"/>
  <c r="N19" i="9"/>
  <c r="K19" i="9"/>
  <c r="J19" i="9"/>
  <c r="H19" i="9"/>
  <c r="G19" i="9"/>
  <c r="F19" i="9"/>
  <c r="E19" i="9"/>
  <c r="A19" i="9"/>
  <c r="U18" i="9"/>
  <c r="S18" i="9"/>
  <c r="P18" i="9"/>
  <c r="N18" i="9"/>
  <c r="K18" i="9"/>
  <c r="J18" i="9"/>
  <c r="H18" i="9"/>
  <c r="G18" i="9"/>
  <c r="F18" i="9"/>
  <c r="E18" i="9"/>
  <c r="A18" i="9"/>
  <c r="U17" i="9"/>
  <c r="S17" i="9"/>
  <c r="P17" i="9"/>
  <c r="N17" i="9"/>
  <c r="K17" i="9"/>
  <c r="J17" i="9"/>
  <c r="H17" i="9"/>
  <c r="G17" i="9"/>
  <c r="F17" i="9"/>
  <c r="E17" i="9"/>
  <c r="A17" i="9"/>
  <c r="U16" i="9"/>
  <c r="S16" i="9"/>
  <c r="P16" i="9"/>
  <c r="N16" i="9"/>
  <c r="K16" i="9"/>
  <c r="J16" i="9"/>
  <c r="H16" i="9"/>
  <c r="G16" i="9"/>
  <c r="F16" i="9"/>
  <c r="E16" i="9"/>
  <c r="A16" i="9"/>
  <c r="U15" i="9"/>
  <c r="H15" i="9"/>
  <c r="G15" i="9"/>
  <c r="F15" i="9"/>
  <c r="E15" i="9"/>
  <c r="D15" i="9"/>
  <c r="A15" i="9"/>
  <c r="U14" i="9"/>
  <c r="S14" i="9"/>
  <c r="P14" i="9"/>
  <c r="N14" i="9"/>
  <c r="E9" i="8" s="1"/>
  <c r="K14" i="9"/>
  <c r="J14" i="9"/>
  <c r="H14" i="9"/>
  <c r="G14" i="9"/>
  <c r="F14" i="9"/>
  <c r="E14" i="9"/>
  <c r="A14" i="9"/>
  <c r="G13" i="9"/>
  <c r="A13" i="9"/>
  <c r="U12" i="9"/>
  <c r="H12" i="9"/>
  <c r="G12" i="9"/>
  <c r="F12" i="9"/>
  <c r="E12" i="9"/>
  <c r="D12" i="9"/>
  <c r="A12" i="9"/>
  <c r="U11" i="9"/>
  <c r="S11" i="9"/>
  <c r="P11" i="9"/>
  <c r="N11" i="9"/>
  <c r="E11" i="8" s="1"/>
  <c r="K11" i="9"/>
  <c r="J11" i="9"/>
  <c r="H11" i="9"/>
  <c r="G11" i="9"/>
  <c r="F11" i="9"/>
  <c r="E11" i="9"/>
  <c r="A11" i="9"/>
  <c r="U10" i="9"/>
  <c r="S10" i="9"/>
  <c r="P10" i="9"/>
  <c r="N10" i="9"/>
  <c r="K10" i="9"/>
  <c r="J10" i="9"/>
  <c r="H10" i="9"/>
  <c r="G10" i="9"/>
  <c r="F10" i="9"/>
  <c r="E10" i="9"/>
  <c r="A10" i="9"/>
  <c r="U9" i="9"/>
  <c r="S9" i="9"/>
  <c r="P9" i="9"/>
  <c r="N9" i="9"/>
  <c r="E10" i="8" s="1"/>
  <c r="K9" i="9"/>
  <c r="J9" i="9"/>
  <c r="H9" i="9"/>
  <c r="G9" i="9"/>
  <c r="F9" i="9"/>
  <c r="E9" i="9"/>
  <c r="A9" i="9"/>
  <c r="U8" i="9"/>
  <c r="S8" i="9"/>
  <c r="P8" i="9"/>
  <c r="N8" i="9"/>
  <c r="E12" i="8" s="1"/>
  <c r="K8" i="9"/>
  <c r="J8" i="9"/>
  <c r="H8" i="9"/>
  <c r="G8" i="9"/>
  <c r="F8" i="9"/>
  <c r="E8" i="9"/>
  <c r="A8" i="9"/>
  <c r="G7" i="9"/>
  <c r="A7" i="9"/>
  <c r="G6" i="9"/>
  <c r="A6" i="9"/>
  <c r="C54" i="7"/>
  <c r="B54" i="7"/>
  <c r="A54" i="7"/>
  <c r="C53" i="7"/>
  <c r="B53" i="7"/>
  <c r="A53" i="7"/>
  <c r="C52" i="7"/>
  <c r="B52" i="7"/>
  <c r="A52" i="7"/>
  <c r="C51" i="7"/>
  <c r="B51" i="7"/>
  <c r="A51" i="7"/>
  <c r="C50" i="7"/>
  <c r="B50" i="7"/>
  <c r="A50" i="7"/>
  <c r="D49" i="7"/>
  <c r="C49" i="7"/>
  <c r="B49" i="7"/>
  <c r="A49" i="7"/>
  <c r="A48" i="7"/>
  <c r="C47" i="7"/>
  <c r="B47" i="7"/>
  <c r="A47" i="7"/>
  <c r="C46" i="7"/>
  <c r="B46" i="7"/>
  <c r="A46" i="7"/>
  <c r="C45" i="7"/>
  <c r="B45" i="7"/>
  <c r="A45" i="7"/>
  <c r="C44" i="7"/>
  <c r="B44" i="7"/>
  <c r="A44" i="7"/>
  <c r="C43" i="7"/>
  <c r="B43" i="7"/>
  <c r="A43" i="7"/>
  <c r="C42" i="7"/>
  <c r="B42" i="7"/>
  <c r="A42" i="7"/>
  <c r="C41" i="7"/>
  <c r="B41" i="7"/>
  <c r="A41" i="7"/>
  <c r="C40" i="7"/>
  <c r="B40" i="7"/>
  <c r="A40" i="7"/>
  <c r="C39" i="7"/>
  <c r="B39" i="7"/>
  <c r="A39" i="7"/>
  <c r="C38" i="7"/>
  <c r="B38" i="7"/>
  <c r="A38" i="7"/>
  <c r="C37" i="7"/>
  <c r="B37" i="7"/>
  <c r="A37" i="7"/>
  <c r="C36" i="7"/>
  <c r="B36" i="7"/>
  <c r="A36" i="7"/>
  <c r="C35" i="7"/>
  <c r="B35" i="7"/>
  <c r="A35" i="7"/>
  <c r="C34" i="7"/>
  <c r="B34" i="7"/>
  <c r="A34" i="7"/>
  <c r="C33" i="7"/>
  <c r="B33" i="7"/>
  <c r="A33" i="7"/>
  <c r="A32" i="7"/>
  <c r="C31" i="7"/>
  <c r="B31" i="7"/>
  <c r="A31" i="7"/>
  <c r="C30" i="7"/>
  <c r="B30" i="7"/>
  <c r="A30" i="7"/>
  <c r="C29" i="7"/>
  <c r="B29" i="7"/>
  <c r="A29" i="7"/>
  <c r="C28" i="7"/>
  <c r="B28" i="7"/>
  <c r="A28" i="7"/>
  <c r="C27" i="7"/>
  <c r="B27" i="7"/>
  <c r="A27" i="7"/>
  <c r="C26" i="7"/>
  <c r="B26" i="7"/>
  <c r="A26" i="7"/>
  <c r="C25" i="7"/>
  <c r="B25" i="7"/>
  <c r="A25" i="7"/>
  <c r="C24" i="7"/>
  <c r="B24" i="7"/>
  <c r="A24" i="7"/>
  <c r="C23" i="7"/>
  <c r="B23" i="7"/>
  <c r="A23" i="7"/>
  <c r="C22" i="7"/>
  <c r="B22" i="7"/>
  <c r="A22" i="7"/>
  <c r="C21" i="7"/>
  <c r="B21" i="7"/>
  <c r="A21" i="7"/>
  <c r="A20" i="7"/>
  <c r="A19" i="7"/>
  <c r="A12" i="7"/>
  <c r="A11" i="7"/>
  <c r="A1" i="7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D49" i="6"/>
  <c r="C49" i="6"/>
  <c r="B49" i="6"/>
  <c r="A49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A20" i="6"/>
  <c r="A19" i="6"/>
  <c r="A12" i="6"/>
  <c r="A11" i="6"/>
  <c r="A1" i="6"/>
  <c r="H270" i="5"/>
  <c r="H267" i="5"/>
  <c r="C270" i="5"/>
  <c r="C267" i="5"/>
  <c r="C264" i="5"/>
  <c r="C263" i="5"/>
  <c r="C262" i="5"/>
  <c r="I252" i="5"/>
  <c r="H252" i="5"/>
  <c r="G252" i="5"/>
  <c r="F252" i="5"/>
  <c r="I251" i="5"/>
  <c r="H251" i="5"/>
  <c r="G251" i="5"/>
  <c r="F251" i="5"/>
  <c r="D250" i="5"/>
  <c r="C250" i="5"/>
  <c r="B250" i="5"/>
  <c r="A250" i="5"/>
  <c r="I248" i="5"/>
  <c r="H248" i="5"/>
  <c r="G248" i="5"/>
  <c r="F248" i="5"/>
  <c r="I247" i="5"/>
  <c r="H247" i="5"/>
  <c r="G247" i="5"/>
  <c r="F247" i="5"/>
  <c r="D245" i="5"/>
  <c r="C245" i="5"/>
  <c r="B245" i="5"/>
  <c r="A245" i="5"/>
  <c r="H243" i="5"/>
  <c r="G243" i="5"/>
  <c r="E243" i="5"/>
  <c r="E242" i="5"/>
  <c r="E241" i="5"/>
  <c r="E240" i="5"/>
  <c r="I239" i="5"/>
  <c r="H239" i="5"/>
  <c r="F239" i="5"/>
  <c r="D239" i="5"/>
  <c r="C239" i="5"/>
  <c r="B239" i="5"/>
  <c r="A239" i="5"/>
  <c r="I238" i="5"/>
  <c r="H238" i="5"/>
  <c r="F238" i="5"/>
  <c r="D238" i="5"/>
  <c r="C238" i="5"/>
  <c r="B238" i="5"/>
  <c r="A238" i="5"/>
  <c r="I237" i="5"/>
  <c r="H237" i="5"/>
  <c r="F237" i="5"/>
  <c r="D237" i="5"/>
  <c r="C237" i="5"/>
  <c r="B237" i="5"/>
  <c r="A237" i="5"/>
  <c r="I236" i="5"/>
  <c r="H236" i="5"/>
  <c r="G236" i="5"/>
  <c r="F236" i="5"/>
  <c r="I235" i="5"/>
  <c r="H235" i="5"/>
  <c r="G235" i="5"/>
  <c r="F235" i="5"/>
  <c r="I234" i="5"/>
  <c r="H234" i="5"/>
  <c r="G234" i="5"/>
  <c r="F234" i="5"/>
  <c r="I233" i="5"/>
  <c r="H233" i="5"/>
  <c r="G233" i="5"/>
  <c r="F233" i="5"/>
  <c r="C232" i="5"/>
  <c r="E231" i="5"/>
  <c r="D231" i="5"/>
  <c r="C231" i="5"/>
  <c r="B231" i="5"/>
  <c r="A231" i="5"/>
  <c r="A230" i="5"/>
  <c r="H224" i="5"/>
  <c r="G224" i="5"/>
  <c r="E224" i="5"/>
  <c r="E223" i="5"/>
  <c r="E222" i="5"/>
  <c r="E221" i="5"/>
  <c r="I220" i="5"/>
  <c r="H220" i="5"/>
  <c r="G220" i="5"/>
  <c r="F220" i="5"/>
  <c r="I219" i="5"/>
  <c r="H219" i="5"/>
  <c r="G219" i="5"/>
  <c r="F219" i="5"/>
  <c r="I218" i="5"/>
  <c r="H218" i="5"/>
  <c r="G218" i="5"/>
  <c r="F218" i="5"/>
  <c r="I217" i="5"/>
  <c r="H217" i="5"/>
  <c r="G217" i="5"/>
  <c r="F217" i="5"/>
  <c r="D216" i="5"/>
  <c r="C216" i="5"/>
  <c r="B216" i="5"/>
  <c r="A216" i="5"/>
  <c r="H214" i="5"/>
  <c r="G214" i="5"/>
  <c r="E214" i="5"/>
  <c r="E213" i="5"/>
  <c r="E212" i="5"/>
  <c r="E211" i="5"/>
  <c r="I210" i="5"/>
  <c r="H210" i="5"/>
  <c r="G210" i="5"/>
  <c r="F210" i="5"/>
  <c r="I209" i="5"/>
  <c r="H209" i="5"/>
  <c r="G209" i="5"/>
  <c r="F209" i="5"/>
  <c r="I208" i="5"/>
  <c r="H208" i="5"/>
  <c r="G208" i="5"/>
  <c r="F208" i="5"/>
  <c r="I207" i="5"/>
  <c r="H207" i="5"/>
  <c r="G207" i="5"/>
  <c r="F207" i="5"/>
  <c r="D205" i="5"/>
  <c r="C205" i="5"/>
  <c r="B205" i="5"/>
  <c r="A205" i="5"/>
  <c r="H203" i="5"/>
  <c r="G203" i="5"/>
  <c r="E203" i="5"/>
  <c r="E202" i="5"/>
  <c r="E201" i="5"/>
  <c r="E200" i="5"/>
  <c r="I199" i="5"/>
  <c r="H199" i="5"/>
  <c r="F199" i="5"/>
  <c r="D199" i="5"/>
  <c r="C199" i="5"/>
  <c r="B199" i="5"/>
  <c r="A199" i="5"/>
  <c r="I198" i="5"/>
  <c r="H198" i="5"/>
  <c r="F198" i="5"/>
  <c r="D198" i="5"/>
  <c r="C198" i="5"/>
  <c r="B198" i="5"/>
  <c r="A198" i="5"/>
  <c r="I197" i="5"/>
  <c r="H197" i="5"/>
  <c r="G197" i="5"/>
  <c r="F197" i="5"/>
  <c r="I196" i="5"/>
  <c r="H196" i="5"/>
  <c r="G196" i="5"/>
  <c r="F196" i="5"/>
  <c r="I195" i="5"/>
  <c r="H195" i="5"/>
  <c r="G195" i="5"/>
  <c r="F195" i="5"/>
  <c r="I194" i="5"/>
  <c r="H194" i="5"/>
  <c r="G194" i="5"/>
  <c r="F194" i="5"/>
  <c r="D193" i="5"/>
  <c r="C193" i="5"/>
  <c r="B193" i="5"/>
  <c r="A193" i="5"/>
  <c r="H191" i="5"/>
  <c r="G191" i="5"/>
  <c r="E191" i="5"/>
  <c r="E190" i="5"/>
  <c r="E189" i="5"/>
  <c r="E188" i="5"/>
  <c r="I187" i="5"/>
  <c r="H187" i="5"/>
  <c r="G187" i="5"/>
  <c r="F187" i="5"/>
  <c r="I186" i="5"/>
  <c r="H186" i="5"/>
  <c r="G186" i="5"/>
  <c r="F186" i="5"/>
  <c r="I185" i="5"/>
  <c r="H185" i="5"/>
  <c r="G185" i="5"/>
  <c r="F185" i="5"/>
  <c r="I184" i="5"/>
  <c r="H184" i="5"/>
  <c r="G184" i="5"/>
  <c r="F184" i="5"/>
  <c r="D182" i="5"/>
  <c r="C182" i="5"/>
  <c r="B182" i="5"/>
  <c r="A182" i="5"/>
  <c r="H180" i="5"/>
  <c r="G180" i="5"/>
  <c r="E180" i="5"/>
  <c r="E179" i="5"/>
  <c r="E178" i="5"/>
  <c r="E177" i="5"/>
  <c r="I176" i="5"/>
  <c r="H176" i="5"/>
  <c r="G176" i="5"/>
  <c r="F176" i="5"/>
  <c r="I175" i="5"/>
  <c r="H175" i="5"/>
  <c r="G175" i="5"/>
  <c r="F175" i="5"/>
  <c r="I174" i="5"/>
  <c r="H174" i="5"/>
  <c r="G174" i="5"/>
  <c r="F174" i="5"/>
  <c r="I173" i="5"/>
  <c r="H173" i="5"/>
  <c r="G173" i="5"/>
  <c r="F173" i="5"/>
  <c r="D171" i="5"/>
  <c r="C171" i="5"/>
  <c r="B171" i="5"/>
  <c r="A171" i="5"/>
  <c r="H169" i="5"/>
  <c r="G169" i="5"/>
  <c r="E169" i="5"/>
  <c r="E168" i="5"/>
  <c r="E167" i="5"/>
  <c r="E166" i="5"/>
  <c r="I165" i="5"/>
  <c r="H165" i="5"/>
  <c r="F165" i="5"/>
  <c r="D165" i="5"/>
  <c r="C165" i="5"/>
  <c r="B165" i="5"/>
  <c r="A165" i="5"/>
  <c r="I164" i="5"/>
  <c r="H164" i="5"/>
  <c r="G164" i="5"/>
  <c r="F164" i="5"/>
  <c r="I163" i="5"/>
  <c r="H163" i="5"/>
  <c r="G163" i="5"/>
  <c r="F163" i="5"/>
  <c r="I162" i="5"/>
  <c r="H162" i="5"/>
  <c r="G162" i="5"/>
  <c r="F162" i="5"/>
  <c r="I161" i="5"/>
  <c r="H161" i="5"/>
  <c r="G161" i="5"/>
  <c r="F161" i="5"/>
  <c r="D159" i="5"/>
  <c r="C159" i="5"/>
  <c r="B159" i="5"/>
  <c r="A159" i="5"/>
  <c r="I157" i="5"/>
  <c r="H157" i="5"/>
  <c r="G157" i="5"/>
  <c r="F157" i="5"/>
  <c r="I156" i="5"/>
  <c r="H156" i="5"/>
  <c r="G156" i="5"/>
  <c r="F156" i="5"/>
  <c r="D155" i="5"/>
  <c r="C155" i="5"/>
  <c r="B155" i="5"/>
  <c r="A155" i="5"/>
  <c r="I153" i="5"/>
  <c r="H153" i="5"/>
  <c r="G153" i="5"/>
  <c r="F153" i="5"/>
  <c r="I152" i="5"/>
  <c r="H152" i="5"/>
  <c r="G152" i="5"/>
  <c r="F152" i="5"/>
  <c r="D150" i="5"/>
  <c r="C150" i="5"/>
  <c r="B150" i="5"/>
  <c r="A150" i="5"/>
  <c r="H148" i="5"/>
  <c r="G148" i="5"/>
  <c r="E148" i="5"/>
  <c r="E147" i="5"/>
  <c r="E146" i="5"/>
  <c r="I145" i="5"/>
  <c r="H145" i="5"/>
  <c r="G145" i="5"/>
  <c r="F145" i="5"/>
  <c r="D143" i="5"/>
  <c r="C143" i="5"/>
  <c r="B143" i="5"/>
  <c r="A143" i="5"/>
  <c r="H141" i="5"/>
  <c r="G141" i="5"/>
  <c r="E141" i="5"/>
  <c r="E140" i="5"/>
  <c r="E139" i="5"/>
  <c r="E138" i="5"/>
  <c r="I137" i="5"/>
  <c r="H137" i="5"/>
  <c r="G137" i="5"/>
  <c r="F137" i="5"/>
  <c r="I136" i="5"/>
  <c r="H136" i="5"/>
  <c r="G136" i="5"/>
  <c r="F136" i="5"/>
  <c r="I135" i="5"/>
  <c r="H135" i="5"/>
  <c r="G135" i="5"/>
  <c r="F135" i="5"/>
  <c r="D133" i="5"/>
  <c r="C133" i="5"/>
  <c r="B133" i="5"/>
  <c r="A133" i="5"/>
  <c r="H131" i="5"/>
  <c r="G131" i="5"/>
  <c r="E131" i="5"/>
  <c r="E130" i="5"/>
  <c r="E129" i="5"/>
  <c r="I128" i="5"/>
  <c r="H128" i="5"/>
  <c r="G128" i="5"/>
  <c r="F128" i="5"/>
  <c r="D126" i="5"/>
  <c r="C126" i="5"/>
  <c r="B126" i="5"/>
  <c r="A126" i="5"/>
  <c r="H124" i="5"/>
  <c r="G124" i="5"/>
  <c r="E124" i="5"/>
  <c r="E123" i="5"/>
  <c r="E122" i="5"/>
  <c r="E121" i="5"/>
  <c r="I120" i="5"/>
  <c r="H120" i="5"/>
  <c r="G120" i="5"/>
  <c r="F120" i="5"/>
  <c r="I119" i="5"/>
  <c r="H119" i="5"/>
  <c r="G119" i="5"/>
  <c r="F119" i="5"/>
  <c r="I118" i="5"/>
  <c r="H118" i="5"/>
  <c r="G118" i="5"/>
  <c r="F118" i="5"/>
  <c r="D116" i="5"/>
  <c r="C116" i="5"/>
  <c r="B116" i="5"/>
  <c r="A116" i="5"/>
  <c r="A115" i="5"/>
  <c r="H109" i="5"/>
  <c r="G109" i="5"/>
  <c r="E109" i="5"/>
  <c r="E108" i="5"/>
  <c r="E107" i="5"/>
  <c r="E106" i="5"/>
  <c r="I105" i="5"/>
  <c r="H105" i="5"/>
  <c r="F105" i="5"/>
  <c r="D105" i="5"/>
  <c r="C105" i="5"/>
  <c r="B105" i="5"/>
  <c r="A105" i="5"/>
  <c r="I104" i="5"/>
  <c r="H104" i="5"/>
  <c r="F104" i="5"/>
  <c r="D104" i="5"/>
  <c r="C104" i="5"/>
  <c r="B104" i="5"/>
  <c r="A104" i="5"/>
  <c r="I103" i="5"/>
  <c r="H103" i="5"/>
  <c r="G103" i="5"/>
  <c r="F103" i="5"/>
  <c r="I102" i="5"/>
  <c r="H102" i="5"/>
  <c r="G102" i="5"/>
  <c r="F102" i="5"/>
  <c r="I101" i="5"/>
  <c r="H101" i="5"/>
  <c r="G101" i="5"/>
  <c r="F101" i="5"/>
  <c r="I100" i="5"/>
  <c r="H100" i="5"/>
  <c r="G100" i="5"/>
  <c r="F100" i="5"/>
  <c r="D98" i="5"/>
  <c r="C98" i="5"/>
  <c r="B98" i="5"/>
  <c r="A98" i="5"/>
  <c r="H96" i="5"/>
  <c r="G96" i="5"/>
  <c r="E96" i="5"/>
  <c r="E95" i="5"/>
  <c r="E94" i="5"/>
  <c r="E93" i="5"/>
  <c r="I92" i="5"/>
  <c r="H92" i="5"/>
  <c r="G92" i="5"/>
  <c r="F92" i="5"/>
  <c r="I91" i="5"/>
  <c r="H91" i="5"/>
  <c r="G91" i="5"/>
  <c r="F91" i="5"/>
  <c r="I90" i="5"/>
  <c r="H90" i="5"/>
  <c r="G90" i="5"/>
  <c r="F90" i="5"/>
  <c r="I89" i="5"/>
  <c r="H89" i="5"/>
  <c r="G89" i="5"/>
  <c r="F89" i="5"/>
  <c r="D87" i="5"/>
  <c r="C87" i="5"/>
  <c r="B87" i="5"/>
  <c r="A87" i="5"/>
  <c r="H85" i="5"/>
  <c r="G85" i="5"/>
  <c r="E85" i="5"/>
  <c r="E84" i="5"/>
  <c r="E83" i="5"/>
  <c r="E82" i="5"/>
  <c r="I81" i="5"/>
  <c r="H81" i="5"/>
  <c r="G81" i="5"/>
  <c r="F81" i="5"/>
  <c r="I80" i="5"/>
  <c r="H80" i="5"/>
  <c r="G80" i="5"/>
  <c r="F80" i="5"/>
  <c r="I79" i="5"/>
  <c r="H79" i="5"/>
  <c r="G79" i="5"/>
  <c r="F79" i="5"/>
  <c r="I78" i="5"/>
  <c r="H78" i="5"/>
  <c r="G78" i="5"/>
  <c r="F78" i="5"/>
  <c r="D76" i="5"/>
  <c r="C76" i="5"/>
  <c r="B76" i="5"/>
  <c r="A76" i="5"/>
  <c r="I74" i="5"/>
  <c r="H74" i="5"/>
  <c r="G74" i="5"/>
  <c r="F74" i="5"/>
  <c r="I73" i="5"/>
  <c r="H73" i="5"/>
  <c r="G73" i="5"/>
  <c r="F73" i="5"/>
  <c r="D72" i="5"/>
  <c r="C72" i="5"/>
  <c r="B72" i="5"/>
  <c r="A72" i="5"/>
  <c r="I70" i="5"/>
  <c r="H70" i="5"/>
  <c r="G70" i="5"/>
  <c r="F70" i="5"/>
  <c r="I69" i="5"/>
  <c r="H69" i="5"/>
  <c r="G69" i="5"/>
  <c r="F69" i="5"/>
  <c r="D67" i="5"/>
  <c r="C67" i="5"/>
  <c r="B67" i="5"/>
  <c r="A67" i="5"/>
  <c r="H65" i="5"/>
  <c r="G65" i="5"/>
  <c r="E65" i="5"/>
  <c r="E64" i="5"/>
  <c r="E63" i="5"/>
  <c r="I62" i="5"/>
  <c r="H62" i="5"/>
  <c r="G62" i="5"/>
  <c r="F62" i="5"/>
  <c r="D60" i="5"/>
  <c r="C60" i="5"/>
  <c r="B60" i="5"/>
  <c r="A60" i="5"/>
  <c r="H58" i="5"/>
  <c r="G58" i="5"/>
  <c r="E58" i="5"/>
  <c r="E57" i="5"/>
  <c r="E56" i="5"/>
  <c r="E55" i="5"/>
  <c r="I54" i="5"/>
  <c r="H54" i="5"/>
  <c r="G54" i="5"/>
  <c r="F54" i="5"/>
  <c r="I53" i="5"/>
  <c r="H53" i="5"/>
  <c r="G53" i="5"/>
  <c r="F53" i="5"/>
  <c r="I52" i="5"/>
  <c r="H52" i="5"/>
  <c r="G52" i="5"/>
  <c r="F52" i="5"/>
  <c r="D50" i="5"/>
  <c r="C50" i="5"/>
  <c r="B50" i="5"/>
  <c r="A50" i="5"/>
  <c r="H48" i="5"/>
  <c r="G48" i="5"/>
  <c r="E48" i="5"/>
  <c r="E47" i="5"/>
  <c r="E46" i="5"/>
  <c r="I45" i="5"/>
  <c r="H45" i="5"/>
  <c r="G45" i="5"/>
  <c r="F45" i="5"/>
  <c r="D43" i="5"/>
  <c r="C43" i="5"/>
  <c r="B43" i="5"/>
  <c r="A43" i="5"/>
  <c r="H41" i="5"/>
  <c r="G41" i="5"/>
  <c r="E41" i="5"/>
  <c r="E40" i="5"/>
  <c r="E39" i="5"/>
  <c r="E38" i="5"/>
  <c r="I37" i="5"/>
  <c r="H37" i="5"/>
  <c r="G37" i="5"/>
  <c r="F37" i="5"/>
  <c r="I36" i="5"/>
  <c r="H36" i="5"/>
  <c r="G36" i="5"/>
  <c r="F36" i="5"/>
  <c r="I35" i="5"/>
  <c r="H35" i="5"/>
  <c r="G35" i="5"/>
  <c r="F35" i="5"/>
  <c r="D33" i="5"/>
  <c r="C33" i="5"/>
  <c r="B33" i="5"/>
  <c r="A33" i="5"/>
  <c r="A32" i="5"/>
  <c r="A13" i="5"/>
  <c r="A10" i="5"/>
  <c r="G6" i="5"/>
  <c r="B6" i="5"/>
  <c r="A1" i="5"/>
  <c r="I30" i="9" l="1"/>
  <c r="D20" i="8" s="1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1" i="3"/>
  <c r="CY1" i="3"/>
  <c r="CZ1" i="3"/>
  <c r="DA1" i="3"/>
  <c r="DB1" i="3"/>
  <c r="DC1" i="3"/>
  <c r="A2" i="3"/>
  <c r="CY2" i="3"/>
  <c r="CZ2" i="3"/>
  <c r="DB2" i="3" s="1"/>
  <c r="DA2" i="3"/>
  <c r="DC2" i="3"/>
  <c r="A3" i="3"/>
  <c r="CY3" i="3"/>
  <c r="CZ3" i="3"/>
  <c r="DB3" i="3" s="1"/>
  <c r="DA3" i="3"/>
  <c r="DC3" i="3"/>
  <c r="A4" i="3"/>
  <c r="CY4" i="3"/>
  <c r="CZ4" i="3"/>
  <c r="DA4" i="3"/>
  <c r="DB4" i="3"/>
  <c r="DC4" i="3"/>
  <c r="A5" i="3"/>
  <c r="CY5" i="3"/>
  <c r="CZ5" i="3"/>
  <c r="DA5" i="3"/>
  <c r="DB5" i="3"/>
  <c r="DC5" i="3"/>
  <c r="A6" i="3"/>
  <c r="CY6" i="3"/>
  <c r="CZ6" i="3"/>
  <c r="DB6" i="3" s="1"/>
  <c r="DA6" i="3"/>
  <c r="DC6" i="3"/>
  <c r="A7" i="3"/>
  <c r="CY7" i="3"/>
  <c r="CZ7" i="3"/>
  <c r="DB7" i="3" s="1"/>
  <c r="DA7" i="3"/>
  <c r="DC7" i="3"/>
  <c r="A8" i="3"/>
  <c r="CY8" i="3"/>
  <c r="CZ8" i="3"/>
  <c r="DB8" i="3" s="1"/>
  <c r="DA8" i="3"/>
  <c r="DC8" i="3"/>
  <c r="A9" i="3"/>
  <c r="CY9" i="3"/>
  <c r="CZ9" i="3"/>
  <c r="DB9" i="3" s="1"/>
  <c r="DA9" i="3"/>
  <c r="DC9" i="3"/>
  <c r="A10" i="3"/>
  <c r="CY10" i="3"/>
  <c r="CZ10" i="3"/>
  <c r="DB10" i="3" s="1"/>
  <c r="DA10" i="3"/>
  <c r="DC10" i="3"/>
  <c r="A11" i="3"/>
  <c r="CY11" i="3"/>
  <c r="CZ11" i="3"/>
  <c r="DB11" i="3" s="1"/>
  <c r="DA11" i="3"/>
  <c r="DC11" i="3"/>
  <c r="A12" i="3"/>
  <c r="CY12" i="3"/>
  <c r="CZ12" i="3"/>
  <c r="DA12" i="3"/>
  <c r="DB12" i="3"/>
  <c r="DC12" i="3"/>
  <c r="A13" i="3"/>
  <c r="CY13" i="3"/>
  <c r="CZ13" i="3"/>
  <c r="DA13" i="3"/>
  <c r="DB13" i="3"/>
  <c r="DC13" i="3"/>
  <c r="A14" i="3"/>
  <c r="CY14" i="3"/>
  <c r="CZ14" i="3"/>
  <c r="DA14" i="3"/>
  <c r="DB14" i="3"/>
  <c r="DC14" i="3"/>
  <c r="A15" i="3"/>
  <c r="CY15" i="3"/>
  <c r="CZ15" i="3"/>
  <c r="DB15" i="3" s="1"/>
  <c r="DA15" i="3"/>
  <c r="DC15" i="3"/>
  <c r="A16" i="3"/>
  <c r="CY16" i="3"/>
  <c r="CZ16" i="3"/>
  <c r="DA16" i="3"/>
  <c r="DB16" i="3"/>
  <c r="DC16" i="3"/>
  <c r="A17" i="3"/>
  <c r="CY17" i="3"/>
  <c r="CZ17" i="3"/>
  <c r="DA17" i="3"/>
  <c r="DB17" i="3"/>
  <c r="DC17" i="3"/>
  <c r="A18" i="3"/>
  <c r="CY18" i="3"/>
  <c r="CZ18" i="3"/>
  <c r="DB18" i="3" s="1"/>
  <c r="DA18" i="3"/>
  <c r="DC18" i="3"/>
  <c r="A19" i="3"/>
  <c r="CY19" i="3"/>
  <c r="CZ19" i="3"/>
  <c r="DB19" i="3" s="1"/>
  <c r="DA19" i="3"/>
  <c r="DC19" i="3"/>
  <c r="A20" i="3"/>
  <c r="CY20" i="3"/>
  <c r="CZ20" i="3"/>
  <c r="DB20" i="3" s="1"/>
  <c r="DA20" i="3"/>
  <c r="DC20" i="3"/>
  <c r="A21" i="3"/>
  <c r="CY21" i="3"/>
  <c r="CZ21" i="3"/>
  <c r="DB21" i="3" s="1"/>
  <c r="DA21" i="3"/>
  <c r="DC21" i="3"/>
  <c r="A22" i="3"/>
  <c r="CY22" i="3"/>
  <c r="CZ22" i="3"/>
  <c r="DB22" i="3" s="1"/>
  <c r="DA22" i="3"/>
  <c r="DC22" i="3"/>
  <c r="A23" i="3"/>
  <c r="CY23" i="3"/>
  <c r="CZ23" i="3"/>
  <c r="DB23" i="3" s="1"/>
  <c r="DA23" i="3"/>
  <c r="DC23" i="3"/>
  <c r="A24" i="3"/>
  <c r="CY24" i="3"/>
  <c r="CZ24" i="3"/>
  <c r="DB24" i="3" s="1"/>
  <c r="DA24" i="3"/>
  <c r="DC24" i="3"/>
  <c r="A25" i="3"/>
  <c r="CY25" i="3"/>
  <c r="CZ25" i="3"/>
  <c r="DA25" i="3"/>
  <c r="DB25" i="3"/>
  <c r="DC25" i="3"/>
  <c r="A26" i="3"/>
  <c r="CY26" i="3"/>
  <c r="CZ26" i="3"/>
  <c r="DA26" i="3"/>
  <c r="DB26" i="3"/>
  <c r="DC26" i="3"/>
  <c r="A27" i="3"/>
  <c r="CY27" i="3"/>
  <c r="CZ27" i="3"/>
  <c r="DB27" i="3" s="1"/>
  <c r="DA27" i="3"/>
  <c r="DC27" i="3"/>
  <c r="A28" i="3"/>
  <c r="CY28" i="3"/>
  <c r="CZ28" i="3"/>
  <c r="DA28" i="3"/>
  <c r="DB28" i="3"/>
  <c r="DC28" i="3"/>
  <c r="A29" i="3"/>
  <c r="CY29" i="3"/>
  <c r="CZ29" i="3"/>
  <c r="DA29" i="3"/>
  <c r="DB29" i="3"/>
  <c r="DC29" i="3"/>
  <c r="A30" i="3"/>
  <c r="CY30" i="3"/>
  <c r="CZ30" i="3"/>
  <c r="DA30" i="3"/>
  <c r="DB30" i="3"/>
  <c r="DC30" i="3"/>
  <c r="A31" i="3"/>
  <c r="CY31" i="3"/>
  <c r="CZ31" i="3"/>
  <c r="DB31" i="3" s="1"/>
  <c r="DA31" i="3"/>
  <c r="DC31" i="3"/>
  <c r="A32" i="3"/>
  <c r="CY32" i="3"/>
  <c r="CZ32" i="3"/>
  <c r="DB32" i="3" s="1"/>
  <c r="DA32" i="3"/>
  <c r="DC32" i="3"/>
  <c r="A33" i="3"/>
  <c r="CY33" i="3"/>
  <c r="CZ33" i="3"/>
  <c r="DB33" i="3" s="1"/>
  <c r="DA33" i="3"/>
  <c r="DC33" i="3"/>
  <c r="A34" i="3"/>
  <c r="CY34" i="3"/>
  <c r="CZ34" i="3"/>
  <c r="DB34" i="3" s="1"/>
  <c r="DA34" i="3"/>
  <c r="DC34" i="3"/>
  <c r="A35" i="3"/>
  <c r="CY35" i="3"/>
  <c r="CZ35" i="3"/>
  <c r="DB35" i="3" s="1"/>
  <c r="DA35" i="3"/>
  <c r="DC35" i="3"/>
  <c r="A36" i="3"/>
  <c r="CY36" i="3"/>
  <c r="CZ36" i="3"/>
  <c r="DB36" i="3" s="1"/>
  <c r="DA36" i="3"/>
  <c r="DC36" i="3"/>
  <c r="A37" i="3"/>
  <c r="CY37" i="3"/>
  <c r="CZ37" i="3"/>
  <c r="DA37" i="3"/>
  <c r="DB37" i="3"/>
  <c r="DC37" i="3"/>
  <c r="A38" i="3"/>
  <c r="CY38" i="3"/>
  <c r="CZ38" i="3"/>
  <c r="DB38" i="3" s="1"/>
  <c r="DA38" i="3"/>
  <c r="DC38" i="3"/>
  <c r="A39" i="3"/>
  <c r="CY39" i="3"/>
  <c r="CZ39" i="3"/>
  <c r="DB39" i="3" s="1"/>
  <c r="DA39" i="3"/>
  <c r="DC39" i="3"/>
  <c r="A40" i="3"/>
  <c r="CY40" i="3"/>
  <c r="CZ40" i="3"/>
  <c r="DB40" i="3" s="1"/>
  <c r="DA40" i="3"/>
  <c r="DC40" i="3"/>
  <c r="A41" i="3"/>
  <c r="CY41" i="3"/>
  <c r="CZ41" i="3"/>
  <c r="DB41" i="3" s="1"/>
  <c r="DA41" i="3"/>
  <c r="DC41" i="3"/>
  <c r="A42" i="3"/>
  <c r="CY42" i="3"/>
  <c r="CZ42" i="3"/>
  <c r="DB42" i="3" s="1"/>
  <c r="DA42" i="3"/>
  <c r="DC42" i="3"/>
  <c r="A43" i="3"/>
  <c r="CY43" i="3"/>
  <c r="CZ43" i="3"/>
  <c r="DB43" i="3" s="1"/>
  <c r="DA43" i="3"/>
  <c r="DC43" i="3"/>
  <c r="A44" i="3"/>
  <c r="CY44" i="3"/>
  <c r="CZ44" i="3"/>
  <c r="DB44" i="3" s="1"/>
  <c r="DA44" i="3"/>
  <c r="DC44" i="3"/>
  <c r="A45" i="3"/>
  <c r="CY45" i="3"/>
  <c r="CZ45" i="3"/>
  <c r="DB45" i="3" s="1"/>
  <c r="DA45" i="3"/>
  <c r="DC45" i="3"/>
  <c r="A46" i="3"/>
  <c r="CY46" i="3"/>
  <c r="CZ46" i="3"/>
  <c r="DB46" i="3" s="1"/>
  <c r="DA46" i="3"/>
  <c r="DC46" i="3"/>
  <c r="A47" i="3"/>
  <c r="CY47" i="3"/>
  <c r="CZ47" i="3"/>
  <c r="DB47" i="3" s="1"/>
  <c r="DA47" i="3"/>
  <c r="DC47" i="3"/>
  <c r="A48" i="3"/>
  <c r="CY48" i="3"/>
  <c r="CZ48" i="3"/>
  <c r="DB48" i="3" s="1"/>
  <c r="DA48" i="3"/>
  <c r="DC48" i="3"/>
  <c r="A49" i="3"/>
  <c r="CY49" i="3"/>
  <c r="CZ49" i="3"/>
  <c r="DB49" i="3" s="1"/>
  <c r="DA49" i="3"/>
  <c r="DC49" i="3"/>
  <c r="A50" i="3"/>
  <c r="CY50" i="3"/>
  <c r="CZ50" i="3"/>
  <c r="DB50" i="3" s="1"/>
  <c r="DA50" i="3"/>
  <c r="DC50" i="3"/>
  <c r="A51" i="3"/>
  <c r="CY51" i="3"/>
  <c r="CZ51" i="3"/>
  <c r="DB51" i="3" s="1"/>
  <c r="DA51" i="3"/>
  <c r="DC51" i="3"/>
  <c r="A52" i="3"/>
  <c r="CY52" i="3"/>
  <c r="CZ52" i="3"/>
  <c r="DB52" i="3" s="1"/>
  <c r="DA52" i="3"/>
  <c r="DC52" i="3"/>
  <c r="A53" i="3"/>
  <c r="CY53" i="3"/>
  <c r="CZ53" i="3"/>
  <c r="DA53" i="3"/>
  <c r="DB53" i="3"/>
  <c r="DC53" i="3"/>
  <c r="A54" i="3"/>
  <c r="CY54" i="3"/>
  <c r="CZ54" i="3"/>
  <c r="DB54" i="3" s="1"/>
  <c r="DA54" i="3"/>
  <c r="DC54" i="3"/>
  <c r="A55" i="3"/>
  <c r="CY55" i="3"/>
  <c r="CZ55" i="3"/>
  <c r="DB55" i="3" s="1"/>
  <c r="DA55" i="3"/>
  <c r="DC55" i="3"/>
  <c r="A56" i="3"/>
  <c r="CY56" i="3"/>
  <c r="CZ56" i="3"/>
  <c r="DB56" i="3" s="1"/>
  <c r="DA56" i="3"/>
  <c r="DC56" i="3"/>
  <c r="A57" i="3"/>
  <c r="CY57" i="3"/>
  <c r="CZ57" i="3"/>
  <c r="DB57" i="3" s="1"/>
  <c r="DA57" i="3"/>
  <c r="DC57" i="3"/>
  <c r="A58" i="3"/>
  <c r="CY58" i="3"/>
  <c r="CZ58" i="3"/>
  <c r="DB58" i="3" s="1"/>
  <c r="DA58" i="3"/>
  <c r="DC58" i="3"/>
  <c r="A59" i="3"/>
  <c r="CY59" i="3"/>
  <c r="CZ59" i="3"/>
  <c r="DB59" i="3" s="1"/>
  <c r="DA59" i="3"/>
  <c r="DC59" i="3"/>
  <c r="A60" i="3"/>
  <c r="CY60" i="3"/>
  <c r="CZ60" i="3"/>
  <c r="DA60" i="3"/>
  <c r="DB60" i="3"/>
  <c r="DC60" i="3"/>
  <c r="A61" i="3"/>
  <c r="CY61" i="3"/>
  <c r="CZ61" i="3"/>
  <c r="DA61" i="3"/>
  <c r="DB61" i="3"/>
  <c r="DC61" i="3"/>
  <c r="A62" i="3"/>
  <c r="CY62" i="3"/>
  <c r="CZ62" i="3"/>
  <c r="DB62" i="3" s="1"/>
  <c r="DA62" i="3"/>
  <c r="DC62" i="3"/>
  <c r="A63" i="3"/>
  <c r="CY63" i="3"/>
  <c r="CZ63" i="3"/>
  <c r="DB63" i="3" s="1"/>
  <c r="DA63" i="3"/>
  <c r="DC63" i="3"/>
  <c r="A64" i="3"/>
  <c r="CY64" i="3"/>
  <c r="CZ64" i="3"/>
  <c r="DB64" i="3" s="1"/>
  <c r="DA64" i="3"/>
  <c r="DC64" i="3"/>
  <c r="A65" i="3"/>
  <c r="CY65" i="3"/>
  <c r="CZ65" i="3"/>
  <c r="DB65" i="3" s="1"/>
  <c r="DA65" i="3"/>
  <c r="DC65" i="3"/>
  <c r="A66" i="3"/>
  <c r="CY66" i="3"/>
  <c r="CZ66" i="3"/>
  <c r="DB66" i="3" s="1"/>
  <c r="DA66" i="3"/>
  <c r="DC66" i="3"/>
  <c r="A67" i="3"/>
  <c r="CY67" i="3"/>
  <c r="CZ67" i="3"/>
  <c r="DB67" i="3" s="1"/>
  <c r="DA67" i="3"/>
  <c r="DC67" i="3"/>
  <c r="A68" i="3"/>
  <c r="CY68" i="3"/>
  <c r="CZ68" i="3"/>
  <c r="DB68" i="3" s="1"/>
  <c r="DA68" i="3"/>
  <c r="DC68" i="3"/>
  <c r="A69" i="3"/>
  <c r="CY69" i="3"/>
  <c r="CZ69" i="3"/>
  <c r="DB69" i="3" s="1"/>
  <c r="DA69" i="3"/>
  <c r="DC69" i="3"/>
  <c r="A70" i="3"/>
  <c r="CY70" i="3"/>
  <c r="CZ70" i="3"/>
  <c r="DB70" i="3" s="1"/>
  <c r="DA70" i="3"/>
  <c r="DC70" i="3"/>
  <c r="A71" i="3"/>
  <c r="CY71" i="3"/>
  <c r="CZ71" i="3"/>
  <c r="DB71" i="3" s="1"/>
  <c r="DA71" i="3"/>
  <c r="DC71" i="3"/>
  <c r="A72" i="3"/>
  <c r="CY72" i="3"/>
  <c r="CZ72" i="3"/>
  <c r="DB72" i="3" s="1"/>
  <c r="DA72" i="3"/>
  <c r="DC72" i="3"/>
  <c r="A73" i="3"/>
  <c r="CY73" i="3"/>
  <c r="CZ73" i="3"/>
  <c r="DA73" i="3"/>
  <c r="DB73" i="3"/>
  <c r="DC73" i="3"/>
  <c r="A74" i="3"/>
  <c r="CY74" i="3"/>
  <c r="CZ74" i="3"/>
  <c r="DA74" i="3"/>
  <c r="DB74" i="3"/>
  <c r="DC74" i="3"/>
  <c r="A75" i="3"/>
  <c r="CY75" i="3"/>
  <c r="CZ75" i="3"/>
  <c r="DB75" i="3" s="1"/>
  <c r="DA75" i="3"/>
  <c r="DC75" i="3"/>
  <c r="A76" i="3"/>
  <c r="CY76" i="3"/>
  <c r="CZ76" i="3"/>
  <c r="DA76" i="3"/>
  <c r="DB76" i="3"/>
  <c r="DC76" i="3"/>
  <c r="A77" i="3"/>
  <c r="CY77" i="3"/>
  <c r="CZ77" i="3"/>
  <c r="DA77" i="3"/>
  <c r="DB77" i="3"/>
  <c r="DC77" i="3"/>
  <c r="A78" i="3"/>
  <c r="CY78" i="3"/>
  <c r="CZ78" i="3"/>
  <c r="DB78" i="3" s="1"/>
  <c r="DA78" i="3"/>
  <c r="DC78" i="3"/>
  <c r="A79" i="3"/>
  <c r="CY79" i="3"/>
  <c r="CZ79" i="3"/>
  <c r="DB79" i="3" s="1"/>
  <c r="DA79" i="3"/>
  <c r="DC79" i="3"/>
  <c r="A80" i="3"/>
  <c r="CY80" i="3"/>
  <c r="CZ80" i="3"/>
  <c r="DB80" i="3" s="1"/>
  <c r="DA80" i="3"/>
  <c r="DC80" i="3"/>
  <c r="A81" i="3"/>
  <c r="CY81" i="3"/>
  <c r="CZ81" i="3"/>
  <c r="DB81" i="3" s="1"/>
  <c r="DA81" i="3"/>
  <c r="DC81" i="3"/>
  <c r="A82" i="3"/>
  <c r="CY82" i="3"/>
  <c r="CZ82" i="3"/>
  <c r="DB82" i="3" s="1"/>
  <c r="DA82" i="3"/>
  <c r="DC82" i="3"/>
  <c r="A83" i="3"/>
  <c r="CY83" i="3"/>
  <c r="CZ83" i="3"/>
  <c r="DB83" i="3" s="1"/>
  <c r="DA83" i="3"/>
  <c r="DC83" i="3"/>
  <c r="A84" i="3"/>
  <c r="CY84" i="3"/>
  <c r="CZ84" i="3"/>
  <c r="DA84" i="3"/>
  <c r="DB84" i="3"/>
  <c r="DC84" i="3"/>
  <c r="A85" i="3"/>
  <c r="CY85" i="3"/>
  <c r="CZ85" i="3"/>
  <c r="DA85" i="3"/>
  <c r="DB85" i="3"/>
  <c r="DC85" i="3"/>
  <c r="A86" i="3"/>
  <c r="CY86" i="3"/>
  <c r="CZ86" i="3"/>
  <c r="DB86" i="3" s="1"/>
  <c r="DA86" i="3"/>
  <c r="DC86" i="3"/>
  <c r="A87" i="3"/>
  <c r="CY87" i="3"/>
  <c r="CZ87" i="3"/>
  <c r="DB87" i="3" s="1"/>
  <c r="DA87" i="3"/>
  <c r="DC87" i="3"/>
  <c r="A88" i="3"/>
  <c r="CY88" i="3"/>
  <c r="CZ88" i="3"/>
  <c r="DB88" i="3" s="1"/>
  <c r="DA88" i="3"/>
  <c r="DC88" i="3"/>
  <c r="A89" i="3"/>
  <c r="CY89" i="3"/>
  <c r="CZ89" i="3"/>
  <c r="DB89" i="3" s="1"/>
  <c r="DA89" i="3"/>
  <c r="DC89" i="3"/>
  <c r="A90" i="3"/>
  <c r="CY90" i="3"/>
  <c r="CZ90" i="3"/>
  <c r="DB90" i="3" s="1"/>
  <c r="DA90" i="3"/>
  <c r="DC90" i="3"/>
  <c r="A91" i="3"/>
  <c r="CY91" i="3"/>
  <c r="CZ91" i="3"/>
  <c r="DB91" i="3" s="1"/>
  <c r="DA91" i="3"/>
  <c r="DC91" i="3"/>
  <c r="A92" i="3"/>
  <c r="CY92" i="3"/>
  <c r="CZ92" i="3"/>
  <c r="DB92" i="3" s="1"/>
  <c r="DA92" i="3"/>
  <c r="DC92" i="3"/>
  <c r="A93" i="3"/>
  <c r="CY93" i="3"/>
  <c r="CZ93" i="3"/>
  <c r="DB93" i="3" s="1"/>
  <c r="DA93" i="3"/>
  <c r="DC93" i="3"/>
  <c r="A94" i="3"/>
  <c r="CY94" i="3"/>
  <c r="CZ94" i="3"/>
  <c r="DB94" i="3" s="1"/>
  <c r="DA94" i="3"/>
  <c r="DC94" i="3"/>
  <c r="A95" i="3"/>
  <c r="CY95" i="3"/>
  <c r="CZ95" i="3"/>
  <c r="DB95" i="3" s="1"/>
  <c r="DA95" i="3"/>
  <c r="DC95" i="3"/>
  <c r="A96" i="3"/>
  <c r="CY96" i="3"/>
  <c r="CZ96" i="3"/>
  <c r="DB96" i="3" s="1"/>
  <c r="DA96" i="3"/>
  <c r="DC96" i="3"/>
  <c r="A97" i="3"/>
  <c r="CY97" i="3"/>
  <c r="CZ97" i="3"/>
  <c r="DA97" i="3"/>
  <c r="DB97" i="3"/>
  <c r="DC97" i="3"/>
  <c r="A98" i="3"/>
  <c r="CY98" i="3"/>
  <c r="CZ98" i="3"/>
  <c r="DA98" i="3"/>
  <c r="DB98" i="3"/>
  <c r="DC98" i="3"/>
  <c r="A99" i="3"/>
  <c r="CY99" i="3"/>
  <c r="CZ99" i="3"/>
  <c r="DB99" i="3" s="1"/>
  <c r="DA99" i="3"/>
  <c r="DC99" i="3"/>
  <c r="A100" i="3"/>
  <c r="CY100" i="3"/>
  <c r="CZ100" i="3"/>
  <c r="DA100" i="3"/>
  <c r="DB100" i="3"/>
  <c r="DC100" i="3"/>
  <c r="A101" i="3"/>
  <c r="CY101" i="3"/>
  <c r="CZ101" i="3"/>
  <c r="DA101" i="3"/>
  <c r="DB101" i="3"/>
  <c r="DC101" i="3"/>
  <c r="A102" i="3"/>
  <c r="CY102" i="3"/>
  <c r="CZ102" i="3"/>
  <c r="DB102" i="3" s="1"/>
  <c r="DA102" i="3"/>
  <c r="DC102" i="3"/>
  <c r="A103" i="3"/>
  <c r="CY103" i="3"/>
  <c r="CZ103" i="3"/>
  <c r="DB103" i="3" s="1"/>
  <c r="DA103" i="3"/>
  <c r="DC103" i="3"/>
  <c r="A104" i="3"/>
  <c r="CY104" i="3"/>
  <c r="CZ104" i="3"/>
  <c r="DB104" i="3" s="1"/>
  <c r="DA104" i="3"/>
  <c r="DC104" i="3"/>
  <c r="A105" i="3"/>
  <c r="CY105" i="3"/>
  <c r="CZ105" i="3"/>
  <c r="DB105" i="3" s="1"/>
  <c r="DA105" i="3"/>
  <c r="DC105" i="3"/>
  <c r="A106" i="3"/>
  <c r="CY106" i="3"/>
  <c r="CZ106" i="3"/>
  <c r="DB106" i="3" s="1"/>
  <c r="DA106" i="3"/>
  <c r="DC106" i="3"/>
  <c r="A107" i="3"/>
  <c r="CY107" i="3"/>
  <c r="CZ107" i="3"/>
  <c r="DB107" i="3" s="1"/>
  <c r="DA107" i="3"/>
  <c r="DC107" i="3"/>
  <c r="A108" i="3"/>
  <c r="CY108" i="3"/>
  <c r="CZ108" i="3"/>
  <c r="DA108" i="3"/>
  <c r="DB108" i="3"/>
  <c r="DC108" i="3"/>
  <c r="A109" i="3"/>
  <c r="CY109" i="3"/>
  <c r="CZ109" i="3"/>
  <c r="DA109" i="3"/>
  <c r="DB109" i="3"/>
  <c r="DC109" i="3"/>
  <c r="A110" i="3"/>
  <c r="CY110" i="3"/>
  <c r="CZ110" i="3"/>
  <c r="DB110" i="3" s="1"/>
  <c r="DA110" i="3"/>
  <c r="DC110" i="3"/>
  <c r="A111" i="3"/>
  <c r="CY111" i="3"/>
  <c r="CZ111" i="3"/>
  <c r="DB111" i="3" s="1"/>
  <c r="DA111" i="3"/>
  <c r="DC111" i="3"/>
  <c r="A112" i="3"/>
  <c r="CY112" i="3"/>
  <c r="CZ112" i="3"/>
  <c r="DB112" i="3" s="1"/>
  <c r="DA112" i="3"/>
  <c r="DC112" i="3"/>
  <c r="A113" i="3"/>
  <c r="CY113" i="3"/>
  <c r="CZ113" i="3"/>
  <c r="DB113" i="3" s="1"/>
  <c r="DA113" i="3"/>
  <c r="DC113" i="3"/>
  <c r="A114" i="3"/>
  <c r="CY114" i="3"/>
  <c r="CZ114" i="3"/>
  <c r="DB114" i="3" s="1"/>
  <c r="DA114" i="3"/>
  <c r="DC114" i="3"/>
  <c r="A115" i="3"/>
  <c r="CY115" i="3"/>
  <c r="CZ115" i="3"/>
  <c r="DB115" i="3" s="1"/>
  <c r="DA115" i="3"/>
  <c r="DC115" i="3"/>
  <c r="A116" i="3"/>
  <c r="CY116" i="3"/>
  <c r="CZ116" i="3"/>
  <c r="DB116" i="3" s="1"/>
  <c r="DA116" i="3"/>
  <c r="DC116" i="3"/>
  <c r="A117" i="3"/>
  <c r="CY117" i="3"/>
  <c r="CZ117" i="3"/>
  <c r="DB117" i="3" s="1"/>
  <c r="DA117" i="3"/>
  <c r="DC117" i="3"/>
  <c r="A118" i="3"/>
  <c r="CY118" i="3"/>
  <c r="CZ118" i="3"/>
  <c r="DB118" i="3" s="1"/>
  <c r="DA118" i="3"/>
  <c r="DC118" i="3"/>
  <c r="A119" i="3"/>
  <c r="CY119" i="3"/>
  <c r="CZ119" i="3"/>
  <c r="DB119" i="3" s="1"/>
  <c r="DA119" i="3"/>
  <c r="DC119" i="3"/>
  <c r="A120" i="3"/>
  <c r="CY120" i="3"/>
  <c r="CZ120" i="3"/>
  <c r="DB120" i="3" s="1"/>
  <c r="DA120" i="3"/>
  <c r="DC120" i="3"/>
  <c r="A121" i="3"/>
  <c r="CY121" i="3"/>
  <c r="CZ121" i="3"/>
  <c r="DA121" i="3"/>
  <c r="DB121" i="3"/>
  <c r="DC121" i="3"/>
  <c r="A122" i="3"/>
  <c r="CY122" i="3"/>
  <c r="CZ122" i="3"/>
  <c r="DA122" i="3"/>
  <c r="DB122" i="3"/>
  <c r="DC122" i="3"/>
  <c r="A123" i="3"/>
  <c r="CY123" i="3"/>
  <c r="CZ123" i="3"/>
  <c r="DB123" i="3" s="1"/>
  <c r="DA123" i="3"/>
  <c r="DC123" i="3"/>
  <c r="A124" i="3"/>
  <c r="CY124" i="3"/>
  <c r="CZ124" i="3"/>
  <c r="DA124" i="3"/>
  <c r="DB124" i="3"/>
  <c r="DC124" i="3"/>
  <c r="A125" i="3"/>
  <c r="CY125" i="3"/>
  <c r="CZ125" i="3"/>
  <c r="DA125" i="3"/>
  <c r="DB125" i="3"/>
  <c r="DC125" i="3"/>
  <c r="A126" i="3"/>
  <c r="CY126" i="3"/>
  <c r="CZ126" i="3"/>
  <c r="DB126" i="3" s="1"/>
  <c r="DA126" i="3"/>
  <c r="DC126" i="3"/>
  <c r="A127" i="3"/>
  <c r="CY127" i="3"/>
  <c r="CZ127" i="3"/>
  <c r="DB127" i="3" s="1"/>
  <c r="DA127" i="3"/>
  <c r="DC127" i="3"/>
  <c r="A128" i="3"/>
  <c r="CY128" i="3"/>
  <c r="CZ128" i="3"/>
  <c r="DB128" i="3" s="1"/>
  <c r="DA128" i="3"/>
  <c r="DC128" i="3"/>
  <c r="A129" i="3"/>
  <c r="CY129" i="3"/>
  <c r="CZ129" i="3"/>
  <c r="DB129" i="3" s="1"/>
  <c r="DA129" i="3"/>
  <c r="DC129" i="3"/>
  <c r="A130" i="3"/>
  <c r="CY130" i="3"/>
  <c r="CZ130" i="3"/>
  <c r="DB130" i="3" s="1"/>
  <c r="DA130" i="3"/>
  <c r="DC130" i="3"/>
  <c r="A131" i="3"/>
  <c r="CY131" i="3"/>
  <c r="CZ131" i="3"/>
  <c r="DB131" i="3" s="1"/>
  <c r="DA131" i="3"/>
  <c r="DC131" i="3"/>
  <c r="A132" i="3"/>
  <c r="CY132" i="3"/>
  <c r="CZ132" i="3"/>
  <c r="DA132" i="3"/>
  <c r="DB132" i="3"/>
  <c r="DC132" i="3"/>
  <c r="A133" i="3"/>
  <c r="CY133" i="3"/>
  <c r="CZ133" i="3"/>
  <c r="DA133" i="3"/>
  <c r="DB133" i="3"/>
  <c r="DC133" i="3"/>
  <c r="A134" i="3"/>
  <c r="CY134" i="3"/>
  <c r="CZ134" i="3"/>
  <c r="DB134" i="3" s="1"/>
  <c r="DA134" i="3"/>
  <c r="DC134" i="3"/>
  <c r="A135" i="3"/>
  <c r="CY135" i="3"/>
  <c r="CZ135" i="3"/>
  <c r="DB135" i="3" s="1"/>
  <c r="DA135" i="3"/>
  <c r="DC135" i="3"/>
  <c r="A136" i="3"/>
  <c r="CY136" i="3"/>
  <c r="CZ136" i="3"/>
  <c r="DB136" i="3" s="1"/>
  <c r="DA136" i="3"/>
  <c r="DC136" i="3"/>
  <c r="A137" i="3"/>
  <c r="CY137" i="3"/>
  <c r="CZ137" i="3"/>
  <c r="DB137" i="3" s="1"/>
  <c r="DA137" i="3"/>
  <c r="DC137" i="3"/>
  <c r="A138" i="3"/>
  <c r="CY138" i="3"/>
  <c r="CZ138" i="3"/>
  <c r="DB138" i="3" s="1"/>
  <c r="DA138" i="3"/>
  <c r="DC138" i="3"/>
  <c r="A139" i="3"/>
  <c r="CY139" i="3"/>
  <c r="CZ139" i="3"/>
  <c r="DB139" i="3" s="1"/>
  <c r="DA139" i="3"/>
  <c r="DC139" i="3"/>
  <c r="A140" i="3"/>
  <c r="CY140" i="3"/>
  <c r="CZ140" i="3"/>
  <c r="DB140" i="3" s="1"/>
  <c r="DA140" i="3"/>
  <c r="DC140" i="3"/>
  <c r="A141" i="3"/>
  <c r="CY141" i="3"/>
  <c r="CZ141" i="3"/>
  <c r="DB141" i="3" s="1"/>
  <c r="DA141" i="3"/>
  <c r="DC141" i="3"/>
  <c r="A142" i="3"/>
  <c r="CY142" i="3"/>
  <c r="CZ142" i="3"/>
  <c r="DB142" i="3" s="1"/>
  <c r="DA142" i="3"/>
  <c r="DC142" i="3"/>
  <c r="A143" i="3"/>
  <c r="CY143" i="3"/>
  <c r="CZ143" i="3"/>
  <c r="DB143" i="3" s="1"/>
  <c r="DA143" i="3"/>
  <c r="DC143" i="3"/>
  <c r="A144" i="3"/>
  <c r="CY144" i="3"/>
  <c r="CZ144" i="3"/>
  <c r="DB144" i="3" s="1"/>
  <c r="DA144" i="3"/>
  <c r="DC144" i="3"/>
  <c r="A145" i="3"/>
  <c r="CY145" i="3"/>
  <c r="CZ145" i="3"/>
  <c r="DA145" i="3"/>
  <c r="DB145" i="3"/>
  <c r="DC145" i="3"/>
  <c r="A146" i="3"/>
  <c r="CY146" i="3"/>
  <c r="CZ146" i="3"/>
  <c r="DA146" i="3"/>
  <c r="DB146" i="3"/>
  <c r="DC146" i="3"/>
  <c r="A147" i="3"/>
  <c r="CY147" i="3"/>
  <c r="CZ147" i="3"/>
  <c r="DB147" i="3" s="1"/>
  <c r="DA147" i="3"/>
  <c r="DC147" i="3"/>
  <c r="A148" i="3"/>
  <c r="CY148" i="3"/>
  <c r="CZ148" i="3"/>
  <c r="DA148" i="3"/>
  <c r="DB148" i="3"/>
  <c r="DC148" i="3"/>
  <c r="A149" i="3"/>
  <c r="CY149" i="3"/>
  <c r="CZ149" i="3"/>
  <c r="DA149" i="3"/>
  <c r="DB149" i="3"/>
  <c r="DC149" i="3"/>
  <c r="A150" i="3"/>
  <c r="CY150" i="3"/>
  <c r="CZ150" i="3"/>
  <c r="DB150" i="3" s="1"/>
  <c r="DA150" i="3"/>
  <c r="DC150" i="3"/>
  <c r="A151" i="3"/>
  <c r="CY151" i="3"/>
  <c r="CZ151" i="3"/>
  <c r="DB151" i="3" s="1"/>
  <c r="DA151" i="3"/>
  <c r="DC151" i="3"/>
  <c r="A152" i="3"/>
  <c r="CY152" i="3"/>
  <c r="CZ152" i="3"/>
  <c r="DB152" i="3" s="1"/>
  <c r="DA152" i="3"/>
  <c r="DC152" i="3"/>
  <c r="A153" i="3"/>
  <c r="CY153" i="3"/>
  <c r="CZ153" i="3"/>
  <c r="DB153" i="3" s="1"/>
  <c r="DA153" i="3"/>
  <c r="DC153" i="3"/>
  <c r="A154" i="3"/>
  <c r="CY154" i="3"/>
  <c r="CZ154" i="3"/>
  <c r="DB154" i="3" s="1"/>
  <c r="DA154" i="3"/>
  <c r="DC154" i="3"/>
  <c r="A155" i="3"/>
  <c r="CY155" i="3"/>
  <c r="CZ155" i="3"/>
  <c r="DB155" i="3" s="1"/>
  <c r="DA155" i="3"/>
  <c r="DC155" i="3"/>
  <c r="A156" i="3"/>
  <c r="CY156" i="3"/>
  <c r="CZ156" i="3"/>
  <c r="DA156" i="3"/>
  <c r="DB156" i="3"/>
  <c r="DC156" i="3"/>
  <c r="A157" i="3"/>
  <c r="CY157" i="3"/>
  <c r="CZ157" i="3"/>
  <c r="DA157" i="3"/>
  <c r="DB157" i="3"/>
  <c r="DC157" i="3"/>
  <c r="A158" i="3"/>
  <c r="CY158" i="3"/>
  <c r="CZ158" i="3"/>
  <c r="DB158" i="3" s="1"/>
  <c r="DA158" i="3"/>
  <c r="DC158" i="3"/>
  <c r="A159" i="3"/>
  <c r="CY159" i="3"/>
  <c r="CZ159" i="3"/>
  <c r="DB159" i="3" s="1"/>
  <c r="L9" i="9" s="1"/>
  <c r="DA159" i="3"/>
  <c r="DC159" i="3"/>
  <c r="Q9" i="9" s="1"/>
  <c r="A160" i="3"/>
  <c r="CY160" i="3"/>
  <c r="CZ160" i="3"/>
  <c r="DB160" i="3" s="1"/>
  <c r="L8" i="9" s="1"/>
  <c r="DA160" i="3"/>
  <c r="DC160" i="3"/>
  <c r="Q8" i="9" s="1"/>
  <c r="A161" i="3"/>
  <c r="CY161" i="3"/>
  <c r="CZ161" i="3"/>
  <c r="DB161" i="3" s="1"/>
  <c r="DA161" i="3"/>
  <c r="DC161" i="3"/>
  <c r="A162" i="3"/>
  <c r="CY162" i="3"/>
  <c r="CZ162" i="3"/>
  <c r="DB162" i="3" s="1"/>
  <c r="DA162" i="3"/>
  <c r="DC162" i="3"/>
  <c r="A163" i="3"/>
  <c r="CY163" i="3"/>
  <c r="CZ163" i="3"/>
  <c r="DB163" i="3" s="1"/>
  <c r="DA163" i="3"/>
  <c r="DC163" i="3"/>
  <c r="A164" i="3"/>
  <c r="CY164" i="3"/>
  <c r="CZ164" i="3"/>
  <c r="DB164" i="3" s="1"/>
  <c r="DA164" i="3"/>
  <c r="DC164" i="3"/>
  <c r="A165" i="3"/>
  <c r="CY165" i="3"/>
  <c r="CZ165" i="3"/>
  <c r="DB165" i="3" s="1"/>
  <c r="DA165" i="3"/>
  <c r="DC165" i="3"/>
  <c r="A166" i="3"/>
  <c r="CY166" i="3"/>
  <c r="CZ166" i="3"/>
  <c r="DB166" i="3" s="1"/>
  <c r="DA166" i="3"/>
  <c r="DC166" i="3"/>
  <c r="A167" i="3"/>
  <c r="CY167" i="3"/>
  <c r="CZ167" i="3"/>
  <c r="DB167" i="3" s="1"/>
  <c r="DA167" i="3"/>
  <c r="DC167" i="3"/>
  <c r="A168" i="3"/>
  <c r="CY168" i="3"/>
  <c r="CZ168" i="3"/>
  <c r="DB168" i="3" s="1"/>
  <c r="L11" i="9" s="1"/>
  <c r="DA168" i="3"/>
  <c r="DC168" i="3"/>
  <c r="Q11" i="9" s="1"/>
  <c r="A169" i="3"/>
  <c r="CY169" i="3"/>
  <c r="CZ169" i="3"/>
  <c r="DA169" i="3"/>
  <c r="DB169" i="3"/>
  <c r="L10" i="9" s="1"/>
  <c r="DC169" i="3"/>
  <c r="Q10" i="9" s="1"/>
  <c r="A170" i="3"/>
  <c r="CY170" i="3"/>
  <c r="CZ170" i="3"/>
  <c r="DA170" i="3"/>
  <c r="DB170" i="3"/>
  <c r="DC170" i="3"/>
  <c r="A171" i="3"/>
  <c r="CY171" i="3"/>
  <c r="CZ171" i="3"/>
  <c r="DB171" i="3" s="1"/>
  <c r="DA171" i="3"/>
  <c r="DC171" i="3"/>
  <c r="A172" i="3"/>
  <c r="CY172" i="3"/>
  <c r="CZ172" i="3"/>
  <c r="DB172" i="3" s="1"/>
  <c r="DA172" i="3"/>
  <c r="DC172" i="3"/>
  <c r="A173" i="3"/>
  <c r="CY173" i="3"/>
  <c r="CZ173" i="3"/>
  <c r="DB173" i="3" s="1"/>
  <c r="DA173" i="3"/>
  <c r="DC173" i="3"/>
  <c r="A174" i="3"/>
  <c r="CY174" i="3"/>
  <c r="CZ174" i="3"/>
  <c r="DB174" i="3" s="1"/>
  <c r="DA174" i="3"/>
  <c r="DC174" i="3"/>
  <c r="A175" i="3"/>
  <c r="CY175" i="3"/>
  <c r="CZ175" i="3"/>
  <c r="DB175" i="3" s="1"/>
  <c r="DA175" i="3"/>
  <c r="DC175" i="3"/>
  <c r="A176" i="3"/>
  <c r="CY176" i="3"/>
  <c r="CZ176" i="3"/>
  <c r="DB176" i="3" s="1"/>
  <c r="DA176" i="3"/>
  <c r="DC176" i="3"/>
  <c r="A177" i="3"/>
  <c r="CY177" i="3"/>
  <c r="CZ177" i="3"/>
  <c r="DB177" i="3" s="1"/>
  <c r="DA177" i="3"/>
  <c r="DC177" i="3"/>
  <c r="A178" i="3"/>
  <c r="CY178" i="3"/>
  <c r="CZ178" i="3"/>
  <c r="DB178" i="3" s="1"/>
  <c r="DA178" i="3"/>
  <c r="DC178" i="3"/>
  <c r="A179" i="3"/>
  <c r="CY179" i="3"/>
  <c r="CZ179" i="3"/>
  <c r="DB179" i="3" s="1"/>
  <c r="DA179" i="3"/>
  <c r="DC179" i="3"/>
  <c r="A180" i="3"/>
  <c r="CY180" i="3"/>
  <c r="CZ180" i="3"/>
  <c r="DB180" i="3" s="1"/>
  <c r="DA180" i="3"/>
  <c r="DC180" i="3"/>
  <c r="A181" i="3"/>
  <c r="CY181" i="3"/>
  <c r="CZ181" i="3"/>
  <c r="DA181" i="3"/>
  <c r="DB181" i="3"/>
  <c r="DC181" i="3"/>
  <c r="A182" i="3"/>
  <c r="CY182" i="3"/>
  <c r="CZ182" i="3"/>
  <c r="DA182" i="3"/>
  <c r="DB182" i="3"/>
  <c r="DC182" i="3"/>
  <c r="A183" i="3"/>
  <c r="CY183" i="3"/>
  <c r="CZ183" i="3"/>
  <c r="DB183" i="3" s="1"/>
  <c r="DA183" i="3"/>
  <c r="DC183" i="3"/>
  <c r="A184" i="3"/>
  <c r="CY184" i="3"/>
  <c r="CZ184" i="3"/>
  <c r="DB184" i="3" s="1"/>
  <c r="DA184" i="3"/>
  <c r="DC184" i="3"/>
  <c r="A185" i="3"/>
  <c r="CY185" i="3"/>
  <c r="CZ185" i="3"/>
  <c r="DB185" i="3" s="1"/>
  <c r="DA185" i="3"/>
  <c r="DC185" i="3"/>
  <c r="A186" i="3"/>
  <c r="CY186" i="3"/>
  <c r="CZ186" i="3"/>
  <c r="DB186" i="3" s="1"/>
  <c r="DA186" i="3"/>
  <c r="DC186" i="3"/>
  <c r="A187" i="3"/>
  <c r="CY187" i="3"/>
  <c r="CZ187" i="3"/>
  <c r="DB187" i="3" s="1"/>
  <c r="DA187" i="3"/>
  <c r="DC187" i="3"/>
  <c r="A188" i="3"/>
  <c r="CY188" i="3"/>
  <c r="CZ188" i="3"/>
  <c r="DB188" i="3" s="1"/>
  <c r="DA188" i="3"/>
  <c r="DC188" i="3"/>
  <c r="A189" i="3"/>
  <c r="CY189" i="3"/>
  <c r="CZ189" i="3"/>
  <c r="DB189" i="3" s="1"/>
  <c r="DA189" i="3"/>
  <c r="DC189" i="3"/>
  <c r="A190" i="3"/>
  <c r="CY190" i="3"/>
  <c r="CZ190" i="3"/>
  <c r="DB190" i="3" s="1"/>
  <c r="DA190" i="3"/>
  <c r="DC190" i="3"/>
  <c r="A191" i="3"/>
  <c r="CY191" i="3"/>
  <c r="CZ191" i="3"/>
  <c r="DB191" i="3" s="1"/>
  <c r="DA191" i="3"/>
  <c r="DC191" i="3"/>
  <c r="A192" i="3"/>
  <c r="CY192" i="3"/>
  <c r="CZ192" i="3"/>
  <c r="DB192" i="3" s="1"/>
  <c r="L14" i="9" s="1"/>
  <c r="DA192" i="3"/>
  <c r="DC192" i="3"/>
  <c r="Q14" i="9" s="1"/>
  <c r="A193" i="3"/>
  <c r="CY193" i="3"/>
  <c r="CZ193" i="3"/>
  <c r="DA193" i="3"/>
  <c r="DB193" i="3"/>
  <c r="DC193" i="3"/>
  <c r="A194" i="3"/>
  <c r="CY194" i="3"/>
  <c r="CZ194" i="3"/>
  <c r="DA194" i="3"/>
  <c r="DB194" i="3"/>
  <c r="DC194" i="3"/>
  <c r="A195" i="3"/>
  <c r="CY195" i="3"/>
  <c r="CZ195" i="3"/>
  <c r="DB195" i="3" s="1"/>
  <c r="DA195" i="3"/>
  <c r="DC195" i="3"/>
  <c r="A196" i="3"/>
  <c r="CY196" i="3"/>
  <c r="CZ196" i="3"/>
  <c r="DB196" i="3" s="1"/>
  <c r="DA196" i="3"/>
  <c r="DC196" i="3"/>
  <c r="A197" i="3"/>
  <c r="CY197" i="3"/>
  <c r="CZ197" i="3"/>
  <c r="DB197" i="3" s="1"/>
  <c r="DA197" i="3"/>
  <c r="DC197" i="3"/>
  <c r="A198" i="3"/>
  <c r="CY198" i="3"/>
  <c r="CZ198" i="3"/>
  <c r="DB198" i="3" s="1"/>
  <c r="DA198" i="3"/>
  <c r="DC198" i="3"/>
  <c r="A199" i="3"/>
  <c r="CY199" i="3"/>
  <c r="CZ199" i="3"/>
  <c r="DB199" i="3" s="1"/>
  <c r="DA199" i="3"/>
  <c r="DC199" i="3"/>
  <c r="A200" i="3"/>
  <c r="CY200" i="3"/>
  <c r="CZ200" i="3"/>
  <c r="DB200" i="3" s="1"/>
  <c r="L17" i="9" s="1"/>
  <c r="DA200" i="3"/>
  <c r="DC200" i="3"/>
  <c r="Q17" i="9" s="1"/>
  <c r="A201" i="3"/>
  <c r="CY201" i="3"/>
  <c r="CZ201" i="3"/>
  <c r="DB201" i="3" s="1"/>
  <c r="L16" i="9" s="1"/>
  <c r="DA201" i="3"/>
  <c r="DC201" i="3"/>
  <c r="Q16" i="9" s="1"/>
  <c r="A202" i="3"/>
  <c r="CY202" i="3"/>
  <c r="CZ202" i="3"/>
  <c r="DA202" i="3"/>
  <c r="DB202" i="3"/>
  <c r="DC202" i="3"/>
  <c r="A203" i="3"/>
  <c r="CY203" i="3"/>
  <c r="CZ203" i="3"/>
  <c r="DA203" i="3"/>
  <c r="DB203" i="3"/>
  <c r="DC203" i="3"/>
  <c r="A204" i="3"/>
  <c r="CY204" i="3"/>
  <c r="CZ204" i="3"/>
  <c r="DB204" i="3" s="1"/>
  <c r="DA204" i="3"/>
  <c r="DC204" i="3"/>
  <c r="A205" i="3"/>
  <c r="CY205" i="3"/>
  <c r="CZ205" i="3"/>
  <c r="DA205" i="3"/>
  <c r="DB205" i="3"/>
  <c r="DC205" i="3"/>
  <c r="A206" i="3"/>
  <c r="CY206" i="3"/>
  <c r="CZ206" i="3"/>
  <c r="DA206" i="3"/>
  <c r="DB206" i="3"/>
  <c r="DC206" i="3"/>
  <c r="A207" i="3"/>
  <c r="CY207" i="3"/>
  <c r="CZ207" i="3"/>
  <c r="DA207" i="3"/>
  <c r="DB207" i="3"/>
  <c r="DC207" i="3"/>
  <c r="A208" i="3"/>
  <c r="CY208" i="3"/>
  <c r="CZ208" i="3"/>
  <c r="DB208" i="3" s="1"/>
  <c r="DA208" i="3"/>
  <c r="DC208" i="3"/>
  <c r="A209" i="3"/>
  <c r="CY209" i="3"/>
  <c r="CZ209" i="3"/>
  <c r="DA209" i="3"/>
  <c r="DB209" i="3"/>
  <c r="L19" i="9" s="1"/>
  <c r="DC209" i="3"/>
  <c r="Q19" i="9" s="1"/>
  <c r="A210" i="3"/>
  <c r="CY210" i="3"/>
  <c r="CZ210" i="3"/>
  <c r="DA210" i="3"/>
  <c r="DB210" i="3"/>
  <c r="L18" i="9" s="1"/>
  <c r="DC210" i="3"/>
  <c r="Q18" i="9" s="1"/>
  <c r="A211" i="3"/>
  <c r="CY211" i="3"/>
  <c r="CZ211" i="3"/>
  <c r="DB211" i="3" s="1"/>
  <c r="DA211" i="3"/>
  <c r="DC211" i="3"/>
  <c r="A212" i="3"/>
  <c r="CY212" i="3"/>
  <c r="CZ212" i="3"/>
  <c r="DB212" i="3" s="1"/>
  <c r="DA212" i="3"/>
  <c r="DC212" i="3"/>
  <c r="A213" i="3"/>
  <c r="CY213" i="3"/>
  <c r="CZ213" i="3"/>
  <c r="DB213" i="3" s="1"/>
  <c r="DA213" i="3"/>
  <c r="DC213" i="3"/>
  <c r="A214" i="3"/>
  <c r="CY214" i="3"/>
  <c r="CZ214" i="3"/>
  <c r="DB214" i="3" s="1"/>
  <c r="DA214" i="3"/>
  <c r="DC214" i="3"/>
  <c r="A215" i="3"/>
  <c r="CY215" i="3"/>
  <c r="CZ215" i="3"/>
  <c r="DB215" i="3" s="1"/>
  <c r="DA215" i="3"/>
  <c r="DC215" i="3"/>
  <c r="A216" i="3"/>
  <c r="CY216" i="3"/>
  <c r="CZ216" i="3"/>
  <c r="DB216" i="3" s="1"/>
  <c r="DA216" i="3"/>
  <c r="DC216" i="3"/>
  <c r="A217" i="3"/>
  <c r="CY217" i="3"/>
  <c r="CZ217" i="3"/>
  <c r="DB217" i="3" s="1"/>
  <c r="DA217" i="3"/>
  <c r="DC217" i="3"/>
  <c r="A218" i="3"/>
  <c r="CY218" i="3"/>
  <c r="CZ218" i="3"/>
  <c r="DA218" i="3"/>
  <c r="DB218" i="3"/>
  <c r="DC218" i="3"/>
  <c r="A219" i="3"/>
  <c r="CY219" i="3"/>
  <c r="CZ219" i="3"/>
  <c r="DA219" i="3"/>
  <c r="DB219" i="3"/>
  <c r="DC219" i="3"/>
  <c r="A220" i="3"/>
  <c r="CY220" i="3"/>
  <c r="CZ220" i="3"/>
  <c r="DB220" i="3" s="1"/>
  <c r="DA220" i="3"/>
  <c r="DC220" i="3"/>
  <c r="A221" i="3"/>
  <c r="CY221" i="3"/>
  <c r="CZ221" i="3"/>
  <c r="DB221" i="3" s="1"/>
  <c r="L25" i="9" s="1"/>
  <c r="DA221" i="3"/>
  <c r="DC221" i="3"/>
  <c r="Q25" i="9" s="1"/>
  <c r="A222" i="3"/>
  <c r="CY222" i="3"/>
  <c r="CZ222" i="3"/>
  <c r="DB222" i="3" s="1"/>
  <c r="L24" i="9" s="1"/>
  <c r="DA222" i="3"/>
  <c r="DC222" i="3"/>
  <c r="Q24" i="9" s="1"/>
  <c r="A223" i="3"/>
  <c r="CY223" i="3"/>
  <c r="CZ223" i="3"/>
  <c r="DB223" i="3" s="1"/>
  <c r="L23" i="9" s="1"/>
  <c r="DA223" i="3"/>
  <c r="DC223" i="3"/>
  <c r="Q23" i="9" s="1"/>
  <c r="A224" i="3"/>
  <c r="CY224" i="3"/>
  <c r="CZ224" i="3"/>
  <c r="DB224" i="3" s="1"/>
  <c r="L22" i="9" s="1"/>
  <c r="DA224" i="3"/>
  <c r="DC224" i="3"/>
  <c r="Q22" i="9" s="1"/>
  <c r="A225" i="3"/>
  <c r="CY225" i="3"/>
  <c r="CZ225" i="3"/>
  <c r="DB225" i="3" s="1"/>
  <c r="L21" i="9" s="1"/>
  <c r="DA225" i="3"/>
  <c r="DC225" i="3"/>
  <c r="Q21" i="9" s="1"/>
  <c r="A226" i="3"/>
  <c r="CY226" i="3"/>
  <c r="CZ226" i="3"/>
  <c r="DB226" i="3" s="1"/>
  <c r="DA226" i="3"/>
  <c r="DC226" i="3"/>
  <c r="A227" i="3"/>
  <c r="CY227" i="3"/>
  <c r="CZ227" i="3"/>
  <c r="DB227" i="3" s="1"/>
  <c r="DA227" i="3"/>
  <c r="DC227" i="3"/>
  <c r="A228" i="3"/>
  <c r="CY228" i="3"/>
  <c r="CZ228" i="3"/>
  <c r="DA228" i="3"/>
  <c r="DB228" i="3"/>
  <c r="DC228" i="3"/>
  <c r="A229" i="3"/>
  <c r="CY229" i="3"/>
  <c r="CZ229" i="3"/>
  <c r="DA229" i="3"/>
  <c r="DB229" i="3"/>
  <c r="L28" i="9" s="1"/>
  <c r="DC229" i="3"/>
  <c r="Q28" i="9" s="1"/>
  <c r="A230" i="3"/>
  <c r="CY230" i="3"/>
  <c r="CZ230" i="3"/>
  <c r="DB230" i="3" s="1"/>
  <c r="L27" i="9" s="1"/>
  <c r="DA230" i="3"/>
  <c r="DC230" i="3"/>
  <c r="Q27" i="9" s="1"/>
  <c r="A231" i="3"/>
  <c r="CY231" i="3"/>
  <c r="CZ231" i="3"/>
  <c r="DB231" i="3" s="1"/>
  <c r="L26" i="9" s="1"/>
  <c r="DA231" i="3"/>
  <c r="DC231" i="3"/>
  <c r="Q26" i="9" s="1"/>
  <c r="A232" i="3"/>
  <c r="CY232" i="3"/>
  <c r="CZ232" i="3"/>
  <c r="DA232" i="3"/>
  <c r="DB232" i="3"/>
  <c r="DC232" i="3"/>
  <c r="A233" i="3"/>
  <c r="CY233" i="3"/>
  <c r="CZ233" i="3"/>
  <c r="DA233" i="3"/>
  <c r="DB233" i="3"/>
  <c r="DC233" i="3"/>
  <c r="A234" i="3"/>
  <c r="CY234" i="3"/>
  <c r="CZ234" i="3"/>
  <c r="DB234" i="3" s="1"/>
  <c r="DA234" i="3"/>
  <c r="DC234" i="3"/>
  <c r="A235" i="3"/>
  <c r="CY235" i="3"/>
  <c r="CZ235" i="3"/>
  <c r="DB235" i="3" s="1"/>
  <c r="DA235" i="3"/>
  <c r="DC235" i="3"/>
  <c r="A236" i="3"/>
  <c r="CY236" i="3"/>
  <c r="CZ236" i="3"/>
  <c r="DB236" i="3" s="1"/>
  <c r="DA236" i="3"/>
  <c r="DC236" i="3"/>
  <c r="A237" i="3"/>
  <c r="CY237" i="3"/>
  <c r="CZ237" i="3"/>
  <c r="DB237" i="3" s="1"/>
  <c r="DA237" i="3"/>
  <c r="DC237" i="3"/>
  <c r="A238" i="3"/>
  <c r="CY238" i="3"/>
  <c r="CZ238" i="3"/>
  <c r="DB238" i="3" s="1"/>
  <c r="DA238" i="3"/>
  <c r="DC238" i="3"/>
  <c r="A239" i="3"/>
  <c r="CY239" i="3"/>
  <c r="CZ239" i="3"/>
  <c r="DB239" i="3" s="1"/>
  <c r="DA239" i="3"/>
  <c r="DC239" i="3"/>
  <c r="A240" i="3"/>
  <c r="CY240" i="3"/>
  <c r="CZ240" i="3"/>
  <c r="DA240" i="3"/>
  <c r="DB240" i="3"/>
  <c r="DC240" i="3"/>
  <c r="A241" i="3"/>
  <c r="CY241" i="3"/>
  <c r="CZ241" i="3"/>
  <c r="DA241" i="3"/>
  <c r="DB241" i="3"/>
  <c r="DC241" i="3"/>
  <c r="A242" i="3"/>
  <c r="CY242" i="3"/>
  <c r="CZ242" i="3"/>
  <c r="DB242" i="3" s="1"/>
  <c r="DA242" i="3"/>
  <c r="DC242" i="3"/>
  <c r="A243" i="3"/>
  <c r="CY243" i="3"/>
  <c r="CZ243" i="3"/>
  <c r="DB243" i="3" s="1"/>
  <c r="DA243" i="3"/>
  <c r="DC243" i="3"/>
  <c r="A244" i="3"/>
  <c r="CY244" i="3"/>
  <c r="CZ244" i="3"/>
  <c r="DA244" i="3"/>
  <c r="DB244" i="3"/>
  <c r="DC244" i="3"/>
  <c r="A245" i="3"/>
  <c r="CY245" i="3"/>
  <c r="CZ245" i="3"/>
  <c r="DA245" i="3"/>
  <c r="DB245" i="3"/>
  <c r="DC245" i="3"/>
  <c r="A246" i="3"/>
  <c r="CY246" i="3"/>
  <c r="CZ246" i="3"/>
  <c r="DB246" i="3" s="1"/>
  <c r="DA246" i="3"/>
  <c r="DC246" i="3"/>
  <c r="A247" i="3"/>
  <c r="CY247" i="3"/>
  <c r="CZ247" i="3"/>
  <c r="DB247" i="3" s="1"/>
  <c r="DA247" i="3"/>
  <c r="DC247" i="3"/>
  <c r="A248" i="3"/>
  <c r="CY248" i="3"/>
  <c r="CZ248" i="3"/>
  <c r="DB248" i="3" s="1"/>
  <c r="L31" i="9" s="1"/>
  <c r="DA248" i="3"/>
  <c r="DC248" i="3"/>
  <c r="Q31" i="9" s="1"/>
  <c r="A249" i="3"/>
  <c r="CY249" i="3"/>
  <c r="CZ249" i="3"/>
  <c r="DB249" i="3" s="1"/>
  <c r="L30" i="9" s="1"/>
  <c r="DA249" i="3"/>
  <c r="DC249" i="3"/>
  <c r="Q30" i="9" s="1"/>
  <c r="A250" i="3"/>
  <c r="CY250" i="3"/>
  <c r="CZ250" i="3"/>
  <c r="DB250" i="3" s="1"/>
  <c r="DA250" i="3"/>
  <c r="DC250" i="3"/>
  <c r="A251" i="3"/>
  <c r="CY251" i="3"/>
  <c r="CZ251" i="3"/>
  <c r="DB251" i="3" s="1"/>
  <c r="DA251" i="3"/>
  <c r="DC251" i="3"/>
  <c r="A252" i="3"/>
  <c r="CY252" i="3"/>
  <c r="CZ252" i="3"/>
  <c r="DB252" i="3" s="1"/>
  <c r="DA252" i="3"/>
  <c r="DC252" i="3"/>
  <c r="A253" i="3"/>
  <c r="CY253" i="3"/>
  <c r="CZ253" i="3"/>
  <c r="DB253" i="3" s="1"/>
  <c r="DA253" i="3"/>
  <c r="DC253" i="3"/>
  <c r="A254" i="3"/>
  <c r="CY254" i="3"/>
  <c r="CZ254" i="3"/>
  <c r="DB254" i="3" s="1"/>
  <c r="DA254" i="3"/>
  <c r="DC254" i="3"/>
  <c r="A255" i="3"/>
  <c r="CY255" i="3"/>
  <c r="CZ255" i="3"/>
  <c r="DA255" i="3"/>
  <c r="DB255" i="3"/>
  <c r="DC255" i="3"/>
  <c r="A256" i="3"/>
  <c r="CY256" i="3"/>
  <c r="CZ256" i="3"/>
  <c r="DA256" i="3"/>
  <c r="DB256" i="3"/>
  <c r="DC256" i="3"/>
  <c r="A257" i="3"/>
  <c r="CY257" i="3"/>
  <c r="CZ257" i="3"/>
  <c r="DB257" i="3" s="1"/>
  <c r="DA257" i="3"/>
  <c r="DC257" i="3"/>
  <c r="A258" i="3"/>
  <c r="CY258" i="3"/>
  <c r="CZ258" i="3"/>
  <c r="DB258" i="3" s="1"/>
  <c r="DA258" i="3"/>
  <c r="DC258" i="3"/>
  <c r="A259" i="3"/>
  <c r="CY259" i="3"/>
  <c r="CZ259" i="3"/>
  <c r="DB259" i="3" s="1"/>
  <c r="DA259" i="3"/>
  <c r="DC259" i="3"/>
  <c r="A260" i="3"/>
  <c r="CY260" i="3"/>
  <c r="CZ260" i="3"/>
  <c r="DB260" i="3" s="1"/>
  <c r="DA260" i="3"/>
  <c r="DC260" i="3"/>
  <c r="A261" i="3"/>
  <c r="CY261" i="3"/>
  <c r="CZ261" i="3"/>
  <c r="DB261" i="3" s="1"/>
  <c r="DA261" i="3"/>
  <c r="DC261" i="3"/>
  <c r="A262" i="3"/>
  <c r="CY262" i="3"/>
  <c r="CZ262" i="3"/>
  <c r="DB262" i="3" s="1"/>
  <c r="DA262" i="3"/>
  <c r="DC262" i="3"/>
  <c r="A263" i="3"/>
  <c r="CY263" i="3"/>
  <c r="CZ263" i="3"/>
  <c r="DB263" i="3" s="1"/>
  <c r="DA263" i="3"/>
  <c r="DC263" i="3"/>
  <c r="A264" i="3"/>
  <c r="CY264" i="3"/>
  <c r="CZ264" i="3"/>
  <c r="DB264" i="3" s="1"/>
  <c r="DA264" i="3"/>
  <c r="DC264" i="3"/>
  <c r="A265" i="3"/>
  <c r="CY265" i="3"/>
  <c r="CZ265" i="3"/>
  <c r="DB265" i="3" s="1"/>
  <c r="DA265" i="3"/>
  <c r="DC265" i="3"/>
  <c r="A266" i="3"/>
  <c r="CY266" i="3"/>
  <c r="CZ266" i="3"/>
  <c r="DB266" i="3" s="1"/>
  <c r="DA266" i="3"/>
  <c r="DC266" i="3"/>
  <c r="A267" i="3"/>
  <c r="CY267" i="3"/>
  <c r="CZ267" i="3"/>
  <c r="DA267" i="3"/>
  <c r="DB267" i="3"/>
  <c r="DC267" i="3"/>
  <c r="A268" i="3"/>
  <c r="CY268" i="3"/>
  <c r="CZ268" i="3"/>
  <c r="DA268" i="3"/>
  <c r="DB268" i="3"/>
  <c r="DC268" i="3"/>
  <c r="A269" i="3"/>
  <c r="CY269" i="3"/>
  <c r="CZ269" i="3"/>
  <c r="DB269" i="3" s="1"/>
  <c r="DA269" i="3"/>
  <c r="DC269" i="3"/>
  <c r="A270" i="3"/>
  <c r="CY270" i="3"/>
  <c r="CZ270" i="3"/>
  <c r="DB270" i="3" s="1"/>
  <c r="DA270" i="3"/>
  <c r="DC270" i="3"/>
  <c r="A271" i="3"/>
  <c r="CY271" i="3"/>
  <c r="CZ271" i="3"/>
  <c r="DB271" i="3" s="1"/>
  <c r="DA271" i="3"/>
  <c r="DC271" i="3"/>
  <c r="A272" i="3"/>
  <c r="CY272" i="3"/>
  <c r="CZ272" i="3"/>
  <c r="DB272" i="3" s="1"/>
  <c r="DA272" i="3"/>
  <c r="DC272" i="3"/>
  <c r="A273" i="3"/>
  <c r="CY273" i="3"/>
  <c r="CZ273" i="3"/>
  <c r="DB273" i="3" s="1"/>
  <c r="DA273" i="3"/>
  <c r="DC273" i="3"/>
  <c r="A274" i="3"/>
  <c r="CY274" i="3"/>
  <c r="CZ274" i="3"/>
  <c r="DB274" i="3" s="1"/>
  <c r="DA274" i="3"/>
  <c r="DC274" i="3"/>
  <c r="A275" i="3"/>
  <c r="CY275" i="3"/>
  <c r="CZ275" i="3"/>
  <c r="DB275" i="3" s="1"/>
  <c r="DA275" i="3"/>
  <c r="DC275" i="3"/>
  <c r="A276" i="3"/>
  <c r="CY276" i="3"/>
  <c r="CZ276" i="3"/>
  <c r="DB276" i="3" s="1"/>
  <c r="DA276" i="3"/>
  <c r="DC276" i="3"/>
  <c r="A277" i="3"/>
  <c r="CY277" i="3"/>
  <c r="CZ277" i="3"/>
  <c r="DB277" i="3" s="1"/>
  <c r="DA277" i="3"/>
  <c r="DC277" i="3"/>
  <c r="A278" i="3"/>
  <c r="CY278" i="3"/>
  <c r="CZ278" i="3"/>
  <c r="DB278" i="3" s="1"/>
  <c r="DA278" i="3"/>
  <c r="DC278" i="3"/>
  <c r="A279" i="3"/>
  <c r="CY279" i="3"/>
  <c r="CZ279" i="3"/>
  <c r="DA279" i="3"/>
  <c r="DB279" i="3"/>
  <c r="DC279" i="3"/>
  <c r="A280" i="3"/>
  <c r="CY280" i="3"/>
  <c r="CZ280" i="3"/>
  <c r="DA280" i="3"/>
  <c r="DB280" i="3"/>
  <c r="DC280" i="3"/>
  <c r="A281" i="3"/>
  <c r="CY281" i="3"/>
  <c r="CZ281" i="3"/>
  <c r="DB281" i="3" s="1"/>
  <c r="DA281" i="3"/>
  <c r="DC281" i="3"/>
  <c r="A282" i="3"/>
  <c r="CY282" i="3"/>
  <c r="CZ282" i="3"/>
  <c r="DB282" i="3" s="1"/>
  <c r="DA282" i="3"/>
  <c r="DC282" i="3"/>
  <c r="A283" i="3"/>
  <c r="CY283" i="3"/>
  <c r="CZ283" i="3"/>
  <c r="DB283" i="3" s="1"/>
  <c r="DA283" i="3"/>
  <c r="DC283" i="3"/>
  <c r="A284" i="3"/>
  <c r="CY284" i="3"/>
  <c r="CZ284" i="3"/>
  <c r="DB284" i="3" s="1"/>
  <c r="DA284" i="3"/>
  <c r="DC284" i="3"/>
  <c r="A285" i="3"/>
  <c r="CY285" i="3"/>
  <c r="CZ285" i="3"/>
  <c r="DB285" i="3" s="1"/>
  <c r="DA285" i="3"/>
  <c r="DC285" i="3"/>
  <c r="A286" i="3"/>
  <c r="CY286" i="3"/>
  <c r="CZ286" i="3"/>
  <c r="DB286" i="3" s="1"/>
  <c r="DA286" i="3"/>
  <c r="DC286" i="3"/>
  <c r="A287" i="3"/>
  <c r="CY287" i="3"/>
  <c r="CZ287" i="3"/>
  <c r="DB287" i="3" s="1"/>
  <c r="DA287" i="3"/>
  <c r="DC287" i="3"/>
  <c r="A288" i="3"/>
  <c r="CY288" i="3"/>
  <c r="CZ288" i="3"/>
  <c r="DB288" i="3" s="1"/>
  <c r="DA288" i="3"/>
  <c r="DC288" i="3"/>
  <c r="A289" i="3"/>
  <c r="CY289" i="3"/>
  <c r="CZ289" i="3"/>
  <c r="DB289" i="3" s="1"/>
  <c r="DA289" i="3"/>
  <c r="DC289" i="3"/>
  <c r="A290" i="3"/>
  <c r="CY290" i="3"/>
  <c r="CZ290" i="3"/>
  <c r="DB290" i="3" s="1"/>
  <c r="DA290" i="3"/>
  <c r="DC290" i="3"/>
  <c r="A291" i="3"/>
  <c r="CY291" i="3"/>
  <c r="CZ291" i="3"/>
  <c r="DA291" i="3"/>
  <c r="DB291" i="3"/>
  <c r="DC291" i="3"/>
  <c r="A292" i="3"/>
  <c r="CY292" i="3"/>
  <c r="CZ292" i="3"/>
  <c r="DA292" i="3"/>
  <c r="DB292" i="3"/>
  <c r="DC292" i="3"/>
  <c r="A293" i="3"/>
  <c r="CY293" i="3"/>
  <c r="CZ293" i="3"/>
  <c r="DB293" i="3" s="1"/>
  <c r="DA293" i="3"/>
  <c r="DC293" i="3"/>
  <c r="A294" i="3"/>
  <c r="CY294" i="3"/>
  <c r="CZ294" i="3"/>
  <c r="DB294" i="3" s="1"/>
  <c r="DA294" i="3"/>
  <c r="DC294" i="3"/>
  <c r="A295" i="3"/>
  <c r="CY295" i="3"/>
  <c r="CZ295" i="3"/>
  <c r="DB295" i="3" s="1"/>
  <c r="DA295" i="3"/>
  <c r="DC295" i="3"/>
  <c r="A296" i="3"/>
  <c r="CY296" i="3"/>
  <c r="CZ296" i="3"/>
  <c r="DB296" i="3" s="1"/>
  <c r="DA296" i="3"/>
  <c r="DC296" i="3"/>
  <c r="A297" i="3"/>
  <c r="CY297" i="3"/>
  <c r="CZ297" i="3"/>
  <c r="DB297" i="3" s="1"/>
  <c r="DA297" i="3"/>
  <c r="DC297" i="3"/>
  <c r="A298" i="3"/>
  <c r="CY298" i="3"/>
  <c r="CZ298" i="3"/>
  <c r="DB298" i="3" s="1"/>
  <c r="DA298" i="3"/>
  <c r="DC298" i="3"/>
  <c r="A299" i="3"/>
  <c r="CY299" i="3"/>
  <c r="CZ299" i="3"/>
  <c r="DB299" i="3" s="1"/>
  <c r="DA299" i="3"/>
  <c r="DC299" i="3"/>
  <c r="A300" i="3"/>
  <c r="CY300" i="3"/>
  <c r="CZ300" i="3"/>
  <c r="DB300" i="3" s="1"/>
  <c r="DA300" i="3"/>
  <c r="DC300" i="3"/>
  <c r="A301" i="3"/>
  <c r="CY301" i="3"/>
  <c r="CZ301" i="3"/>
  <c r="DB301" i="3" s="1"/>
  <c r="DA301" i="3"/>
  <c r="DC301" i="3"/>
  <c r="A302" i="3"/>
  <c r="CY302" i="3"/>
  <c r="CZ302" i="3"/>
  <c r="DB302" i="3" s="1"/>
  <c r="DA302" i="3"/>
  <c r="DC302" i="3"/>
  <c r="A303" i="3"/>
  <c r="CY303" i="3"/>
  <c r="CZ303" i="3"/>
  <c r="DA303" i="3"/>
  <c r="DB303" i="3"/>
  <c r="DC303" i="3"/>
  <c r="A304" i="3"/>
  <c r="CY304" i="3"/>
  <c r="CZ304" i="3"/>
  <c r="DA304" i="3"/>
  <c r="DB304" i="3"/>
  <c r="DC304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I28" i="1"/>
  <c r="AC28" i="1"/>
  <c r="CQ28" i="1" s="1"/>
  <c r="P28" i="1" s="1"/>
  <c r="AE28" i="1"/>
  <c r="AF28" i="1"/>
  <c r="CT28" i="1" s="1"/>
  <c r="S28" i="1" s="1"/>
  <c r="AG28" i="1"/>
  <c r="CU28" i="1" s="1"/>
  <c r="T28" i="1" s="1"/>
  <c r="AH28" i="1"/>
  <c r="AI28" i="1"/>
  <c r="CW28" i="1" s="1"/>
  <c r="V28" i="1" s="1"/>
  <c r="AJ28" i="1"/>
  <c r="CX28" i="1" s="1"/>
  <c r="W28" i="1" s="1"/>
  <c r="CR28" i="1"/>
  <c r="Q28" i="1" s="1"/>
  <c r="CV28" i="1"/>
  <c r="U28" i="1" s="1"/>
  <c r="FR28" i="1"/>
  <c r="GL28" i="1"/>
  <c r="GN28" i="1"/>
  <c r="GO28" i="1"/>
  <c r="GV28" i="1"/>
  <c r="HC28" i="1"/>
  <c r="GX28" i="1" s="1"/>
  <c r="AC29" i="1"/>
  <c r="AD29" i="1"/>
  <c r="AE29" i="1"/>
  <c r="CS29" i="1" s="1"/>
  <c r="AF29" i="1"/>
  <c r="CT29" i="1" s="1"/>
  <c r="AG29" i="1"/>
  <c r="AH29" i="1"/>
  <c r="CV29" i="1" s="1"/>
  <c r="AI29" i="1"/>
  <c r="CW29" i="1" s="1"/>
  <c r="AJ29" i="1"/>
  <c r="CX29" i="1" s="1"/>
  <c r="CU29" i="1"/>
  <c r="FR29" i="1"/>
  <c r="GL29" i="1"/>
  <c r="GN29" i="1"/>
  <c r="GO29" i="1"/>
  <c r="GV29" i="1"/>
  <c r="HC29" i="1" s="1"/>
  <c r="I30" i="1"/>
  <c r="R30" i="1"/>
  <c r="GK30" i="1" s="1"/>
  <c r="AC30" i="1"/>
  <c r="CQ30" i="1" s="1"/>
  <c r="AD30" i="1"/>
  <c r="AE30" i="1"/>
  <c r="AF30" i="1"/>
  <c r="AG30" i="1"/>
  <c r="CU30" i="1" s="1"/>
  <c r="AH30" i="1"/>
  <c r="AI30" i="1"/>
  <c r="AJ30" i="1"/>
  <c r="CX30" i="1" s="1"/>
  <c r="CR30" i="1"/>
  <c r="CS30" i="1"/>
  <c r="CT30" i="1"/>
  <c r="S30" i="1" s="1"/>
  <c r="CV30" i="1"/>
  <c r="CW30" i="1"/>
  <c r="FR30" i="1"/>
  <c r="GL30" i="1"/>
  <c r="GN30" i="1"/>
  <c r="GO30" i="1"/>
  <c r="GV30" i="1"/>
  <c r="HC30" i="1" s="1"/>
  <c r="GX30" i="1" s="1"/>
  <c r="AC31" i="1"/>
  <c r="AE31" i="1"/>
  <c r="CS31" i="1" s="1"/>
  <c r="AF31" i="1"/>
  <c r="AG31" i="1"/>
  <c r="AH31" i="1"/>
  <c r="AI31" i="1"/>
  <c r="CW31" i="1" s="1"/>
  <c r="AJ31" i="1"/>
  <c r="CQ31" i="1"/>
  <c r="CT31" i="1"/>
  <c r="CU31" i="1"/>
  <c r="CV31" i="1"/>
  <c r="CX31" i="1"/>
  <c r="FR31" i="1"/>
  <c r="GL31" i="1"/>
  <c r="GN31" i="1"/>
  <c r="GO31" i="1"/>
  <c r="GV31" i="1"/>
  <c r="HC31" i="1" s="1"/>
  <c r="C32" i="1"/>
  <c r="D32" i="1"/>
  <c r="AC32" i="1"/>
  <c r="AE32" i="1"/>
  <c r="AF32" i="1"/>
  <c r="CT32" i="1" s="1"/>
  <c r="AG32" i="1"/>
  <c r="CU32" i="1" s="1"/>
  <c r="AH32" i="1"/>
  <c r="CV32" i="1" s="1"/>
  <c r="AI32" i="1"/>
  <c r="CW32" i="1" s="1"/>
  <c r="AJ32" i="1"/>
  <c r="CX32" i="1" s="1"/>
  <c r="CQ32" i="1"/>
  <c r="FR32" i="1"/>
  <c r="GL32" i="1"/>
  <c r="GN32" i="1"/>
  <c r="GO32" i="1"/>
  <c r="GV32" i="1"/>
  <c r="HC32" i="1" s="1"/>
  <c r="C33" i="1"/>
  <c r="D33" i="1"/>
  <c r="I33" i="1"/>
  <c r="I47" i="1" s="1"/>
  <c r="AC33" i="1"/>
  <c r="AE33" i="1"/>
  <c r="CS33" i="1" s="1"/>
  <c r="AF33" i="1"/>
  <c r="CT33" i="1" s="1"/>
  <c r="S33" i="1" s="1"/>
  <c r="AG33" i="1"/>
  <c r="CU33" i="1" s="1"/>
  <c r="T33" i="1" s="1"/>
  <c r="AH33" i="1"/>
  <c r="CV33" i="1" s="1"/>
  <c r="AI33" i="1"/>
  <c r="CW33" i="1" s="1"/>
  <c r="AJ33" i="1"/>
  <c r="CX33" i="1" s="1"/>
  <c r="CQ33" i="1"/>
  <c r="P33" i="1" s="1"/>
  <c r="CR33" i="1"/>
  <c r="Q33" i="1" s="1"/>
  <c r="FR33" i="1"/>
  <c r="GL33" i="1"/>
  <c r="GN33" i="1"/>
  <c r="GO33" i="1"/>
  <c r="GV33" i="1"/>
  <c r="HC33" i="1" s="1"/>
  <c r="C34" i="1"/>
  <c r="D34" i="1"/>
  <c r="I34" i="1"/>
  <c r="AC34" i="1"/>
  <c r="AE34" i="1"/>
  <c r="AD34" i="1" s="1"/>
  <c r="AF34" i="1"/>
  <c r="AB34" i="1" s="1"/>
  <c r="AG34" i="1"/>
  <c r="CU34" i="1" s="1"/>
  <c r="T34" i="1" s="1"/>
  <c r="AH34" i="1"/>
  <c r="CV34" i="1" s="1"/>
  <c r="U34" i="1" s="1"/>
  <c r="AI34" i="1"/>
  <c r="AJ34" i="1"/>
  <c r="CX34" i="1" s="1"/>
  <c r="CQ34" i="1"/>
  <c r="CR34" i="1"/>
  <c r="Q34" i="1" s="1"/>
  <c r="CS34" i="1"/>
  <c r="R34" i="1" s="1"/>
  <c r="GK34" i="1" s="1"/>
  <c r="CW34" i="1"/>
  <c r="FR34" i="1"/>
  <c r="GL34" i="1"/>
  <c r="GN34" i="1"/>
  <c r="GO34" i="1"/>
  <c r="GV34" i="1"/>
  <c r="HC34" i="1" s="1"/>
  <c r="GX34" i="1" s="1"/>
  <c r="C35" i="1"/>
  <c r="D35" i="1"/>
  <c r="AC35" i="1"/>
  <c r="AE35" i="1"/>
  <c r="AF35" i="1"/>
  <c r="AG35" i="1"/>
  <c r="CU35" i="1" s="1"/>
  <c r="AH35" i="1"/>
  <c r="CV35" i="1" s="1"/>
  <c r="AI35" i="1"/>
  <c r="AJ35" i="1"/>
  <c r="CX35" i="1" s="1"/>
  <c r="CQ35" i="1"/>
  <c r="CW35" i="1"/>
  <c r="FR35" i="1"/>
  <c r="GL35" i="1"/>
  <c r="GN35" i="1"/>
  <c r="GO35" i="1"/>
  <c r="GV35" i="1"/>
  <c r="HC35" i="1"/>
  <c r="C36" i="1"/>
  <c r="D36" i="1"/>
  <c r="AC36" i="1"/>
  <c r="AE36" i="1"/>
  <c r="CS36" i="1" s="1"/>
  <c r="AF36" i="1"/>
  <c r="AG36" i="1"/>
  <c r="CU36" i="1" s="1"/>
  <c r="AH36" i="1"/>
  <c r="CV36" i="1" s="1"/>
  <c r="AI36" i="1"/>
  <c r="CW36" i="1" s="1"/>
  <c r="AJ36" i="1"/>
  <c r="CR36" i="1"/>
  <c r="CT36" i="1"/>
  <c r="CX36" i="1"/>
  <c r="FR36" i="1"/>
  <c r="GL36" i="1"/>
  <c r="GN36" i="1"/>
  <c r="GO36" i="1"/>
  <c r="GV36" i="1"/>
  <c r="HC36" i="1"/>
  <c r="C37" i="1"/>
  <c r="D37" i="1"/>
  <c r="I37" i="1"/>
  <c r="AC37" i="1"/>
  <c r="AE37" i="1"/>
  <c r="CR37" i="1" s="1"/>
  <c r="Q37" i="1" s="1"/>
  <c r="AF37" i="1"/>
  <c r="CT37" i="1" s="1"/>
  <c r="S37" i="1" s="1"/>
  <c r="AG37" i="1"/>
  <c r="CU37" i="1" s="1"/>
  <c r="T37" i="1" s="1"/>
  <c r="AH37" i="1"/>
  <c r="CV37" i="1" s="1"/>
  <c r="U37" i="1" s="1"/>
  <c r="AI37" i="1"/>
  <c r="AJ37" i="1"/>
  <c r="CX37" i="1" s="1"/>
  <c r="CQ37" i="1"/>
  <c r="P37" i="1" s="1"/>
  <c r="CW37" i="1"/>
  <c r="FR37" i="1"/>
  <c r="GL37" i="1"/>
  <c r="GN37" i="1"/>
  <c r="GO37" i="1"/>
  <c r="GV37" i="1"/>
  <c r="HC37" i="1" s="1"/>
  <c r="GX37" i="1" s="1"/>
  <c r="C38" i="1"/>
  <c r="D38" i="1"/>
  <c r="AC38" i="1"/>
  <c r="CQ38" i="1" s="1"/>
  <c r="AE38" i="1"/>
  <c r="AD38" i="1" s="1"/>
  <c r="AF38" i="1"/>
  <c r="AG38" i="1"/>
  <c r="CU38" i="1" s="1"/>
  <c r="AH38" i="1"/>
  <c r="AI38" i="1"/>
  <c r="CW38" i="1" s="1"/>
  <c r="AJ38" i="1"/>
  <c r="CX38" i="1" s="1"/>
  <c r="CR38" i="1"/>
  <c r="CT38" i="1"/>
  <c r="CV38" i="1"/>
  <c r="FR38" i="1"/>
  <c r="GL38" i="1"/>
  <c r="GN38" i="1"/>
  <c r="GO38" i="1"/>
  <c r="GV38" i="1"/>
  <c r="HC38" i="1" s="1"/>
  <c r="AC39" i="1"/>
  <c r="AD39" i="1"/>
  <c r="AB39" i="1" s="1"/>
  <c r="AE39" i="1"/>
  <c r="AF39" i="1"/>
  <c r="CT39" i="1" s="1"/>
  <c r="AG39" i="1"/>
  <c r="CU39" i="1" s="1"/>
  <c r="AH39" i="1"/>
  <c r="CV39" i="1" s="1"/>
  <c r="AI39" i="1"/>
  <c r="AJ39" i="1"/>
  <c r="CX39" i="1" s="1"/>
  <c r="CQ39" i="1"/>
  <c r="CW39" i="1"/>
  <c r="FR39" i="1"/>
  <c r="GL39" i="1"/>
  <c r="GN39" i="1"/>
  <c r="GO39" i="1"/>
  <c r="GV39" i="1"/>
  <c r="HC39" i="1" s="1"/>
  <c r="C40" i="1"/>
  <c r="D40" i="1"/>
  <c r="AC40" i="1"/>
  <c r="CQ40" i="1" s="1"/>
  <c r="AD40" i="1"/>
  <c r="AE40" i="1"/>
  <c r="CR40" i="1" s="1"/>
  <c r="AF40" i="1"/>
  <c r="CT40" i="1" s="1"/>
  <c r="AG40" i="1"/>
  <c r="AH40" i="1"/>
  <c r="CV40" i="1" s="1"/>
  <c r="AI40" i="1"/>
  <c r="CW40" i="1" s="1"/>
  <c r="AJ40" i="1"/>
  <c r="CX40" i="1" s="1"/>
  <c r="CU40" i="1"/>
  <c r="FR40" i="1"/>
  <c r="GL40" i="1"/>
  <c r="GN40" i="1"/>
  <c r="GO40" i="1"/>
  <c r="GV40" i="1"/>
  <c r="HC40" i="1" s="1"/>
  <c r="C41" i="1"/>
  <c r="D41" i="1"/>
  <c r="AC41" i="1"/>
  <c r="CQ41" i="1" s="1"/>
  <c r="AE41" i="1"/>
  <c r="AD41" i="1" s="1"/>
  <c r="AF41" i="1"/>
  <c r="CT41" i="1" s="1"/>
  <c r="AG41" i="1"/>
  <c r="CU41" i="1" s="1"/>
  <c r="AH41" i="1"/>
  <c r="CV41" i="1" s="1"/>
  <c r="AI41" i="1"/>
  <c r="AJ41" i="1"/>
  <c r="CX41" i="1" s="1"/>
  <c r="CR41" i="1"/>
  <c r="CS41" i="1"/>
  <c r="CW41" i="1"/>
  <c r="FR41" i="1"/>
  <c r="GL41" i="1"/>
  <c r="GN41" i="1"/>
  <c r="GO41" i="1"/>
  <c r="GV41" i="1"/>
  <c r="HC41" i="1" s="1"/>
  <c r="AC42" i="1"/>
  <c r="CQ42" i="1" s="1"/>
  <c r="AE42" i="1"/>
  <c r="AD42" i="1" s="1"/>
  <c r="AF42" i="1"/>
  <c r="AG42" i="1"/>
  <c r="CU42" i="1" s="1"/>
  <c r="AH42" i="1"/>
  <c r="CV42" i="1" s="1"/>
  <c r="AI42" i="1"/>
  <c r="CW42" i="1" s="1"/>
  <c r="AJ42" i="1"/>
  <c r="CR42" i="1"/>
  <c r="CS42" i="1"/>
  <c r="CX42" i="1"/>
  <c r="FR42" i="1"/>
  <c r="GL42" i="1"/>
  <c r="GN42" i="1"/>
  <c r="GO42" i="1"/>
  <c r="GV42" i="1"/>
  <c r="HC42" i="1"/>
  <c r="AC43" i="1"/>
  <c r="CQ43" i="1" s="1"/>
  <c r="AD43" i="1"/>
  <c r="AE43" i="1"/>
  <c r="CR43" i="1" s="1"/>
  <c r="AF43" i="1"/>
  <c r="CT43" i="1" s="1"/>
  <c r="AG43" i="1"/>
  <c r="AH43" i="1"/>
  <c r="CV43" i="1" s="1"/>
  <c r="AI43" i="1"/>
  <c r="CW43" i="1" s="1"/>
  <c r="AJ43" i="1"/>
  <c r="CX43" i="1" s="1"/>
  <c r="CU43" i="1"/>
  <c r="FR43" i="1"/>
  <c r="GL43" i="1"/>
  <c r="GN43" i="1"/>
  <c r="GO43" i="1"/>
  <c r="GV43" i="1"/>
  <c r="HC43" i="1" s="1"/>
  <c r="C44" i="1"/>
  <c r="D44" i="1"/>
  <c r="I44" i="1"/>
  <c r="I41" i="1" s="1"/>
  <c r="AC44" i="1"/>
  <c r="AE44" i="1"/>
  <c r="AF44" i="1"/>
  <c r="CT44" i="1" s="1"/>
  <c r="S44" i="1" s="1"/>
  <c r="AG44" i="1"/>
  <c r="CU44" i="1" s="1"/>
  <c r="T44" i="1" s="1"/>
  <c r="AH44" i="1"/>
  <c r="CV44" i="1" s="1"/>
  <c r="U44" i="1" s="1"/>
  <c r="AI44" i="1"/>
  <c r="AJ44" i="1"/>
  <c r="CX44" i="1" s="1"/>
  <c r="CQ44" i="1"/>
  <c r="P44" i="1" s="1"/>
  <c r="CR44" i="1"/>
  <c r="Q44" i="1" s="1"/>
  <c r="CW44" i="1"/>
  <c r="FR44" i="1"/>
  <c r="GL44" i="1"/>
  <c r="GN44" i="1"/>
  <c r="GO44" i="1"/>
  <c r="GV44" i="1"/>
  <c r="HC44" i="1" s="1"/>
  <c r="GX44" i="1" s="1"/>
  <c r="AC45" i="1"/>
  <c r="AE45" i="1"/>
  <c r="AD45" i="1" s="1"/>
  <c r="AF45" i="1"/>
  <c r="AG45" i="1"/>
  <c r="CU45" i="1" s="1"/>
  <c r="AH45" i="1"/>
  <c r="CV45" i="1" s="1"/>
  <c r="AI45" i="1"/>
  <c r="AJ45" i="1"/>
  <c r="CX45" i="1" s="1"/>
  <c r="CQ45" i="1"/>
  <c r="CW45" i="1"/>
  <c r="FR45" i="1"/>
  <c r="GL45" i="1"/>
  <c r="GN45" i="1"/>
  <c r="GO45" i="1"/>
  <c r="GV45" i="1"/>
  <c r="HC45" i="1" s="1"/>
  <c r="AC46" i="1"/>
  <c r="CQ46" i="1" s="1"/>
  <c r="AD46" i="1"/>
  <c r="AE46" i="1"/>
  <c r="CS46" i="1" s="1"/>
  <c r="AF46" i="1"/>
  <c r="CT46" i="1" s="1"/>
  <c r="AG46" i="1"/>
  <c r="AH46" i="1"/>
  <c r="CV46" i="1" s="1"/>
  <c r="AI46" i="1"/>
  <c r="CW46" i="1" s="1"/>
  <c r="AJ46" i="1"/>
  <c r="CX46" i="1" s="1"/>
  <c r="CR46" i="1"/>
  <c r="CU46" i="1"/>
  <c r="FR46" i="1"/>
  <c r="GL46" i="1"/>
  <c r="GN46" i="1"/>
  <c r="GO46" i="1"/>
  <c r="GV46" i="1"/>
  <c r="HC46" i="1"/>
  <c r="C47" i="1"/>
  <c r="D47" i="1"/>
  <c r="AC47" i="1"/>
  <c r="AE47" i="1"/>
  <c r="AF47" i="1"/>
  <c r="CT47" i="1" s="1"/>
  <c r="AG47" i="1"/>
  <c r="CU47" i="1" s="1"/>
  <c r="T47" i="1" s="1"/>
  <c r="AH47" i="1"/>
  <c r="CV47" i="1" s="1"/>
  <c r="AI47" i="1"/>
  <c r="AJ47" i="1"/>
  <c r="CX47" i="1" s="1"/>
  <c r="W47" i="1" s="1"/>
  <c r="CQ47" i="1"/>
  <c r="P47" i="1" s="1"/>
  <c r="CW47" i="1"/>
  <c r="FR47" i="1"/>
  <c r="GL47" i="1"/>
  <c r="GN47" i="1"/>
  <c r="GO47" i="1"/>
  <c r="GV47" i="1"/>
  <c r="HC47" i="1"/>
  <c r="GX47" i="1" s="1"/>
  <c r="I48" i="1"/>
  <c r="AC48" i="1"/>
  <c r="CQ48" i="1" s="1"/>
  <c r="AD48" i="1"/>
  <c r="AE48" i="1"/>
  <c r="AF48" i="1"/>
  <c r="AG48" i="1"/>
  <c r="AH48" i="1"/>
  <c r="CV48" i="1" s="1"/>
  <c r="U48" i="1" s="1"/>
  <c r="AI48" i="1"/>
  <c r="AJ48" i="1"/>
  <c r="CX48" i="1" s="1"/>
  <c r="CR48" i="1"/>
  <c r="CS48" i="1"/>
  <c r="CU48" i="1"/>
  <c r="CW48" i="1"/>
  <c r="FR48" i="1"/>
  <c r="GL48" i="1"/>
  <c r="GN48" i="1"/>
  <c r="GO48" i="1"/>
  <c r="GV48" i="1"/>
  <c r="HC48" i="1" s="1"/>
  <c r="C49" i="1"/>
  <c r="D49" i="1"/>
  <c r="I49" i="1"/>
  <c r="AC49" i="1"/>
  <c r="AE49" i="1"/>
  <c r="AD49" i="1" s="1"/>
  <c r="AB49" i="1" s="1"/>
  <c r="AF49" i="1"/>
  <c r="CT49" i="1" s="1"/>
  <c r="S49" i="1" s="1"/>
  <c r="AG49" i="1"/>
  <c r="CU49" i="1" s="1"/>
  <c r="T49" i="1" s="1"/>
  <c r="AH49" i="1"/>
  <c r="CV49" i="1" s="1"/>
  <c r="U49" i="1" s="1"/>
  <c r="AI49" i="1"/>
  <c r="AJ49" i="1"/>
  <c r="CX49" i="1" s="1"/>
  <c r="W49" i="1" s="1"/>
  <c r="CQ49" i="1"/>
  <c r="P49" i="1" s="1"/>
  <c r="CW49" i="1"/>
  <c r="V49" i="1" s="1"/>
  <c r="FR49" i="1"/>
  <c r="GL49" i="1"/>
  <c r="GN49" i="1"/>
  <c r="GO49" i="1"/>
  <c r="GV49" i="1"/>
  <c r="HC49" i="1" s="1"/>
  <c r="GX49" i="1" s="1"/>
  <c r="I50" i="1"/>
  <c r="AC50" i="1"/>
  <c r="CQ50" i="1" s="1"/>
  <c r="P50" i="1" s="1"/>
  <c r="AD50" i="1"/>
  <c r="AB50" i="1" s="1"/>
  <c r="AE50" i="1"/>
  <c r="CS50" i="1" s="1"/>
  <c r="R50" i="1" s="1"/>
  <c r="GK50" i="1" s="1"/>
  <c r="AF50" i="1"/>
  <c r="CT50" i="1" s="1"/>
  <c r="S50" i="1" s="1"/>
  <c r="AG50" i="1"/>
  <c r="AH50" i="1"/>
  <c r="CV50" i="1" s="1"/>
  <c r="U50" i="1" s="1"/>
  <c r="AI50" i="1"/>
  <c r="CW50" i="1" s="1"/>
  <c r="V50" i="1" s="1"/>
  <c r="AJ50" i="1"/>
  <c r="CX50" i="1" s="1"/>
  <c r="W50" i="1" s="1"/>
  <c r="CR50" i="1"/>
  <c r="Q50" i="1" s="1"/>
  <c r="CU50" i="1"/>
  <c r="T50" i="1" s="1"/>
  <c r="FR50" i="1"/>
  <c r="GL50" i="1"/>
  <c r="GN50" i="1"/>
  <c r="GO50" i="1"/>
  <c r="GV50" i="1"/>
  <c r="HC50" i="1"/>
  <c r="GX50" i="1" s="1"/>
  <c r="B52" i="1"/>
  <c r="B26" i="1" s="1"/>
  <c r="C52" i="1"/>
  <c r="C26" i="1" s="1"/>
  <c r="D52" i="1"/>
  <c r="D26" i="1" s="1"/>
  <c r="F52" i="1"/>
  <c r="F26" i="1" s="1"/>
  <c r="G52" i="1"/>
  <c r="G26" i="1" s="1"/>
  <c r="AO52" i="1"/>
  <c r="AO26" i="1" s="1"/>
  <c r="AP52" i="1"/>
  <c r="AP26" i="1" s="1"/>
  <c r="AQ52" i="1"/>
  <c r="AQ26" i="1" s="1"/>
  <c r="AR52" i="1"/>
  <c r="AR26" i="1" s="1"/>
  <c r="AS52" i="1"/>
  <c r="AS26" i="1" s="1"/>
  <c r="AT52" i="1"/>
  <c r="AU52" i="1"/>
  <c r="AU26" i="1" s="1"/>
  <c r="AV52" i="1"/>
  <c r="AV26" i="1" s="1"/>
  <c r="AW52" i="1"/>
  <c r="AW26" i="1" s="1"/>
  <c r="AX52" i="1"/>
  <c r="AX26" i="1" s="1"/>
  <c r="AY52" i="1"/>
  <c r="AY26" i="1" s="1"/>
  <c r="AZ52" i="1"/>
  <c r="AZ26" i="1" s="1"/>
  <c r="BA52" i="1"/>
  <c r="BB52" i="1"/>
  <c r="BB26" i="1" s="1"/>
  <c r="BC52" i="1"/>
  <c r="BC26" i="1" s="1"/>
  <c r="F54" i="1"/>
  <c r="F55" i="1"/>
  <c r="F58" i="1"/>
  <c r="F61" i="1"/>
  <c r="F62" i="1"/>
  <c r="F64" i="1"/>
  <c r="F66" i="1"/>
  <c r="F67" i="1"/>
  <c r="F69" i="1"/>
  <c r="F73" i="1"/>
  <c r="F74" i="1"/>
  <c r="F75" i="1"/>
  <c r="F76" i="1"/>
  <c r="F77" i="1"/>
  <c r="F78" i="1"/>
  <c r="D81" i="1"/>
  <c r="E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L83" i="1"/>
  <c r="FM83" i="1"/>
  <c r="FN83" i="1"/>
  <c r="FO83" i="1"/>
  <c r="FP83" i="1"/>
  <c r="FQ83" i="1"/>
  <c r="FR83" i="1"/>
  <c r="FS83" i="1"/>
  <c r="FT83" i="1"/>
  <c r="FU83" i="1"/>
  <c r="FV83" i="1"/>
  <c r="FW83" i="1"/>
  <c r="FX83" i="1"/>
  <c r="FY83" i="1"/>
  <c r="FZ83" i="1"/>
  <c r="GA83" i="1"/>
  <c r="GB83" i="1"/>
  <c r="GC83" i="1"/>
  <c r="GD83" i="1"/>
  <c r="GE83" i="1"/>
  <c r="GF83" i="1"/>
  <c r="GG83" i="1"/>
  <c r="GH83" i="1"/>
  <c r="GI83" i="1"/>
  <c r="GJ83" i="1"/>
  <c r="GK83" i="1"/>
  <c r="GL83" i="1"/>
  <c r="GM83" i="1"/>
  <c r="GN83" i="1"/>
  <c r="GO83" i="1"/>
  <c r="GP83" i="1"/>
  <c r="GQ83" i="1"/>
  <c r="GR83" i="1"/>
  <c r="GS83" i="1"/>
  <c r="GT83" i="1"/>
  <c r="GU83" i="1"/>
  <c r="GV83" i="1"/>
  <c r="GW83" i="1"/>
  <c r="GX83" i="1"/>
  <c r="C85" i="1"/>
  <c r="D85" i="1"/>
  <c r="AC85" i="1"/>
  <c r="AE85" i="1"/>
  <c r="AF85" i="1"/>
  <c r="CT85" i="1" s="1"/>
  <c r="AG85" i="1"/>
  <c r="CU85" i="1" s="1"/>
  <c r="AH85" i="1"/>
  <c r="AI85" i="1"/>
  <c r="AJ85" i="1"/>
  <c r="CR85" i="1"/>
  <c r="CV85" i="1"/>
  <c r="CW85" i="1"/>
  <c r="CX85" i="1"/>
  <c r="FR85" i="1"/>
  <c r="GL85" i="1"/>
  <c r="GN85" i="1"/>
  <c r="GO85" i="1"/>
  <c r="GV85" i="1"/>
  <c r="HC85" i="1"/>
  <c r="C86" i="1"/>
  <c r="D86" i="1"/>
  <c r="AC86" i="1"/>
  <c r="CQ86" i="1" s="1"/>
  <c r="AE86" i="1"/>
  <c r="AD86" i="1" s="1"/>
  <c r="AF86" i="1"/>
  <c r="CT86" i="1" s="1"/>
  <c r="AG86" i="1"/>
  <c r="CU86" i="1" s="1"/>
  <c r="AH86" i="1"/>
  <c r="CV86" i="1" s="1"/>
  <c r="AI86" i="1"/>
  <c r="CW86" i="1" s="1"/>
  <c r="AJ86" i="1"/>
  <c r="CR86" i="1"/>
  <c r="CS86" i="1"/>
  <c r="CX86" i="1"/>
  <c r="FR86" i="1"/>
  <c r="GL86" i="1"/>
  <c r="GN86" i="1"/>
  <c r="GO86" i="1"/>
  <c r="GV86" i="1"/>
  <c r="HC86" i="1"/>
  <c r="C87" i="1"/>
  <c r="D87" i="1"/>
  <c r="AC87" i="1"/>
  <c r="AB87" i="1" s="1"/>
  <c r="AD87" i="1"/>
  <c r="AE87" i="1"/>
  <c r="AF87" i="1"/>
  <c r="AG87" i="1"/>
  <c r="CU87" i="1" s="1"/>
  <c r="AH87" i="1"/>
  <c r="CV87" i="1" s="1"/>
  <c r="AI87" i="1"/>
  <c r="CW87" i="1" s="1"/>
  <c r="AJ87" i="1"/>
  <c r="CX87" i="1" s="1"/>
  <c r="CR87" i="1"/>
  <c r="CS87" i="1"/>
  <c r="CT87" i="1"/>
  <c r="FR87" i="1"/>
  <c r="GL87" i="1"/>
  <c r="GN87" i="1"/>
  <c r="GO87" i="1"/>
  <c r="GV87" i="1"/>
  <c r="HC87" i="1" s="1"/>
  <c r="C88" i="1"/>
  <c r="D88" i="1"/>
  <c r="AC88" i="1"/>
  <c r="AD88" i="1"/>
  <c r="AE88" i="1"/>
  <c r="CR88" i="1" s="1"/>
  <c r="AF88" i="1"/>
  <c r="AG88" i="1"/>
  <c r="AH88" i="1"/>
  <c r="CV88" i="1" s="1"/>
  <c r="AI88" i="1"/>
  <c r="CW88" i="1" s="1"/>
  <c r="AJ88" i="1"/>
  <c r="CX88" i="1" s="1"/>
  <c r="CT88" i="1"/>
  <c r="CU88" i="1"/>
  <c r="FR88" i="1"/>
  <c r="GL88" i="1"/>
  <c r="GN88" i="1"/>
  <c r="GO88" i="1"/>
  <c r="GV88" i="1"/>
  <c r="HC88" i="1" s="1"/>
  <c r="C89" i="1"/>
  <c r="D89" i="1"/>
  <c r="AC89" i="1"/>
  <c r="AE89" i="1"/>
  <c r="AF89" i="1"/>
  <c r="AG89" i="1"/>
  <c r="AH89" i="1"/>
  <c r="AI89" i="1"/>
  <c r="CW89" i="1" s="1"/>
  <c r="AJ89" i="1"/>
  <c r="CX89" i="1" s="1"/>
  <c r="CQ89" i="1"/>
  <c r="CT89" i="1"/>
  <c r="CU89" i="1"/>
  <c r="CV89" i="1"/>
  <c r="FR89" i="1"/>
  <c r="GL89" i="1"/>
  <c r="GN89" i="1"/>
  <c r="GO89" i="1"/>
  <c r="GV89" i="1"/>
  <c r="HC89" i="1" s="1"/>
  <c r="C90" i="1"/>
  <c r="D90" i="1"/>
  <c r="AC90" i="1"/>
  <c r="CQ90" i="1" s="1"/>
  <c r="AD90" i="1"/>
  <c r="AE90" i="1"/>
  <c r="CR90" i="1" s="1"/>
  <c r="AF90" i="1"/>
  <c r="CT90" i="1" s="1"/>
  <c r="AG90" i="1"/>
  <c r="AH90" i="1"/>
  <c r="CV90" i="1" s="1"/>
  <c r="AI90" i="1"/>
  <c r="CW90" i="1" s="1"/>
  <c r="AJ90" i="1"/>
  <c r="CX90" i="1" s="1"/>
  <c r="CU90" i="1"/>
  <c r="FR90" i="1"/>
  <c r="GL90" i="1"/>
  <c r="GN90" i="1"/>
  <c r="GO90" i="1"/>
  <c r="GV90" i="1"/>
  <c r="HC90" i="1" s="1"/>
  <c r="C91" i="1"/>
  <c r="D91" i="1"/>
  <c r="AC91" i="1"/>
  <c r="AE91" i="1"/>
  <c r="CR91" i="1" s="1"/>
  <c r="AF91" i="1"/>
  <c r="CT91" i="1" s="1"/>
  <c r="AG91" i="1"/>
  <c r="CU91" i="1" s="1"/>
  <c r="AH91" i="1"/>
  <c r="CV91" i="1" s="1"/>
  <c r="AI91" i="1"/>
  <c r="AJ91" i="1"/>
  <c r="CX91" i="1" s="1"/>
  <c r="CQ91" i="1"/>
  <c r="CW91" i="1"/>
  <c r="FR91" i="1"/>
  <c r="GL91" i="1"/>
  <c r="GN91" i="1"/>
  <c r="GO91" i="1"/>
  <c r="GV91" i="1"/>
  <c r="HC91" i="1" s="1"/>
  <c r="C92" i="1"/>
  <c r="D92" i="1"/>
  <c r="I92" i="1"/>
  <c r="AC92" i="1"/>
  <c r="AE92" i="1"/>
  <c r="CR92" i="1" s="1"/>
  <c r="Q92" i="1" s="1"/>
  <c r="AF92" i="1"/>
  <c r="CT92" i="1" s="1"/>
  <c r="AG92" i="1"/>
  <c r="AH92" i="1"/>
  <c r="CV92" i="1" s="1"/>
  <c r="AI92" i="1"/>
  <c r="AJ92" i="1"/>
  <c r="CX92" i="1" s="1"/>
  <c r="CQ92" i="1"/>
  <c r="CU92" i="1"/>
  <c r="CW92" i="1"/>
  <c r="FR92" i="1"/>
  <c r="GL92" i="1"/>
  <c r="GN92" i="1"/>
  <c r="GO92" i="1"/>
  <c r="GV92" i="1"/>
  <c r="HC92" i="1" s="1"/>
  <c r="AC93" i="1"/>
  <c r="AE93" i="1"/>
  <c r="CR93" i="1" s="1"/>
  <c r="AF93" i="1"/>
  <c r="CT93" i="1" s="1"/>
  <c r="AG93" i="1"/>
  <c r="AH93" i="1"/>
  <c r="CV93" i="1" s="1"/>
  <c r="AI93" i="1"/>
  <c r="AJ93" i="1"/>
  <c r="CX93" i="1" s="1"/>
  <c r="CQ93" i="1"/>
  <c r="CU93" i="1"/>
  <c r="CW93" i="1"/>
  <c r="FR93" i="1"/>
  <c r="GL93" i="1"/>
  <c r="GN93" i="1"/>
  <c r="GO93" i="1"/>
  <c r="GV93" i="1"/>
  <c r="HC93" i="1" s="1"/>
  <c r="AC94" i="1"/>
  <c r="CQ94" i="1" s="1"/>
  <c r="AE94" i="1"/>
  <c r="AD94" i="1" s="1"/>
  <c r="AF94" i="1"/>
  <c r="CT94" i="1" s="1"/>
  <c r="AG94" i="1"/>
  <c r="AH94" i="1"/>
  <c r="CV94" i="1" s="1"/>
  <c r="AI94" i="1"/>
  <c r="AJ94" i="1"/>
  <c r="CX94" i="1" s="1"/>
  <c r="CU94" i="1"/>
  <c r="CW94" i="1"/>
  <c r="FR94" i="1"/>
  <c r="GL94" i="1"/>
  <c r="GN94" i="1"/>
  <c r="GO94" i="1"/>
  <c r="GV94" i="1"/>
  <c r="HC94" i="1" s="1"/>
  <c r="B96" i="1"/>
  <c r="B83" i="1" s="1"/>
  <c r="C96" i="1"/>
  <c r="C83" i="1" s="1"/>
  <c r="D96" i="1"/>
  <c r="D83" i="1" s="1"/>
  <c r="F96" i="1"/>
  <c r="F83" i="1" s="1"/>
  <c r="G96" i="1"/>
  <c r="G83" i="1" s="1"/>
  <c r="AO96" i="1"/>
  <c r="AO83" i="1" s="1"/>
  <c r="AP96" i="1"/>
  <c r="AQ96" i="1"/>
  <c r="AQ83" i="1" s="1"/>
  <c r="AR96" i="1"/>
  <c r="AR83" i="1" s="1"/>
  <c r="AS96" i="1"/>
  <c r="AS83" i="1" s="1"/>
  <c r="AT96" i="1"/>
  <c r="AU96" i="1"/>
  <c r="F115" i="1" s="1"/>
  <c r="AV96" i="1"/>
  <c r="AV83" i="1" s="1"/>
  <c r="AW96" i="1"/>
  <c r="AW83" i="1" s="1"/>
  <c r="AX96" i="1"/>
  <c r="AY96" i="1"/>
  <c r="AY83" i="1" s="1"/>
  <c r="AZ96" i="1"/>
  <c r="AZ83" i="1" s="1"/>
  <c r="BA96" i="1"/>
  <c r="BB96" i="1"/>
  <c r="BC96" i="1"/>
  <c r="BC83" i="1" s="1"/>
  <c r="F98" i="1"/>
  <c r="F99" i="1"/>
  <c r="F102" i="1"/>
  <c r="F104" i="1"/>
  <c r="F106" i="1"/>
  <c r="F108" i="1"/>
  <c r="F110" i="1"/>
  <c r="F111" i="1"/>
  <c r="F112" i="1"/>
  <c r="F113" i="1"/>
  <c r="F117" i="1"/>
  <c r="F118" i="1"/>
  <c r="F119" i="1"/>
  <c r="F120" i="1"/>
  <c r="F121" i="1"/>
  <c r="F122" i="1"/>
  <c r="D125" i="1"/>
  <c r="E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L127" i="1"/>
  <c r="FM127" i="1"/>
  <c r="FN127" i="1"/>
  <c r="FO127" i="1"/>
  <c r="FP127" i="1"/>
  <c r="FQ127" i="1"/>
  <c r="FR127" i="1"/>
  <c r="FS127" i="1"/>
  <c r="FT127" i="1"/>
  <c r="FU127" i="1"/>
  <c r="FV127" i="1"/>
  <c r="FW127" i="1"/>
  <c r="FX127" i="1"/>
  <c r="FY127" i="1"/>
  <c r="FZ127" i="1"/>
  <c r="GA127" i="1"/>
  <c r="GB127" i="1"/>
  <c r="GC127" i="1"/>
  <c r="GD127" i="1"/>
  <c r="GE127" i="1"/>
  <c r="GF127" i="1"/>
  <c r="GG127" i="1"/>
  <c r="GH127" i="1"/>
  <c r="GI127" i="1"/>
  <c r="GJ127" i="1"/>
  <c r="GK127" i="1"/>
  <c r="GL127" i="1"/>
  <c r="GM127" i="1"/>
  <c r="GN127" i="1"/>
  <c r="GO127" i="1"/>
  <c r="GP127" i="1"/>
  <c r="GQ127" i="1"/>
  <c r="GR127" i="1"/>
  <c r="GS127" i="1"/>
  <c r="GT127" i="1"/>
  <c r="GU127" i="1"/>
  <c r="GV127" i="1"/>
  <c r="GW127" i="1"/>
  <c r="GX127" i="1"/>
  <c r="C129" i="1"/>
  <c r="D129" i="1"/>
  <c r="AC129" i="1"/>
  <c r="AE129" i="1"/>
  <c r="AF129" i="1"/>
  <c r="AG129" i="1"/>
  <c r="CU129" i="1" s="1"/>
  <c r="AH129" i="1"/>
  <c r="CV129" i="1" s="1"/>
  <c r="AI129" i="1"/>
  <c r="CW129" i="1" s="1"/>
  <c r="AJ129" i="1"/>
  <c r="CR129" i="1"/>
  <c r="CT129" i="1"/>
  <c r="CX129" i="1"/>
  <c r="FR129" i="1"/>
  <c r="GL129" i="1"/>
  <c r="GN129" i="1"/>
  <c r="GO129" i="1"/>
  <c r="GV129" i="1"/>
  <c r="HC129" i="1"/>
  <c r="C130" i="1"/>
  <c r="D130" i="1"/>
  <c r="AC130" i="1"/>
  <c r="AE130" i="1"/>
  <c r="AF130" i="1"/>
  <c r="CT130" i="1" s="1"/>
  <c r="AG130" i="1"/>
  <c r="CU130" i="1" s="1"/>
  <c r="AH130" i="1"/>
  <c r="CV130" i="1" s="1"/>
  <c r="AI130" i="1"/>
  <c r="CW130" i="1" s="1"/>
  <c r="AJ130" i="1"/>
  <c r="CX130" i="1"/>
  <c r="FR130" i="1"/>
  <c r="GL130" i="1"/>
  <c r="GN130" i="1"/>
  <c r="GO130" i="1"/>
  <c r="GV130" i="1"/>
  <c r="HC130" i="1" s="1"/>
  <c r="C131" i="1"/>
  <c r="D131" i="1"/>
  <c r="AC131" i="1"/>
  <c r="AE131" i="1"/>
  <c r="AF131" i="1"/>
  <c r="AG131" i="1"/>
  <c r="CU131" i="1" s="1"/>
  <c r="AH131" i="1"/>
  <c r="CV131" i="1" s="1"/>
  <c r="AI131" i="1"/>
  <c r="CW131" i="1" s="1"/>
  <c r="AJ131" i="1"/>
  <c r="CR131" i="1"/>
  <c r="CT131" i="1"/>
  <c r="CX131" i="1"/>
  <c r="FR131" i="1"/>
  <c r="GL131" i="1"/>
  <c r="GN131" i="1"/>
  <c r="GO131" i="1"/>
  <c r="GV131" i="1"/>
  <c r="HC131" i="1"/>
  <c r="C132" i="1"/>
  <c r="D132" i="1"/>
  <c r="AC132" i="1"/>
  <c r="AE132" i="1"/>
  <c r="AF132" i="1"/>
  <c r="CT132" i="1" s="1"/>
  <c r="AG132" i="1"/>
  <c r="CU132" i="1" s="1"/>
  <c r="AH132" i="1"/>
  <c r="CV132" i="1" s="1"/>
  <c r="AI132" i="1"/>
  <c r="CW132" i="1" s="1"/>
  <c r="AJ132" i="1"/>
  <c r="CX132" i="1"/>
  <c r="FR132" i="1"/>
  <c r="GL132" i="1"/>
  <c r="GN132" i="1"/>
  <c r="GO132" i="1"/>
  <c r="GV132" i="1"/>
  <c r="HC132" i="1"/>
  <c r="C133" i="1"/>
  <c r="D133" i="1"/>
  <c r="AC133" i="1"/>
  <c r="CQ133" i="1" s="1"/>
  <c r="AE133" i="1"/>
  <c r="AD133" i="1" s="1"/>
  <c r="AF133" i="1"/>
  <c r="CT133" i="1" s="1"/>
  <c r="AG133" i="1"/>
  <c r="CU133" i="1" s="1"/>
  <c r="AH133" i="1"/>
  <c r="CV133" i="1" s="1"/>
  <c r="AI133" i="1"/>
  <c r="AJ133" i="1"/>
  <c r="CX133" i="1" s="1"/>
  <c r="CR133" i="1"/>
  <c r="CS133" i="1"/>
  <c r="CW133" i="1"/>
  <c r="FR133" i="1"/>
  <c r="GL133" i="1"/>
  <c r="GN133" i="1"/>
  <c r="GO133" i="1"/>
  <c r="GV133" i="1"/>
  <c r="HC133" i="1" s="1"/>
  <c r="AC134" i="1"/>
  <c r="AE134" i="1"/>
  <c r="AD134" i="1" s="1"/>
  <c r="AF134" i="1"/>
  <c r="AG134" i="1"/>
  <c r="CU134" i="1" s="1"/>
  <c r="AH134" i="1"/>
  <c r="CV134" i="1" s="1"/>
  <c r="AI134" i="1"/>
  <c r="CW134" i="1" s="1"/>
  <c r="AJ134" i="1"/>
  <c r="CR134" i="1"/>
  <c r="CT134" i="1"/>
  <c r="CX134" i="1"/>
  <c r="FR134" i="1"/>
  <c r="GL134" i="1"/>
  <c r="GN134" i="1"/>
  <c r="GO134" i="1"/>
  <c r="GV134" i="1"/>
  <c r="HC134" i="1"/>
  <c r="AC135" i="1"/>
  <c r="AE135" i="1"/>
  <c r="AF135" i="1"/>
  <c r="AG135" i="1"/>
  <c r="CU135" i="1" s="1"/>
  <c r="AH135" i="1"/>
  <c r="CV135" i="1" s="1"/>
  <c r="AI135" i="1"/>
  <c r="CW135" i="1" s="1"/>
  <c r="AJ135" i="1"/>
  <c r="CX135" i="1" s="1"/>
  <c r="CT135" i="1"/>
  <c r="FR135" i="1"/>
  <c r="GL135" i="1"/>
  <c r="GN135" i="1"/>
  <c r="GO135" i="1"/>
  <c r="GV135" i="1"/>
  <c r="HC135" i="1" s="1"/>
  <c r="C136" i="1"/>
  <c r="D136" i="1"/>
  <c r="AC136" i="1"/>
  <c r="AE136" i="1"/>
  <c r="AF136" i="1"/>
  <c r="AG136" i="1"/>
  <c r="CU136" i="1" s="1"/>
  <c r="AH136" i="1"/>
  <c r="CV136" i="1" s="1"/>
  <c r="AI136" i="1"/>
  <c r="CW136" i="1" s="1"/>
  <c r="AJ136" i="1"/>
  <c r="CX136" i="1" s="1"/>
  <c r="CR136" i="1"/>
  <c r="CT136" i="1"/>
  <c r="FR136" i="1"/>
  <c r="GL136" i="1"/>
  <c r="GN136" i="1"/>
  <c r="GO136" i="1"/>
  <c r="GV136" i="1"/>
  <c r="HC136" i="1" s="1"/>
  <c r="C137" i="1"/>
  <c r="D137" i="1"/>
  <c r="I137" i="1"/>
  <c r="AC137" i="1"/>
  <c r="AE137" i="1"/>
  <c r="AF137" i="1"/>
  <c r="AG137" i="1"/>
  <c r="CU137" i="1" s="1"/>
  <c r="T137" i="1" s="1"/>
  <c r="AH137" i="1"/>
  <c r="CV137" i="1" s="1"/>
  <c r="U137" i="1" s="1"/>
  <c r="AI137" i="1"/>
  <c r="CW137" i="1" s="1"/>
  <c r="AJ137" i="1"/>
  <c r="CR137" i="1"/>
  <c r="CT137" i="1"/>
  <c r="CX137" i="1"/>
  <c r="W137" i="1" s="1"/>
  <c r="FR137" i="1"/>
  <c r="GL137" i="1"/>
  <c r="GN137" i="1"/>
  <c r="GO137" i="1"/>
  <c r="GV137" i="1"/>
  <c r="HC137" i="1" s="1"/>
  <c r="GX137" i="1" s="1"/>
  <c r="AC138" i="1"/>
  <c r="AE138" i="1"/>
  <c r="AD138" i="1" s="1"/>
  <c r="AF138" i="1"/>
  <c r="AG138" i="1"/>
  <c r="CU138" i="1" s="1"/>
  <c r="AH138" i="1"/>
  <c r="CV138" i="1" s="1"/>
  <c r="AI138" i="1"/>
  <c r="CW138" i="1" s="1"/>
  <c r="AJ138" i="1"/>
  <c r="CR138" i="1"/>
  <c r="CT138" i="1"/>
  <c r="CX138" i="1"/>
  <c r="FR138" i="1"/>
  <c r="GL138" i="1"/>
  <c r="GN138" i="1"/>
  <c r="GO138" i="1"/>
  <c r="GV138" i="1"/>
  <c r="HC138" i="1"/>
  <c r="AC139" i="1"/>
  <c r="AE139" i="1"/>
  <c r="AF139" i="1"/>
  <c r="AG139" i="1"/>
  <c r="CU139" i="1" s="1"/>
  <c r="AH139" i="1"/>
  <c r="AI139" i="1"/>
  <c r="CW139" i="1" s="1"/>
  <c r="AJ139" i="1"/>
  <c r="CR139" i="1"/>
  <c r="CT139" i="1"/>
  <c r="CV139" i="1"/>
  <c r="CX139" i="1"/>
  <c r="FR139" i="1"/>
  <c r="GL139" i="1"/>
  <c r="GN139" i="1"/>
  <c r="GO139" i="1"/>
  <c r="GV139" i="1"/>
  <c r="HC139" i="1" s="1"/>
  <c r="B141" i="1"/>
  <c r="B127" i="1" s="1"/>
  <c r="C141" i="1"/>
  <c r="C127" i="1" s="1"/>
  <c r="D141" i="1"/>
  <c r="D127" i="1" s="1"/>
  <c r="F141" i="1"/>
  <c r="F127" i="1" s="1"/>
  <c r="G141" i="1"/>
  <c r="G127" i="1" s="1"/>
  <c r="AO141" i="1"/>
  <c r="AP141" i="1"/>
  <c r="AP127" i="1" s="1"/>
  <c r="AQ141" i="1"/>
  <c r="AQ127" i="1" s="1"/>
  <c r="AR141" i="1"/>
  <c r="AR127" i="1" s="1"/>
  <c r="AS141" i="1"/>
  <c r="AT141" i="1"/>
  <c r="AU141" i="1"/>
  <c r="AU127" i="1" s="1"/>
  <c r="AV141" i="1"/>
  <c r="AV127" i="1" s="1"/>
  <c r="AW141" i="1"/>
  <c r="AX141" i="1"/>
  <c r="AX127" i="1" s="1"/>
  <c r="AY141" i="1"/>
  <c r="AY127" i="1" s="1"/>
  <c r="AZ141" i="1"/>
  <c r="BA141" i="1"/>
  <c r="BB141" i="1"/>
  <c r="BB127" i="1" s="1"/>
  <c r="BC141" i="1"/>
  <c r="BC127" i="1" s="1"/>
  <c r="F143" i="1"/>
  <c r="F144" i="1"/>
  <c r="F146" i="1"/>
  <c r="F148" i="1"/>
  <c r="F150" i="1"/>
  <c r="F153" i="1"/>
  <c r="F154" i="1"/>
  <c r="F155" i="1"/>
  <c r="F156" i="1"/>
  <c r="F160" i="1"/>
  <c r="F162" i="1"/>
  <c r="F163" i="1"/>
  <c r="F164" i="1"/>
  <c r="F165" i="1"/>
  <c r="F166" i="1"/>
  <c r="F167" i="1"/>
  <c r="D170" i="1"/>
  <c r="E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U172" i="1"/>
  <c r="AW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L172" i="1"/>
  <c r="FM172" i="1"/>
  <c r="FN172" i="1"/>
  <c r="FO172" i="1"/>
  <c r="FP172" i="1"/>
  <c r="FQ172" i="1"/>
  <c r="FR172" i="1"/>
  <c r="FS172" i="1"/>
  <c r="FT172" i="1"/>
  <c r="FU172" i="1"/>
  <c r="FV172" i="1"/>
  <c r="FW172" i="1"/>
  <c r="FX172" i="1"/>
  <c r="FY172" i="1"/>
  <c r="FZ172" i="1"/>
  <c r="GA172" i="1"/>
  <c r="GB172" i="1"/>
  <c r="GC172" i="1"/>
  <c r="GD172" i="1"/>
  <c r="GE172" i="1"/>
  <c r="GF172" i="1"/>
  <c r="GG172" i="1"/>
  <c r="GH172" i="1"/>
  <c r="GI172" i="1"/>
  <c r="GJ172" i="1"/>
  <c r="GK172" i="1"/>
  <c r="GL172" i="1"/>
  <c r="GM172" i="1"/>
  <c r="GN172" i="1"/>
  <c r="GO172" i="1"/>
  <c r="GP172" i="1"/>
  <c r="GQ172" i="1"/>
  <c r="GR172" i="1"/>
  <c r="GS172" i="1"/>
  <c r="GT172" i="1"/>
  <c r="GU172" i="1"/>
  <c r="GV172" i="1"/>
  <c r="GW172" i="1"/>
  <c r="GX172" i="1"/>
  <c r="C174" i="1"/>
  <c r="D174" i="1"/>
  <c r="I174" i="1"/>
  <c r="AC174" i="1"/>
  <c r="AD174" i="1"/>
  <c r="AB174" i="1" s="1"/>
  <c r="AE174" i="1"/>
  <c r="AF174" i="1"/>
  <c r="CT174" i="1" s="1"/>
  <c r="S174" i="1" s="1"/>
  <c r="CZ174" i="1" s="1"/>
  <c r="Y174" i="1" s="1"/>
  <c r="AG174" i="1"/>
  <c r="CU174" i="1" s="1"/>
  <c r="T174" i="1" s="1"/>
  <c r="AH174" i="1"/>
  <c r="CV174" i="1" s="1"/>
  <c r="AI174" i="1"/>
  <c r="AJ174" i="1"/>
  <c r="CX174" i="1" s="1"/>
  <c r="W174" i="1" s="1"/>
  <c r="CQ174" i="1"/>
  <c r="P174" i="1" s="1"/>
  <c r="CW174" i="1"/>
  <c r="CY174" i="1"/>
  <c r="X174" i="1" s="1"/>
  <c r="FR174" i="1"/>
  <c r="GL174" i="1"/>
  <c r="GN174" i="1"/>
  <c r="GO174" i="1"/>
  <c r="GV174" i="1"/>
  <c r="HC174" i="1" s="1"/>
  <c r="C175" i="1"/>
  <c r="D175" i="1"/>
  <c r="I175" i="1"/>
  <c r="AC175" i="1"/>
  <c r="CQ175" i="1" s="1"/>
  <c r="P175" i="1" s="1"/>
  <c r="CP175" i="1" s="1"/>
  <c r="O175" i="1" s="1"/>
  <c r="AE175" i="1"/>
  <c r="AD175" i="1" s="1"/>
  <c r="AF175" i="1"/>
  <c r="CT175" i="1" s="1"/>
  <c r="S175" i="1" s="1"/>
  <c r="CZ175" i="1" s="1"/>
  <c r="Y175" i="1" s="1"/>
  <c r="AG175" i="1"/>
  <c r="CU175" i="1" s="1"/>
  <c r="T175" i="1" s="1"/>
  <c r="AH175" i="1"/>
  <c r="CV175" i="1" s="1"/>
  <c r="U175" i="1" s="1"/>
  <c r="AI175" i="1"/>
  <c r="AJ175" i="1"/>
  <c r="CX175" i="1" s="1"/>
  <c r="CR175" i="1"/>
  <c r="Q175" i="1" s="1"/>
  <c r="CS175" i="1"/>
  <c r="R175" i="1" s="1"/>
  <c r="GK175" i="1" s="1"/>
  <c r="CW175" i="1"/>
  <c r="FR175" i="1"/>
  <c r="GL175" i="1"/>
  <c r="GN175" i="1"/>
  <c r="GO175" i="1"/>
  <c r="GV175" i="1"/>
  <c r="HC175" i="1" s="1"/>
  <c r="GX175" i="1" s="1"/>
  <c r="D176" i="1"/>
  <c r="I176" i="1"/>
  <c r="AC176" i="1"/>
  <c r="AE176" i="1"/>
  <c r="AF176" i="1"/>
  <c r="AG176" i="1"/>
  <c r="CU176" i="1" s="1"/>
  <c r="T176" i="1" s="1"/>
  <c r="AH176" i="1"/>
  <c r="AI176" i="1"/>
  <c r="CW176" i="1" s="1"/>
  <c r="V176" i="1" s="1"/>
  <c r="AJ176" i="1"/>
  <c r="CX176" i="1" s="1"/>
  <c r="W176" i="1" s="1"/>
  <c r="CT176" i="1"/>
  <c r="S176" i="1" s="1"/>
  <c r="CY176" i="1" s="1"/>
  <c r="X176" i="1" s="1"/>
  <c r="CV176" i="1"/>
  <c r="U176" i="1" s="1"/>
  <c r="FR176" i="1"/>
  <c r="GL176" i="1"/>
  <c r="GN176" i="1"/>
  <c r="GO176" i="1"/>
  <c r="GV176" i="1"/>
  <c r="HC176" i="1" s="1"/>
  <c r="GX176" i="1" s="1"/>
  <c r="D177" i="1"/>
  <c r="I177" i="1"/>
  <c r="AC177" i="1"/>
  <c r="CQ177" i="1" s="1"/>
  <c r="P177" i="1" s="1"/>
  <c r="AD177" i="1"/>
  <c r="AE177" i="1"/>
  <c r="CR177" i="1" s="1"/>
  <c r="Q177" i="1" s="1"/>
  <c r="AF177" i="1"/>
  <c r="CT177" i="1" s="1"/>
  <c r="S177" i="1" s="1"/>
  <c r="AG177" i="1"/>
  <c r="AH177" i="1"/>
  <c r="CV177" i="1" s="1"/>
  <c r="U177" i="1" s="1"/>
  <c r="AI177" i="1"/>
  <c r="AJ177" i="1"/>
  <c r="CX177" i="1" s="1"/>
  <c r="W177" i="1" s="1"/>
  <c r="CU177" i="1"/>
  <c r="T177" i="1" s="1"/>
  <c r="CW177" i="1"/>
  <c r="V177" i="1" s="1"/>
  <c r="FR177" i="1"/>
  <c r="GL177" i="1"/>
  <c r="GN177" i="1"/>
  <c r="GO177" i="1"/>
  <c r="GV177" i="1"/>
  <c r="GX177" i="1"/>
  <c r="HC177" i="1"/>
  <c r="B179" i="1"/>
  <c r="B172" i="1" s="1"/>
  <c r="C179" i="1"/>
  <c r="C172" i="1" s="1"/>
  <c r="D179" i="1"/>
  <c r="D172" i="1" s="1"/>
  <c r="F179" i="1"/>
  <c r="F172" i="1" s="1"/>
  <c r="G179" i="1"/>
  <c r="G172" i="1" s="1"/>
  <c r="AO179" i="1"/>
  <c r="AO172" i="1" s="1"/>
  <c r="AP179" i="1"/>
  <c r="AQ179" i="1"/>
  <c r="AQ172" i="1" s="1"/>
  <c r="AR179" i="1"/>
  <c r="AR172" i="1" s="1"/>
  <c r="AS179" i="1"/>
  <c r="AS172" i="1" s="1"/>
  <c r="AT179" i="1"/>
  <c r="AU179" i="1"/>
  <c r="F198" i="1" s="1"/>
  <c r="AV179" i="1"/>
  <c r="AV172" i="1" s="1"/>
  <c r="AW179" i="1"/>
  <c r="AX179" i="1"/>
  <c r="AY179" i="1"/>
  <c r="AY172" i="1" s="1"/>
  <c r="AZ179" i="1"/>
  <c r="AZ172" i="1" s="1"/>
  <c r="BA179" i="1"/>
  <c r="BB179" i="1"/>
  <c r="BC179" i="1"/>
  <c r="BC172" i="1" s="1"/>
  <c r="F181" i="1"/>
  <c r="F182" i="1"/>
  <c r="F183" i="1"/>
  <c r="F185" i="1"/>
  <c r="F187" i="1"/>
  <c r="F189" i="1"/>
  <c r="F191" i="1"/>
  <c r="F193" i="1"/>
  <c r="F194" i="1"/>
  <c r="F195" i="1"/>
  <c r="F196" i="1"/>
  <c r="F200" i="1"/>
  <c r="F201" i="1"/>
  <c r="F202" i="1"/>
  <c r="F203" i="1"/>
  <c r="F204" i="1"/>
  <c r="F205" i="1"/>
  <c r="D208" i="1"/>
  <c r="E210" i="1"/>
  <c r="Z210" i="1"/>
  <c r="AA210" i="1"/>
  <c r="AM210" i="1"/>
  <c r="AN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L210" i="1"/>
  <c r="FM210" i="1"/>
  <c r="FN210" i="1"/>
  <c r="FO210" i="1"/>
  <c r="FP210" i="1"/>
  <c r="FQ210" i="1"/>
  <c r="FR210" i="1"/>
  <c r="FS210" i="1"/>
  <c r="FT210" i="1"/>
  <c r="FU210" i="1"/>
  <c r="FV210" i="1"/>
  <c r="FW210" i="1"/>
  <c r="FX210" i="1"/>
  <c r="FY210" i="1"/>
  <c r="FZ210" i="1"/>
  <c r="GA210" i="1"/>
  <c r="GB210" i="1"/>
  <c r="GC210" i="1"/>
  <c r="GD210" i="1"/>
  <c r="GE210" i="1"/>
  <c r="GF210" i="1"/>
  <c r="GG210" i="1"/>
  <c r="GH210" i="1"/>
  <c r="GI210" i="1"/>
  <c r="GJ210" i="1"/>
  <c r="GK210" i="1"/>
  <c r="GL210" i="1"/>
  <c r="GM210" i="1"/>
  <c r="GN210" i="1"/>
  <c r="GO210" i="1"/>
  <c r="GP210" i="1"/>
  <c r="GQ210" i="1"/>
  <c r="GR210" i="1"/>
  <c r="GS210" i="1"/>
  <c r="GT210" i="1"/>
  <c r="GU210" i="1"/>
  <c r="GV210" i="1"/>
  <c r="GW210" i="1"/>
  <c r="GX210" i="1"/>
  <c r="C212" i="1"/>
  <c r="D212" i="1"/>
  <c r="AC212" i="1"/>
  <c r="AE212" i="1"/>
  <c r="AF212" i="1"/>
  <c r="AG212" i="1"/>
  <c r="CU212" i="1" s="1"/>
  <c r="AH212" i="1"/>
  <c r="AI212" i="1"/>
  <c r="CW212" i="1" s="1"/>
  <c r="AJ212" i="1"/>
  <c r="CX212" i="1" s="1"/>
  <c r="CT212" i="1"/>
  <c r="CV212" i="1"/>
  <c r="FR212" i="1"/>
  <c r="GL212" i="1"/>
  <c r="GN212" i="1"/>
  <c r="GO212" i="1"/>
  <c r="GV212" i="1"/>
  <c r="HC212" i="1" s="1"/>
  <c r="C213" i="1"/>
  <c r="D213" i="1"/>
  <c r="AC213" i="1"/>
  <c r="AE213" i="1"/>
  <c r="AF213" i="1"/>
  <c r="AG213" i="1"/>
  <c r="CU213" i="1" s="1"/>
  <c r="AH213" i="1"/>
  <c r="AI213" i="1"/>
  <c r="CW213" i="1" s="1"/>
  <c r="AJ213" i="1"/>
  <c r="CV213" i="1"/>
  <c r="CX213" i="1"/>
  <c r="FR213" i="1"/>
  <c r="GL213" i="1"/>
  <c r="GN213" i="1"/>
  <c r="GO213" i="1"/>
  <c r="GV213" i="1"/>
  <c r="HC213" i="1" s="1"/>
  <c r="C214" i="1"/>
  <c r="D214" i="1"/>
  <c r="AC214" i="1"/>
  <c r="AE214" i="1"/>
  <c r="AF214" i="1"/>
  <c r="AG214" i="1"/>
  <c r="CU214" i="1" s="1"/>
  <c r="AH214" i="1"/>
  <c r="AI214" i="1"/>
  <c r="CW214" i="1" s="1"/>
  <c r="AJ214" i="1"/>
  <c r="CR214" i="1"/>
  <c r="CT214" i="1"/>
  <c r="CV214" i="1"/>
  <c r="CX214" i="1"/>
  <c r="FR214" i="1"/>
  <c r="GL214" i="1"/>
  <c r="GN214" i="1"/>
  <c r="GO214" i="1"/>
  <c r="GV214" i="1"/>
  <c r="HC214" i="1" s="1"/>
  <c r="C215" i="1"/>
  <c r="D215" i="1"/>
  <c r="AC215" i="1"/>
  <c r="AE215" i="1"/>
  <c r="AF215" i="1"/>
  <c r="AG215" i="1"/>
  <c r="CU215" i="1" s="1"/>
  <c r="AH215" i="1"/>
  <c r="AI215" i="1"/>
  <c r="CW215" i="1" s="1"/>
  <c r="AJ215" i="1"/>
  <c r="CX215" i="1" s="1"/>
  <c r="CR215" i="1"/>
  <c r="CT215" i="1"/>
  <c r="CV215" i="1"/>
  <c r="FR215" i="1"/>
  <c r="GL215" i="1"/>
  <c r="GN215" i="1"/>
  <c r="GO215" i="1"/>
  <c r="GV215" i="1"/>
  <c r="HC215" i="1" s="1"/>
  <c r="C216" i="1"/>
  <c r="D216" i="1"/>
  <c r="I216" i="1"/>
  <c r="AC216" i="1"/>
  <c r="CQ216" i="1" s="1"/>
  <c r="AE216" i="1"/>
  <c r="AF216" i="1"/>
  <c r="AG216" i="1"/>
  <c r="CU216" i="1" s="1"/>
  <c r="AH216" i="1"/>
  <c r="CV216" i="1" s="1"/>
  <c r="AI216" i="1"/>
  <c r="CW216" i="1" s="1"/>
  <c r="V216" i="1" s="1"/>
  <c r="AJ216" i="1"/>
  <c r="CX216" i="1" s="1"/>
  <c r="CS216" i="1"/>
  <c r="CT216" i="1"/>
  <c r="FR216" i="1"/>
  <c r="GL216" i="1"/>
  <c r="GN216" i="1"/>
  <c r="GO216" i="1"/>
  <c r="GV216" i="1"/>
  <c r="HC216" i="1" s="1"/>
  <c r="C217" i="1"/>
  <c r="D217" i="1"/>
  <c r="AC217" i="1"/>
  <c r="CQ217" i="1" s="1"/>
  <c r="AD217" i="1"/>
  <c r="AE217" i="1"/>
  <c r="AF217" i="1"/>
  <c r="AG217" i="1"/>
  <c r="CU217" i="1" s="1"/>
  <c r="AH217" i="1"/>
  <c r="CV217" i="1" s="1"/>
  <c r="AI217" i="1"/>
  <c r="AJ217" i="1"/>
  <c r="CR217" i="1"/>
  <c r="CS217" i="1"/>
  <c r="CW217" i="1"/>
  <c r="CX217" i="1"/>
  <c r="FR217" i="1"/>
  <c r="GL217" i="1"/>
  <c r="GN217" i="1"/>
  <c r="GO217" i="1"/>
  <c r="GV217" i="1"/>
  <c r="HC217" i="1" s="1"/>
  <c r="C218" i="1"/>
  <c r="D218" i="1"/>
  <c r="AC218" i="1"/>
  <c r="CQ218" i="1" s="1"/>
  <c r="AE218" i="1"/>
  <c r="AF218" i="1"/>
  <c r="AG218" i="1"/>
  <c r="AH218" i="1"/>
  <c r="CV218" i="1" s="1"/>
  <c r="AI218" i="1"/>
  <c r="CW218" i="1" s="1"/>
  <c r="AJ218" i="1"/>
  <c r="CR218" i="1"/>
  <c r="CT218" i="1"/>
  <c r="CU218" i="1"/>
  <c r="CX218" i="1"/>
  <c r="FR218" i="1"/>
  <c r="GL218" i="1"/>
  <c r="GN218" i="1"/>
  <c r="GO218" i="1"/>
  <c r="GV218" i="1"/>
  <c r="HC218" i="1" s="1"/>
  <c r="C219" i="1"/>
  <c r="D219" i="1"/>
  <c r="AC219" i="1"/>
  <c r="AE219" i="1"/>
  <c r="AD219" i="1" s="1"/>
  <c r="AF219" i="1"/>
  <c r="CT219" i="1" s="1"/>
  <c r="AG219" i="1"/>
  <c r="CU219" i="1" s="1"/>
  <c r="AH219" i="1"/>
  <c r="AI219" i="1"/>
  <c r="CW219" i="1" s="1"/>
  <c r="AJ219" i="1"/>
  <c r="CQ219" i="1"/>
  <c r="CV219" i="1"/>
  <c r="CX219" i="1"/>
  <c r="FR219" i="1"/>
  <c r="BY225" i="1" s="1"/>
  <c r="BY210" i="1" s="1"/>
  <c r="GL219" i="1"/>
  <c r="GN219" i="1"/>
  <c r="GO219" i="1"/>
  <c r="GV219" i="1"/>
  <c r="HC219" i="1"/>
  <c r="C220" i="1"/>
  <c r="D220" i="1"/>
  <c r="AC220" i="1"/>
  <c r="CQ220" i="1" s="1"/>
  <c r="AE220" i="1"/>
  <c r="CS220" i="1" s="1"/>
  <c r="AF220" i="1"/>
  <c r="AG220" i="1"/>
  <c r="AH220" i="1"/>
  <c r="CV220" i="1" s="1"/>
  <c r="AI220" i="1"/>
  <c r="CW220" i="1" s="1"/>
  <c r="AJ220" i="1"/>
  <c r="CR220" i="1"/>
  <c r="CT220" i="1"/>
  <c r="CU220" i="1"/>
  <c r="CX220" i="1"/>
  <c r="FR220" i="1"/>
  <c r="GL220" i="1"/>
  <c r="GN220" i="1"/>
  <c r="GO220" i="1"/>
  <c r="GV220" i="1"/>
  <c r="HC220" i="1" s="1"/>
  <c r="C221" i="1"/>
  <c r="D221" i="1"/>
  <c r="I221" i="1"/>
  <c r="T221" i="1"/>
  <c r="U221" i="1"/>
  <c r="K109" i="5" s="1"/>
  <c r="AC221" i="1"/>
  <c r="CQ221" i="1" s="1"/>
  <c r="P221" i="1" s="1"/>
  <c r="J103" i="5" s="1"/>
  <c r="AE221" i="1"/>
  <c r="AF221" i="1"/>
  <c r="AG221" i="1"/>
  <c r="AH221" i="1"/>
  <c r="AI221" i="1"/>
  <c r="CW221" i="1" s="1"/>
  <c r="V221" i="1" s="1"/>
  <c r="AJ221" i="1"/>
  <c r="CR221" i="1"/>
  <c r="CT221" i="1"/>
  <c r="CU221" i="1"/>
  <c r="CV221" i="1"/>
  <c r="CX221" i="1"/>
  <c r="W221" i="1" s="1"/>
  <c r="FR221" i="1"/>
  <c r="GL221" i="1"/>
  <c r="GN221" i="1"/>
  <c r="GO221" i="1"/>
  <c r="GV221" i="1"/>
  <c r="HC221" i="1" s="1"/>
  <c r="GX221" i="1" s="1"/>
  <c r="I222" i="1"/>
  <c r="AC222" i="1"/>
  <c r="CQ222" i="1" s="1"/>
  <c r="AE222" i="1"/>
  <c r="AF222" i="1"/>
  <c r="AG222" i="1"/>
  <c r="CU222" i="1" s="1"/>
  <c r="AH222" i="1"/>
  <c r="AI222" i="1"/>
  <c r="AJ222" i="1"/>
  <c r="CX222" i="1" s="1"/>
  <c r="CR222" i="1"/>
  <c r="CS222" i="1"/>
  <c r="CT222" i="1"/>
  <c r="S222" i="1" s="1"/>
  <c r="CV222" i="1"/>
  <c r="CW222" i="1"/>
  <c r="V222" i="1" s="1"/>
  <c r="FR222" i="1"/>
  <c r="GL222" i="1"/>
  <c r="GN222" i="1"/>
  <c r="GO222" i="1"/>
  <c r="GV222" i="1"/>
  <c r="HC222" i="1" s="1"/>
  <c r="GX222" i="1"/>
  <c r="I223" i="1"/>
  <c r="W223" i="1"/>
  <c r="AC223" i="1"/>
  <c r="AD223" i="1"/>
  <c r="AE223" i="1"/>
  <c r="AF223" i="1"/>
  <c r="CT223" i="1" s="1"/>
  <c r="S223" i="1" s="1"/>
  <c r="AG223" i="1"/>
  <c r="AH223" i="1"/>
  <c r="CV223" i="1" s="1"/>
  <c r="U223" i="1" s="1"/>
  <c r="AI223" i="1"/>
  <c r="CW223" i="1" s="1"/>
  <c r="AJ223" i="1"/>
  <c r="CQ223" i="1"/>
  <c r="P223" i="1" s="1"/>
  <c r="CR223" i="1"/>
  <c r="Q223" i="1" s="1"/>
  <c r="CU223" i="1"/>
  <c r="T223" i="1" s="1"/>
  <c r="CX223" i="1"/>
  <c r="FR223" i="1"/>
  <c r="GL223" i="1"/>
  <c r="GN223" i="1"/>
  <c r="GO223" i="1"/>
  <c r="GV223" i="1"/>
  <c r="HC223" i="1" s="1"/>
  <c r="GX223" i="1" s="1"/>
  <c r="B225" i="1"/>
  <c r="B210" i="1" s="1"/>
  <c r="C225" i="1"/>
  <c r="C210" i="1" s="1"/>
  <c r="D225" i="1"/>
  <c r="D210" i="1" s="1"/>
  <c r="F225" i="1"/>
  <c r="F210" i="1" s="1"/>
  <c r="G225" i="1"/>
  <c r="BX225" i="1"/>
  <c r="BX210" i="1" s="1"/>
  <c r="BZ225" i="1"/>
  <c r="AQ225" i="1" s="1"/>
  <c r="CK225" i="1"/>
  <c r="CK210" i="1" s="1"/>
  <c r="CL225" i="1"/>
  <c r="CL210" i="1" s="1"/>
  <c r="D254" i="1"/>
  <c r="E256" i="1"/>
  <c r="Z256" i="1"/>
  <c r="AA256" i="1"/>
  <c r="AM256" i="1"/>
  <c r="AN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L256" i="1"/>
  <c r="FM256" i="1"/>
  <c r="FN256" i="1"/>
  <c r="FO256" i="1"/>
  <c r="FP256" i="1"/>
  <c r="FQ256" i="1"/>
  <c r="FR256" i="1"/>
  <c r="FS256" i="1"/>
  <c r="FT256" i="1"/>
  <c r="FU256" i="1"/>
  <c r="FV256" i="1"/>
  <c r="FW256" i="1"/>
  <c r="FX256" i="1"/>
  <c r="FY256" i="1"/>
  <c r="FZ256" i="1"/>
  <c r="GA256" i="1"/>
  <c r="GB256" i="1"/>
  <c r="GC256" i="1"/>
  <c r="GD256" i="1"/>
  <c r="GE256" i="1"/>
  <c r="GF256" i="1"/>
  <c r="GG256" i="1"/>
  <c r="GH256" i="1"/>
  <c r="GI256" i="1"/>
  <c r="GJ256" i="1"/>
  <c r="GK256" i="1"/>
  <c r="GL256" i="1"/>
  <c r="GM256" i="1"/>
  <c r="GN256" i="1"/>
  <c r="GO256" i="1"/>
  <c r="GP256" i="1"/>
  <c r="GQ256" i="1"/>
  <c r="GR256" i="1"/>
  <c r="GS256" i="1"/>
  <c r="GT256" i="1"/>
  <c r="GU256" i="1"/>
  <c r="GV256" i="1"/>
  <c r="GW256" i="1"/>
  <c r="GX256" i="1"/>
  <c r="C258" i="1"/>
  <c r="D258" i="1"/>
  <c r="AC258" i="1"/>
  <c r="CQ258" i="1" s="1"/>
  <c r="AE258" i="1"/>
  <c r="AF258" i="1"/>
  <c r="AG258" i="1"/>
  <c r="CU258" i="1" s="1"/>
  <c r="AH258" i="1"/>
  <c r="CV258" i="1" s="1"/>
  <c r="AI258" i="1"/>
  <c r="CW258" i="1" s="1"/>
  <c r="AJ258" i="1"/>
  <c r="CX258" i="1" s="1"/>
  <c r="CS258" i="1"/>
  <c r="CT258" i="1"/>
  <c r="FR258" i="1"/>
  <c r="GL258" i="1"/>
  <c r="GN258" i="1"/>
  <c r="GO258" i="1"/>
  <c r="GV258" i="1"/>
  <c r="HC258" i="1" s="1"/>
  <c r="C259" i="1"/>
  <c r="D259" i="1"/>
  <c r="AC259" i="1"/>
  <c r="CQ259" i="1" s="1"/>
  <c r="AE259" i="1"/>
  <c r="AF259" i="1"/>
  <c r="AG259" i="1"/>
  <c r="CU259" i="1" s="1"/>
  <c r="AH259" i="1"/>
  <c r="CV259" i="1" s="1"/>
  <c r="AI259" i="1"/>
  <c r="CW259" i="1" s="1"/>
  <c r="AJ259" i="1"/>
  <c r="CX259" i="1" s="1"/>
  <c r="CS259" i="1"/>
  <c r="CT259" i="1"/>
  <c r="FR259" i="1"/>
  <c r="GL259" i="1"/>
  <c r="GN259" i="1"/>
  <c r="GO259" i="1"/>
  <c r="GV259" i="1"/>
  <c r="HC259" i="1" s="1"/>
  <c r="C260" i="1"/>
  <c r="D260" i="1"/>
  <c r="AC260" i="1"/>
  <c r="CQ260" i="1" s="1"/>
  <c r="AE260" i="1"/>
  <c r="AF260" i="1"/>
  <c r="AG260" i="1"/>
  <c r="CU260" i="1" s="1"/>
  <c r="AH260" i="1"/>
  <c r="CV260" i="1" s="1"/>
  <c r="AI260" i="1"/>
  <c r="CW260" i="1" s="1"/>
  <c r="AJ260" i="1"/>
  <c r="CX260" i="1" s="1"/>
  <c r="CS260" i="1"/>
  <c r="CT260" i="1"/>
  <c r="FR260" i="1"/>
  <c r="GL260" i="1"/>
  <c r="GN260" i="1"/>
  <c r="GO260" i="1"/>
  <c r="GV260" i="1"/>
  <c r="HC260" i="1" s="1"/>
  <c r="C261" i="1"/>
  <c r="D261" i="1"/>
  <c r="AC261" i="1"/>
  <c r="CQ261" i="1" s="1"/>
  <c r="AE261" i="1"/>
  <c r="AF261" i="1"/>
  <c r="AG261" i="1"/>
  <c r="CU261" i="1" s="1"/>
  <c r="AH261" i="1"/>
  <c r="AI261" i="1"/>
  <c r="CW261" i="1" s="1"/>
  <c r="AJ261" i="1"/>
  <c r="CX261" i="1" s="1"/>
  <c r="CV261" i="1"/>
  <c r="FR261" i="1"/>
  <c r="GL261" i="1"/>
  <c r="GN261" i="1"/>
  <c r="GO261" i="1"/>
  <c r="GV261" i="1"/>
  <c r="HC261" i="1" s="1"/>
  <c r="C262" i="1"/>
  <c r="D262" i="1"/>
  <c r="AC262" i="1"/>
  <c r="CQ262" i="1" s="1"/>
  <c r="AE262" i="1"/>
  <c r="AF262" i="1"/>
  <c r="AG262" i="1"/>
  <c r="CU262" i="1" s="1"/>
  <c r="AH262" i="1"/>
  <c r="CV262" i="1" s="1"/>
  <c r="AI262" i="1"/>
  <c r="CW262" i="1" s="1"/>
  <c r="AJ262" i="1"/>
  <c r="CT262" i="1"/>
  <c r="CX262" i="1"/>
  <c r="FR262" i="1"/>
  <c r="GL262" i="1"/>
  <c r="GN262" i="1"/>
  <c r="GO262" i="1"/>
  <c r="GV262" i="1"/>
  <c r="HC262" i="1"/>
  <c r="C263" i="1"/>
  <c r="D263" i="1"/>
  <c r="AC263" i="1"/>
  <c r="AD263" i="1"/>
  <c r="AE263" i="1"/>
  <c r="AF263" i="1"/>
  <c r="AG263" i="1"/>
  <c r="CU263" i="1" s="1"/>
  <c r="AH263" i="1"/>
  <c r="AI263" i="1"/>
  <c r="AJ263" i="1"/>
  <c r="CQ263" i="1"/>
  <c r="CR263" i="1"/>
  <c r="CS263" i="1"/>
  <c r="CV263" i="1"/>
  <c r="CW263" i="1"/>
  <c r="CX263" i="1"/>
  <c r="FR263" i="1"/>
  <c r="GL263" i="1"/>
  <c r="GN263" i="1"/>
  <c r="GO263" i="1"/>
  <c r="GV263" i="1"/>
  <c r="HC263" i="1" s="1"/>
  <c r="C264" i="1"/>
  <c r="D264" i="1"/>
  <c r="AC264" i="1"/>
  <c r="CQ264" i="1" s="1"/>
  <c r="AE264" i="1"/>
  <c r="AF264" i="1"/>
  <c r="AG264" i="1"/>
  <c r="AH264" i="1"/>
  <c r="CV264" i="1" s="1"/>
  <c r="AI264" i="1"/>
  <c r="AJ264" i="1"/>
  <c r="CX264" i="1" s="1"/>
  <c r="CR264" i="1"/>
  <c r="CS264" i="1"/>
  <c r="CU264" i="1"/>
  <c r="CW264" i="1"/>
  <c r="FR264" i="1"/>
  <c r="GL264" i="1"/>
  <c r="GN264" i="1"/>
  <c r="GO264" i="1"/>
  <c r="GV264" i="1"/>
  <c r="HC264" i="1" s="1"/>
  <c r="AC265" i="1"/>
  <c r="AE265" i="1"/>
  <c r="CR265" i="1" s="1"/>
  <c r="AF265" i="1"/>
  <c r="AG265" i="1"/>
  <c r="CU265" i="1" s="1"/>
  <c r="AH265" i="1"/>
  <c r="CV265" i="1" s="1"/>
  <c r="AI265" i="1"/>
  <c r="CW265" i="1" s="1"/>
  <c r="AJ265" i="1"/>
  <c r="CQ265" i="1"/>
  <c r="CS265" i="1"/>
  <c r="CT265" i="1"/>
  <c r="CX265" i="1"/>
  <c r="FR265" i="1"/>
  <c r="GL265" i="1"/>
  <c r="GN265" i="1"/>
  <c r="GO265" i="1"/>
  <c r="GV265" i="1"/>
  <c r="HC265" i="1"/>
  <c r="C266" i="1"/>
  <c r="D266" i="1"/>
  <c r="AC266" i="1"/>
  <c r="CQ266" i="1" s="1"/>
  <c r="AD266" i="1"/>
  <c r="AE266" i="1"/>
  <c r="AF266" i="1"/>
  <c r="AG266" i="1"/>
  <c r="AH266" i="1"/>
  <c r="CV266" i="1" s="1"/>
  <c r="AI266" i="1"/>
  <c r="AJ266" i="1"/>
  <c r="CX266" i="1" s="1"/>
  <c r="CR266" i="1"/>
  <c r="CS266" i="1"/>
  <c r="CT266" i="1"/>
  <c r="CU266" i="1"/>
  <c r="CW266" i="1"/>
  <c r="FR266" i="1"/>
  <c r="GL266" i="1"/>
  <c r="GN266" i="1"/>
  <c r="CB277" i="1" s="1"/>
  <c r="CB256" i="1" s="1"/>
  <c r="GO266" i="1"/>
  <c r="GV266" i="1"/>
  <c r="HC266" i="1" s="1"/>
  <c r="C267" i="1"/>
  <c r="D267" i="1"/>
  <c r="AC267" i="1"/>
  <c r="AE267" i="1"/>
  <c r="CS267" i="1" s="1"/>
  <c r="AF267" i="1"/>
  <c r="AG267" i="1"/>
  <c r="CU267" i="1" s="1"/>
  <c r="AH267" i="1"/>
  <c r="CV267" i="1" s="1"/>
  <c r="AI267" i="1"/>
  <c r="CW267" i="1" s="1"/>
  <c r="AJ267" i="1"/>
  <c r="CR267" i="1"/>
  <c r="CT267" i="1"/>
  <c r="CX267" i="1"/>
  <c r="FR267" i="1"/>
  <c r="GL267" i="1"/>
  <c r="GN267" i="1"/>
  <c r="GO267" i="1"/>
  <c r="GV267" i="1"/>
  <c r="HC267" i="1"/>
  <c r="C268" i="1"/>
  <c r="D268" i="1"/>
  <c r="AC268" i="1"/>
  <c r="AD268" i="1"/>
  <c r="AE268" i="1"/>
  <c r="AF268" i="1"/>
  <c r="AG268" i="1"/>
  <c r="AH268" i="1"/>
  <c r="CV268" i="1" s="1"/>
  <c r="AI268" i="1"/>
  <c r="AJ268" i="1"/>
  <c r="CX268" i="1" s="1"/>
  <c r="CQ268" i="1"/>
  <c r="CR268" i="1"/>
  <c r="CS268" i="1"/>
  <c r="CU268" i="1"/>
  <c r="CW268" i="1"/>
  <c r="FR268" i="1"/>
  <c r="GL268" i="1"/>
  <c r="GN268" i="1"/>
  <c r="GO268" i="1"/>
  <c r="GV268" i="1"/>
  <c r="HC268" i="1" s="1"/>
  <c r="AC269" i="1"/>
  <c r="AD269" i="1"/>
  <c r="AE269" i="1"/>
  <c r="AF269" i="1"/>
  <c r="AG269" i="1"/>
  <c r="AH269" i="1"/>
  <c r="CV269" i="1" s="1"/>
  <c r="AI269" i="1"/>
  <c r="AJ269" i="1"/>
  <c r="CX269" i="1" s="1"/>
  <c r="CQ269" i="1"/>
  <c r="CR269" i="1"/>
  <c r="CS269" i="1"/>
  <c r="CU269" i="1"/>
  <c r="CW269" i="1"/>
  <c r="FR269" i="1"/>
  <c r="GL269" i="1"/>
  <c r="GN269" i="1"/>
  <c r="GO269" i="1"/>
  <c r="GV269" i="1"/>
  <c r="HC269" i="1" s="1"/>
  <c r="AC270" i="1"/>
  <c r="AE270" i="1"/>
  <c r="AF270" i="1"/>
  <c r="AG270" i="1"/>
  <c r="CU270" i="1" s="1"/>
  <c r="AH270" i="1"/>
  <c r="CV270" i="1" s="1"/>
  <c r="AI270" i="1"/>
  <c r="AJ270" i="1"/>
  <c r="CX270" i="1" s="1"/>
  <c r="CQ270" i="1"/>
  <c r="CW270" i="1"/>
  <c r="FR270" i="1"/>
  <c r="GL270" i="1"/>
  <c r="GN270" i="1"/>
  <c r="GO270" i="1"/>
  <c r="GV270" i="1"/>
  <c r="HC270" i="1" s="1"/>
  <c r="C271" i="1"/>
  <c r="D271" i="1"/>
  <c r="I271" i="1"/>
  <c r="AC271" i="1"/>
  <c r="CQ271" i="1" s="1"/>
  <c r="P271" i="1" s="1"/>
  <c r="J210" i="5" s="1"/>
  <c r="AD271" i="1"/>
  <c r="AE271" i="1"/>
  <c r="AF271" i="1"/>
  <c r="AG271" i="1"/>
  <c r="AH271" i="1"/>
  <c r="CV271" i="1" s="1"/>
  <c r="U271" i="1" s="1"/>
  <c r="K214" i="5" s="1"/>
  <c r="AI271" i="1"/>
  <c r="AJ271" i="1"/>
  <c r="CX271" i="1" s="1"/>
  <c r="CR271" i="1"/>
  <c r="CS271" i="1"/>
  <c r="CU271" i="1"/>
  <c r="T271" i="1" s="1"/>
  <c r="CW271" i="1"/>
  <c r="FR271" i="1"/>
  <c r="GL271" i="1"/>
  <c r="GN271" i="1"/>
  <c r="GO271" i="1"/>
  <c r="GV271" i="1"/>
  <c r="HC271" i="1" s="1"/>
  <c r="GX271" i="1" s="1"/>
  <c r="C272" i="1"/>
  <c r="D272" i="1"/>
  <c r="AC272" i="1"/>
  <c r="AE272" i="1"/>
  <c r="AF272" i="1"/>
  <c r="AG272" i="1"/>
  <c r="CU272" i="1" s="1"/>
  <c r="AH272" i="1"/>
  <c r="CV272" i="1" s="1"/>
  <c r="AI272" i="1"/>
  <c r="AJ272" i="1"/>
  <c r="CX272" i="1" s="1"/>
  <c r="CQ272" i="1"/>
  <c r="CW272" i="1"/>
  <c r="FR272" i="1"/>
  <c r="GL272" i="1"/>
  <c r="GN272" i="1"/>
  <c r="GO272" i="1"/>
  <c r="GV272" i="1"/>
  <c r="HC272" i="1" s="1"/>
  <c r="C273" i="1"/>
  <c r="D273" i="1"/>
  <c r="I273" i="1"/>
  <c r="AC273" i="1"/>
  <c r="CQ273" i="1" s="1"/>
  <c r="P273" i="1" s="1"/>
  <c r="AD273" i="1"/>
  <c r="AE273" i="1"/>
  <c r="AF273" i="1"/>
  <c r="AB273" i="1" s="1"/>
  <c r="AG273" i="1"/>
  <c r="AH273" i="1"/>
  <c r="CV273" i="1" s="1"/>
  <c r="U273" i="1" s="1"/>
  <c r="AI273" i="1"/>
  <c r="AJ273" i="1"/>
  <c r="CX273" i="1" s="1"/>
  <c r="CR273" i="1"/>
  <c r="CS273" i="1"/>
  <c r="CU273" i="1"/>
  <c r="T273" i="1" s="1"/>
  <c r="CW273" i="1"/>
  <c r="FR273" i="1"/>
  <c r="GL273" i="1"/>
  <c r="GN273" i="1"/>
  <c r="GO273" i="1"/>
  <c r="GV273" i="1"/>
  <c r="HC273" i="1" s="1"/>
  <c r="GX273" i="1" s="1"/>
  <c r="AC274" i="1"/>
  <c r="AE274" i="1"/>
  <c r="AD274" i="1" s="1"/>
  <c r="AB274" i="1" s="1"/>
  <c r="AF274" i="1"/>
  <c r="CT274" i="1" s="1"/>
  <c r="AG274" i="1"/>
  <c r="CU274" i="1" s="1"/>
  <c r="AH274" i="1"/>
  <c r="CV274" i="1" s="1"/>
  <c r="AI274" i="1"/>
  <c r="AJ274" i="1"/>
  <c r="CX274" i="1" s="1"/>
  <c r="CQ274" i="1"/>
  <c r="CS274" i="1"/>
  <c r="CW274" i="1"/>
  <c r="FR274" i="1"/>
  <c r="GL274" i="1"/>
  <c r="GN274" i="1"/>
  <c r="GO274" i="1"/>
  <c r="GV274" i="1"/>
  <c r="HC274" i="1" s="1"/>
  <c r="AC275" i="1"/>
  <c r="AD275" i="1"/>
  <c r="AE275" i="1"/>
  <c r="CS275" i="1" s="1"/>
  <c r="AF275" i="1"/>
  <c r="AG275" i="1"/>
  <c r="AH275" i="1"/>
  <c r="CV275" i="1" s="1"/>
  <c r="AI275" i="1"/>
  <c r="AJ275" i="1"/>
  <c r="CX275" i="1" s="1"/>
  <c r="CQ275" i="1"/>
  <c r="CR275" i="1"/>
  <c r="CU275" i="1"/>
  <c r="CW275" i="1"/>
  <c r="FR275" i="1"/>
  <c r="GL275" i="1"/>
  <c r="GN275" i="1"/>
  <c r="GO275" i="1"/>
  <c r="GV275" i="1"/>
  <c r="HC275" i="1" s="1"/>
  <c r="B277" i="1"/>
  <c r="B256" i="1" s="1"/>
  <c r="C277" i="1"/>
  <c r="C256" i="1" s="1"/>
  <c r="D277" i="1"/>
  <c r="D256" i="1" s="1"/>
  <c r="F277" i="1"/>
  <c r="F256" i="1" s="1"/>
  <c r="G277" i="1"/>
  <c r="AP277" i="1"/>
  <c r="AP256" i="1" s="1"/>
  <c r="BX277" i="1"/>
  <c r="BX256" i="1" s="1"/>
  <c r="BY277" i="1"/>
  <c r="BY256" i="1" s="1"/>
  <c r="CK277" i="1"/>
  <c r="CK256" i="1" s="1"/>
  <c r="CL277" i="1"/>
  <c r="CL256" i="1" s="1"/>
  <c r="D306" i="1"/>
  <c r="E308" i="1"/>
  <c r="Z308" i="1"/>
  <c r="AA308" i="1"/>
  <c r="AM308" i="1"/>
  <c r="AN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DN308" i="1"/>
  <c r="DO308" i="1"/>
  <c r="DP308" i="1"/>
  <c r="DQ308" i="1"/>
  <c r="DR308" i="1"/>
  <c r="DS308" i="1"/>
  <c r="DT308" i="1"/>
  <c r="DU308" i="1"/>
  <c r="DV308" i="1"/>
  <c r="DW308" i="1"/>
  <c r="DX308" i="1"/>
  <c r="DY308" i="1"/>
  <c r="DZ308" i="1"/>
  <c r="EA308" i="1"/>
  <c r="EB308" i="1"/>
  <c r="EC308" i="1"/>
  <c r="ED308" i="1"/>
  <c r="EE308" i="1"/>
  <c r="EF308" i="1"/>
  <c r="EG308" i="1"/>
  <c r="EH308" i="1"/>
  <c r="EI308" i="1"/>
  <c r="EJ308" i="1"/>
  <c r="EK308" i="1"/>
  <c r="EL308" i="1"/>
  <c r="EM308" i="1"/>
  <c r="EN308" i="1"/>
  <c r="EO308" i="1"/>
  <c r="EP308" i="1"/>
  <c r="EQ308" i="1"/>
  <c r="ER308" i="1"/>
  <c r="ES308" i="1"/>
  <c r="ET308" i="1"/>
  <c r="EU308" i="1"/>
  <c r="EV308" i="1"/>
  <c r="EW308" i="1"/>
  <c r="EX308" i="1"/>
  <c r="EY308" i="1"/>
  <c r="EZ308" i="1"/>
  <c r="FA308" i="1"/>
  <c r="FB308" i="1"/>
  <c r="FC308" i="1"/>
  <c r="FD308" i="1"/>
  <c r="FE308" i="1"/>
  <c r="FF308" i="1"/>
  <c r="FG308" i="1"/>
  <c r="FH308" i="1"/>
  <c r="FI308" i="1"/>
  <c r="FJ308" i="1"/>
  <c r="FK308" i="1"/>
  <c r="FL308" i="1"/>
  <c r="FM308" i="1"/>
  <c r="FN308" i="1"/>
  <c r="FO308" i="1"/>
  <c r="FP308" i="1"/>
  <c r="FQ308" i="1"/>
  <c r="FR308" i="1"/>
  <c r="FS308" i="1"/>
  <c r="FT308" i="1"/>
  <c r="FU308" i="1"/>
  <c r="FV308" i="1"/>
  <c r="FW308" i="1"/>
  <c r="FX308" i="1"/>
  <c r="FY308" i="1"/>
  <c r="FZ308" i="1"/>
  <c r="GA308" i="1"/>
  <c r="GB308" i="1"/>
  <c r="GC308" i="1"/>
  <c r="GD308" i="1"/>
  <c r="GE308" i="1"/>
  <c r="GF308" i="1"/>
  <c r="GG308" i="1"/>
  <c r="GH308" i="1"/>
  <c r="GI308" i="1"/>
  <c r="GJ308" i="1"/>
  <c r="GK308" i="1"/>
  <c r="GL308" i="1"/>
  <c r="GM308" i="1"/>
  <c r="GN308" i="1"/>
  <c r="GO308" i="1"/>
  <c r="GP308" i="1"/>
  <c r="GQ308" i="1"/>
  <c r="GR308" i="1"/>
  <c r="GS308" i="1"/>
  <c r="GT308" i="1"/>
  <c r="GU308" i="1"/>
  <c r="GV308" i="1"/>
  <c r="GW308" i="1"/>
  <c r="GX308" i="1"/>
  <c r="C310" i="1"/>
  <c r="D310" i="1"/>
  <c r="AC310" i="1"/>
  <c r="AE310" i="1"/>
  <c r="AF310" i="1"/>
  <c r="AG310" i="1"/>
  <c r="CU310" i="1" s="1"/>
  <c r="T310" i="1" s="1"/>
  <c r="AH310" i="1"/>
  <c r="CV310" i="1" s="1"/>
  <c r="U310" i="1" s="1"/>
  <c r="K243" i="5" s="1"/>
  <c r="AI310" i="1"/>
  <c r="AJ310" i="1"/>
  <c r="CX310" i="1" s="1"/>
  <c r="W310" i="1" s="1"/>
  <c r="CQ310" i="1"/>
  <c r="P310" i="1" s="1"/>
  <c r="J236" i="5" s="1"/>
  <c r="CW310" i="1"/>
  <c r="V310" i="1" s="1"/>
  <c r="FR310" i="1"/>
  <c r="GL310" i="1"/>
  <c r="BZ398" i="1" s="1"/>
  <c r="BZ308" i="1" s="1"/>
  <c r="GN310" i="1"/>
  <c r="GO310" i="1"/>
  <c r="GV310" i="1"/>
  <c r="HC310" i="1" s="1"/>
  <c r="GX310" i="1" s="1"/>
  <c r="I311" i="1"/>
  <c r="AC311" i="1"/>
  <c r="AD311" i="1"/>
  <c r="AB311" i="1" s="1"/>
  <c r="AE311" i="1"/>
  <c r="CS311" i="1" s="1"/>
  <c r="R311" i="1" s="1"/>
  <c r="GK311" i="1" s="1"/>
  <c r="AF311" i="1"/>
  <c r="CT311" i="1" s="1"/>
  <c r="AG311" i="1"/>
  <c r="AH311" i="1"/>
  <c r="CV311" i="1" s="1"/>
  <c r="AI311" i="1"/>
  <c r="AJ311" i="1"/>
  <c r="CX311" i="1" s="1"/>
  <c r="W311" i="1" s="1"/>
  <c r="CQ311" i="1"/>
  <c r="CR311" i="1"/>
  <c r="CU311" i="1"/>
  <c r="T311" i="1" s="1"/>
  <c r="CW311" i="1"/>
  <c r="FR311" i="1"/>
  <c r="BY398" i="1" s="1"/>
  <c r="BY308" i="1" s="1"/>
  <c r="GL311" i="1"/>
  <c r="GN311" i="1"/>
  <c r="GO311" i="1"/>
  <c r="GV311" i="1"/>
  <c r="HC311" i="1"/>
  <c r="GX311" i="1" s="1"/>
  <c r="I312" i="1"/>
  <c r="AC312" i="1"/>
  <c r="AE312" i="1"/>
  <c r="AD312" i="1" s="1"/>
  <c r="AB312" i="1" s="1"/>
  <c r="AF312" i="1"/>
  <c r="CT312" i="1" s="1"/>
  <c r="AG312" i="1"/>
  <c r="CU312" i="1" s="1"/>
  <c r="T312" i="1" s="1"/>
  <c r="AH312" i="1"/>
  <c r="CV312" i="1" s="1"/>
  <c r="AI312" i="1"/>
  <c r="AJ312" i="1"/>
  <c r="CX312" i="1" s="1"/>
  <c r="CQ312" i="1"/>
  <c r="CS312" i="1"/>
  <c r="CW312" i="1"/>
  <c r="FR312" i="1"/>
  <c r="GL312" i="1"/>
  <c r="GN312" i="1"/>
  <c r="GO312" i="1"/>
  <c r="CC398" i="1" s="1"/>
  <c r="CC308" i="1" s="1"/>
  <c r="GV312" i="1"/>
  <c r="HC312" i="1"/>
  <c r="I313" i="1"/>
  <c r="AC313" i="1"/>
  <c r="AE313" i="1"/>
  <c r="AF313" i="1"/>
  <c r="AG313" i="1"/>
  <c r="CU313" i="1" s="1"/>
  <c r="T313" i="1" s="1"/>
  <c r="AH313" i="1"/>
  <c r="CV313" i="1" s="1"/>
  <c r="AI313" i="1"/>
  <c r="AJ313" i="1"/>
  <c r="CX313" i="1" s="1"/>
  <c r="W313" i="1" s="1"/>
  <c r="CQ313" i="1"/>
  <c r="CW313" i="1"/>
  <c r="FR313" i="1"/>
  <c r="GL313" i="1"/>
  <c r="GN313" i="1"/>
  <c r="GO313" i="1"/>
  <c r="GV313" i="1"/>
  <c r="HC313" i="1" s="1"/>
  <c r="C314" i="1"/>
  <c r="D314" i="1"/>
  <c r="I314" i="1"/>
  <c r="AC314" i="1"/>
  <c r="CQ314" i="1" s="1"/>
  <c r="P314" i="1" s="1"/>
  <c r="AD314" i="1"/>
  <c r="AE314" i="1"/>
  <c r="AF314" i="1"/>
  <c r="AG314" i="1"/>
  <c r="AH314" i="1"/>
  <c r="CV314" i="1" s="1"/>
  <c r="U314" i="1" s="1"/>
  <c r="AI314" i="1"/>
  <c r="AJ314" i="1"/>
  <c r="CX314" i="1" s="1"/>
  <c r="CR314" i="1"/>
  <c r="CS314" i="1"/>
  <c r="CU314" i="1"/>
  <c r="T314" i="1" s="1"/>
  <c r="CW314" i="1"/>
  <c r="FR314" i="1"/>
  <c r="GL314" i="1"/>
  <c r="GN314" i="1"/>
  <c r="GO314" i="1"/>
  <c r="GV314" i="1"/>
  <c r="HC314" i="1" s="1"/>
  <c r="GX314" i="1" s="1"/>
  <c r="C315" i="1"/>
  <c r="D315" i="1"/>
  <c r="AC315" i="1"/>
  <c r="AE315" i="1"/>
  <c r="AF315" i="1"/>
  <c r="AG315" i="1"/>
  <c r="CU315" i="1" s="1"/>
  <c r="AH315" i="1"/>
  <c r="CV315" i="1" s="1"/>
  <c r="AI315" i="1"/>
  <c r="CW315" i="1" s="1"/>
  <c r="AJ315" i="1"/>
  <c r="CX315" i="1" s="1"/>
  <c r="CR315" i="1"/>
  <c r="CT315" i="1"/>
  <c r="FR315" i="1"/>
  <c r="GL315" i="1"/>
  <c r="GN315" i="1"/>
  <c r="GO315" i="1"/>
  <c r="GV315" i="1"/>
  <c r="HC315" i="1"/>
  <c r="D317" i="1"/>
  <c r="E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DN319" i="1"/>
  <c r="DO319" i="1"/>
  <c r="DP319" i="1"/>
  <c r="DQ319" i="1"/>
  <c r="DR319" i="1"/>
  <c r="DS319" i="1"/>
  <c r="DT319" i="1"/>
  <c r="DU319" i="1"/>
  <c r="DV319" i="1"/>
  <c r="DW319" i="1"/>
  <c r="DX319" i="1"/>
  <c r="DY319" i="1"/>
  <c r="DZ319" i="1"/>
  <c r="EA319" i="1"/>
  <c r="EB319" i="1"/>
  <c r="EC319" i="1"/>
  <c r="ED319" i="1"/>
  <c r="EE319" i="1"/>
  <c r="EF319" i="1"/>
  <c r="EG319" i="1"/>
  <c r="EH319" i="1"/>
  <c r="EI319" i="1"/>
  <c r="EJ319" i="1"/>
  <c r="EK319" i="1"/>
  <c r="EL319" i="1"/>
  <c r="EM319" i="1"/>
  <c r="EN319" i="1"/>
  <c r="EO319" i="1"/>
  <c r="EP319" i="1"/>
  <c r="EQ319" i="1"/>
  <c r="ER319" i="1"/>
  <c r="ES319" i="1"/>
  <c r="ET319" i="1"/>
  <c r="EU319" i="1"/>
  <c r="EV319" i="1"/>
  <c r="EW319" i="1"/>
  <c r="EX319" i="1"/>
  <c r="EY319" i="1"/>
  <c r="EZ319" i="1"/>
  <c r="FA319" i="1"/>
  <c r="FB319" i="1"/>
  <c r="FC319" i="1"/>
  <c r="FD319" i="1"/>
  <c r="FE319" i="1"/>
  <c r="FF319" i="1"/>
  <c r="FG319" i="1"/>
  <c r="FH319" i="1"/>
  <c r="FI319" i="1"/>
  <c r="FJ319" i="1"/>
  <c r="FK319" i="1"/>
  <c r="FL319" i="1"/>
  <c r="FM319" i="1"/>
  <c r="FN319" i="1"/>
  <c r="FO319" i="1"/>
  <c r="FP319" i="1"/>
  <c r="FQ319" i="1"/>
  <c r="FR319" i="1"/>
  <c r="FS319" i="1"/>
  <c r="FT319" i="1"/>
  <c r="FU319" i="1"/>
  <c r="FV319" i="1"/>
  <c r="FW319" i="1"/>
  <c r="FX319" i="1"/>
  <c r="FY319" i="1"/>
  <c r="FZ319" i="1"/>
  <c r="GA319" i="1"/>
  <c r="GB319" i="1"/>
  <c r="GC319" i="1"/>
  <c r="GD319" i="1"/>
  <c r="GE319" i="1"/>
  <c r="GF319" i="1"/>
  <c r="GG319" i="1"/>
  <c r="GH319" i="1"/>
  <c r="GI319" i="1"/>
  <c r="GJ319" i="1"/>
  <c r="GK319" i="1"/>
  <c r="GL319" i="1"/>
  <c r="GM319" i="1"/>
  <c r="GN319" i="1"/>
  <c r="GO319" i="1"/>
  <c r="GP319" i="1"/>
  <c r="GQ319" i="1"/>
  <c r="GR319" i="1"/>
  <c r="GS319" i="1"/>
  <c r="GT319" i="1"/>
  <c r="GU319" i="1"/>
  <c r="GV319" i="1"/>
  <c r="GW319" i="1"/>
  <c r="GX319" i="1"/>
  <c r="C321" i="1"/>
  <c r="D321" i="1"/>
  <c r="I321" i="1"/>
  <c r="I322" i="1" s="1"/>
  <c r="AC321" i="1"/>
  <c r="CQ321" i="1" s="1"/>
  <c r="AE321" i="1"/>
  <c r="AD321" i="1" s="1"/>
  <c r="AF321" i="1"/>
  <c r="AG321" i="1"/>
  <c r="CU321" i="1" s="1"/>
  <c r="AH321" i="1"/>
  <c r="AI321" i="1"/>
  <c r="CW321" i="1" s="1"/>
  <c r="V321" i="1" s="1"/>
  <c r="AJ321" i="1"/>
  <c r="CX321" i="1" s="1"/>
  <c r="W321" i="1" s="1"/>
  <c r="CR321" i="1"/>
  <c r="Q321" i="1" s="1"/>
  <c r="CT321" i="1"/>
  <c r="CV321" i="1"/>
  <c r="FR321" i="1"/>
  <c r="GL321" i="1"/>
  <c r="GN321" i="1"/>
  <c r="GO321" i="1"/>
  <c r="GV321" i="1"/>
  <c r="HC321" i="1" s="1"/>
  <c r="AC322" i="1"/>
  <c r="AE322" i="1"/>
  <c r="CS322" i="1" s="1"/>
  <c r="AF322" i="1"/>
  <c r="AG322" i="1"/>
  <c r="CU322" i="1" s="1"/>
  <c r="AH322" i="1"/>
  <c r="CV322" i="1" s="1"/>
  <c r="AI322" i="1"/>
  <c r="CW322" i="1" s="1"/>
  <c r="AJ322" i="1"/>
  <c r="CX322" i="1" s="1"/>
  <c r="W322" i="1" s="1"/>
  <c r="CR322" i="1"/>
  <c r="CT322" i="1"/>
  <c r="S322" i="1" s="1"/>
  <c r="FR322" i="1"/>
  <c r="GL322" i="1"/>
  <c r="GN322" i="1"/>
  <c r="GO322" i="1"/>
  <c r="GV322" i="1"/>
  <c r="HC322" i="1"/>
  <c r="AC323" i="1"/>
  <c r="CQ323" i="1" s="1"/>
  <c r="AE323" i="1"/>
  <c r="AD323" i="1" s="1"/>
  <c r="AF323" i="1"/>
  <c r="AG323" i="1"/>
  <c r="CU323" i="1" s="1"/>
  <c r="AH323" i="1"/>
  <c r="CV323" i="1" s="1"/>
  <c r="AI323" i="1"/>
  <c r="CW323" i="1" s="1"/>
  <c r="AJ323" i="1"/>
  <c r="CX323" i="1" s="1"/>
  <c r="CR323" i="1"/>
  <c r="CT323" i="1"/>
  <c r="FR323" i="1"/>
  <c r="GL323" i="1"/>
  <c r="GN323" i="1"/>
  <c r="GO323" i="1"/>
  <c r="GV323" i="1"/>
  <c r="HC323" i="1" s="1"/>
  <c r="C324" i="1"/>
  <c r="D324" i="1"/>
  <c r="I324" i="1"/>
  <c r="I325" i="1" s="1"/>
  <c r="I326" i="1" s="1"/>
  <c r="AC324" i="1"/>
  <c r="CQ324" i="1" s="1"/>
  <c r="AE324" i="1"/>
  <c r="AD324" i="1" s="1"/>
  <c r="AF324" i="1"/>
  <c r="AG324" i="1"/>
  <c r="CU324" i="1" s="1"/>
  <c r="AH324" i="1"/>
  <c r="AI324" i="1"/>
  <c r="CW324" i="1" s="1"/>
  <c r="V324" i="1" s="1"/>
  <c r="AJ324" i="1"/>
  <c r="CX324" i="1" s="1"/>
  <c r="W324" i="1" s="1"/>
  <c r="CR324" i="1"/>
  <c r="Q324" i="1" s="1"/>
  <c r="CT324" i="1"/>
  <c r="CV324" i="1"/>
  <c r="FR324" i="1"/>
  <c r="GL324" i="1"/>
  <c r="GN324" i="1"/>
  <c r="GO324" i="1"/>
  <c r="GV324" i="1"/>
  <c r="HC324" i="1" s="1"/>
  <c r="C325" i="1"/>
  <c r="D325" i="1"/>
  <c r="AC325" i="1"/>
  <c r="CQ325" i="1" s="1"/>
  <c r="P325" i="1" s="1"/>
  <c r="AE325" i="1"/>
  <c r="AD325" i="1" s="1"/>
  <c r="AB325" i="1" s="1"/>
  <c r="AF325" i="1"/>
  <c r="CT325" i="1" s="1"/>
  <c r="AG325" i="1"/>
  <c r="CU325" i="1" s="1"/>
  <c r="AH325" i="1"/>
  <c r="CV325" i="1" s="1"/>
  <c r="AI325" i="1"/>
  <c r="AJ325" i="1"/>
  <c r="CX325" i="1" s="1"/>
  <c r="CS325" i="1"/>
  <c r="CW325" i="1"/>
  <c r="V325" i="1" s="1"/>
  <c r="FR325" i="1"/>
  <c r="GL325" i="1"/>
  <c r="GN325" i="1"/>
  <c r="GO325" i="1"/>
  <c r="GV325" i="1"/>
  <c r="HC325" i="1"/>
  <c r="GX325" i="1" s="1"/>
  <c r="AC326" i="1"/>
  <c r="CQ326" i="1" s="1"/>
  <c r="AE326" i="1"/>
  <c r="AD326" i="1" s="1"/>
  <c r="AF326" i="1"/>
  <c r="AG326" i="1"/>
  <c r="CU326" i="1" s="1"/>
  <c r="AH326" i="1"/>
  <c r="AI326" i="1"/>
  <c r="CW326" i="1" s="1"/>
  <c r="V326" i="1" s="1"/>
  <c r="AJ326" i="1"/>
  <c r="CR326" i="1"/>
  <c r="CT326" i="1"/>
  <c r="CV326" i="1"/>
  <c r="CX326" i="1"/>
  <c r="FR326" i="1"/>
  <c r="GL326" i="1"/>
  <c r="GN326" i="1"/>
  <c r="GO326" i="1"/>
  <c r="GV326" i="1"/>
  <c r="HC326" i="1" s="1"/>
  <c r="B328" i="1"/>
  <c r="B319" i="1" s="1"/>
  <c r="C328" i="1"/>
  <c r="C319" i="1" s="1"/>
  <c r="D328" i="1"/>
  <c r="D319" i="1" s="1"/>
  <c r="F328" i="1"/>
  <c r="F319" i="1" s="1"/>
  <c r="G328" i="1"/>
  <c r="G319" i="1" s="1"/>
  <c r="AO328" i="1"/>
  <c r="AO319" i="1" s="1"/>
  <c r="AP328" i="1"/>
  <c r="AP319" i="1" s="1"/>
  <c r="AQ328" i="1"/>
  <c r="AQ319" i="1" s="1"/>
  <c r="AR328" i="1"/>
  <c r="AR319" i="1" s="1"/>
  <c r="AS328" i="1"/>
  <c r="AS319" i="1" s="1"/>
  <c r="AT328" i="1"/>
  <c r="AT319" i="1" s="1"/>
  <c r="AU328" i="1"/>
  <c r="AU319" i="1" s="1"/>
  <c r="AV328" i="1"/>
  <c r="AV319" i="1" s="1"/>
  <c r="AW328" i="1"/>
  <c r="AW319" i="1" s="1"/>
  <c r="AX328" i="1"/>
  <c r="AX319" i="1" s="1"/>
  <c r="AY328" i="1"/>
  <c r="AY319" i="1" s="1"/>
  <c r="AZ328" i="1"/>
  <c r="AZ319" i="1" s="1"/>
  <c r="BA328" i="1"/>
  <c r="BA319" i="1" s="1"/>
  <c r="BB328" i="1"/>
  <c r="BB319" i="1" s="1"/>
  <c r="BC328" i="1"/>
  <c r="BC319" i="1" s="1"/>
  <c r="F330" i="1"/>
  <c r="F331" i="1"/>
  <c r="F333" i="1"/>
  <c r="F335" i="1"/>
  <c r="F337" i="1"/>
  <c r="F339" i="1"/>
  <c r="F340" i="1"/>
  <c r="F341" i="1"/>
  <c r="F342" i="1"/>
  <c r="F343" i="1"/>
  <c r="F346" i="1"/>
  <c r="F349" i="1"/>
  <c r="F350" i="1"/>
  <c r="F351" i="1"/>
  <c r="F352" i="1"/>
  <c r="F353" i="1"/>
  <c r="F354" i="1"/>
  <c r="F355" i="1"/>
  <c r="D357" i="1"/>
  <c r="E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CY359" i="1"/>
  <c r="CZ359" i="1"/>
  <c r="DA359" i="1"/>
  <c r="DB359" i="1"/>
  <c r="DC359" i="1"/>
  <c r="DD359" i="1"/>
  <c r="DE359" i="1"/>
  <c r="DF359" i="1"/>
  <c r="DG359" i="1"/>
  <c r="DH359" i="1"/>
  <c r="DI359" i="1"/>
  <c r="DJ359" i="1"/>
  <c r="DK359" i="1"/>
  <c r="DL359" i="1"/>
  <c r="DM359" i="1"/>
  <c r="DN359" i="1"/>
  <c r="DO359" i="1"/>
  <c r="DP359" i="1"/>
  <c r="DQ359" i="1"/>
  <c r="DR359" i="1"/>
  <c r="DS359" i="1"/>
  <c r="DT359" i="1"/>
  <c r="DU359" i="1"/>
  <c r="DV359" i="1"/>
  <c r="DW359" i="1"/>
  <c r="DX359" i="1"/>
  <c r="DY359" i="1"/>
  <c r="DZ359" i="1"/>
  <c r="EA359" i="1"/>
  <c r="EB359" i="1"/>
  <c r="EC359" i="1"/>
  <c r="ED359" i="1"/>
  <c r="EE359" i="1"/>
  <c r="EF359" i="1"/>
  <c r="EG359" i="1"/>
  <c r="EH359" i="1"/>
  <c r="EI359" i="1"/>
  <c r="EJ359" i="1"/>
  <c r="EK359" i="1"/>
  <c r="EL359" i="1"/>
  <c r="EM359" i="1"/>
  <c r="EN359" i="1"/>
  <c r="EO359" i="1"/>
  <c r="EP359" i="1"/>
  <c r="EQ359" i="1"/>
  <c r="ER359" i="1"/>
  <c r="ES359" i="1"/>
  <c r="ET359" i="1"/>
  <c r="EU359" i="1"/>
  <c r="EV359" i="1"/>
  <c r="EW359" i="1"/>
  <c r="EX359" i="1"/>
  <c r="EY359" i="1"/>
  <c r="EZ359" i="1"/>
  <c r="FA359" i="1"/>
  <c r="FB359" i="1"/>
  <c r="FC359" i="1"/>
  <c r="FD359" i="1"/>
  <c r="FE359" i="1"/>
  <c r="FF359" i="1"/>
  <c r="FG359" i="1"/>
  <c r="FH359" i="1"/>
  <c r="FI359" i="1"/>
  <c r="FJ359" i="1"/>
  <c r="FK359" i="1"/>
  <c r="FL359" i="1"/>
  <c r="FM359" i="1"/>
  <c r="FN359" i="1"/>
  <c r="FO359" i="1"/>
  <c r="FP359" i="1"/>
  <c r="FQ359" i="1"/>
  <c r="FR359" i="1"/>
  <c r="FS359" i="1"/>
  <c r="FT359" i="1"/>
  <c r="FU359" i="1"/>
  <c r="FV359" i="1"/>
  <c r="FW359" i="1"/>
  <c r="FX359" i="1"/>
  <c r="FY359" i="1"/>
  <c r="FZ359" i="1"/>
  <c r="GA359" i="1"/>
  <c r="GB359" i="1"/>
  <c r="GC359" i="1"/>
  <c r="GD359" i="1"/>
  <c r="GE359" i="1"/>
  <c r="GF359" i="1"/>
  <c r="GG359" i="1"/>
  <c r="GH359" i="1"/>
  <c r="GI359" i="1"/>
  <c r="GJ359" i="1"/>
  <c r="GK359" i="1"/>
  <c r="GL359" i="1"/>
  <c r="GM359" i="1"/>
  <c r="GN359" i="1"/>
  <c r="GO359" i="1"/>
  <c r="GP359" i="1"/>
  <c r="GQ359" i="1"/>
  <c r="GR359" i="1"/>
  <c r="GS359" i="1"/>
  <c r="GT359" i="1"/>
  <c r="GU359" i="1"/>
  <c r="GV359" i="1"/>
  <c r="GW359" i="1"/>
  <c r="GX359" i="1"/>
  <c r="C361" i="1"/>
  <c r="D361" i="1"/>
  <c r="I361" i="1"/>
  <c r="CX270" i="3" s="1"/>
  <c r="AC361" i="1"/>
  <c r="AD361" i="1"/>
  <c r="AE361" i="1"/>
  <c r="CS361" i="1" s="1"/>
  <c r="R361" i="1" s="1"/>
  <c r="GK361" i="1" s="1"/>
  <c r="AF361" i="1"/>
  <c r="AG361" i="1"/>
  <c r="AH361" i="1"/>
  <c r="CV361" i="1" s="1"/>
  <c r="U361" i="1" s="1"/>
  <c r="AI361" i="1"/>
  <c r="AJ361" i="1"/>
  <c r="CX361" i="1" s="1"/>
  <c r="W361" i="1" s="1"/>
  <c r="CQ361" i="1"/>
  <c r="CR361" i="1"/>
  <c r="CU361" i="1"/>
  <c r="T361" i="1" s="1"/>
  <c r="CW361" i="1"/>
  <c r="FR361" i="1"/>
  <c r="GL361" i="1"/>
  <c r="GN361" i="1"/>
  <c r="GO361" i="1"/>
  <c r="GV361" i="1"/>
  <c r="HC361" i="1"/>
  <c r="GX361" i="1" s="1"/>
  <c r="C362" i="1"/>
  <c r="D362" i="1"/>
  <c r="AC362" i="1"/>
  <c r="AE362" i="1"/>
  <c r="AF362" i="1"/>
  <c r="AG362" i="1"/>
  <c r="CU362" i="1" s="1"/>
  <c r="AH362" i="1"/>
  <c r="CV362" i="1" s="1"/>
  <c r="AI362" i="1"/>
  <c r="AJ362" i="1"/>
  <c r="CX362" i="1" s="1"/>
  <c r="CQ362" i="1"/>
  <c r="CW362" i="1"/>
  <c r="FR362" i="1"/>
  <c r="GL362" i="1"/>
  <c r="GN362" i="1"/>
  <c r="GO362" i="1"/>
  <c r="GV362" i="1"/>
  <c r="HC362" i="1"/>
  <c r="C363" i="1"/>
  <c r="D363" i="1"/>
  <c r="AC363" i="1"/>
  <c r="AD363" i="1"/>
  <c r="AE363" i="1"/>
  <c r="AF363" i="1"/>
  <c r="CT363" i="1" s="1"/>
  <c r="AG363" i="1"/>
  <c r="AH363" i="1"/>
  <c r="CV363" i="1" s="1"/>
  <c r="AI363" i="1"/>
  <c r="AJ363" i="1"/>
  <c r="CX363" i="1" s="1"/>
  <c r="CQ363" i="1"/>
  <c r="CR363" i="1"/>
  <c r="CS363" i="1"/>
  <c r="CU363" i="1"/>
  <c r="CW363" i="1"/>
  <c r="FR363" i="1"/>
  <c r="GL363" i="1"/>
  <c r="GN363" i="1"/>
  <c r="GO363" i="1"/>
  <c r="GV363" i="1"/>
  <c r="HC363" i="1" s="1"/>
  <c r="C364" i="1"/>
  <c r="D364" i="1"/>
  <c r="AC364" i="1"/>
  <c r="CQ364" i="1" s="1"/>
  <c r="AE364" i="1"/>
  <c r="AD364" i="1" s="1"/>
  <c r="AF364" i="1"/>
  <c r="AG364" i="1"/>
  <c r="CU364" i="1" s="1"/>
  <c r="AH364" i="1"/>
  <c r="CV364" i="1" s="1"/>
  <c r="AI364" i="1"/>
  <c r="CW364" i="1" s="1"/>
  <c r="AJ364" i="1"/>
  <c r="CX364" i="1" s="1"/>
  <c r="CR364" i="1"/>
  <c r="CT364" i="1"/>
  <c r="FR364" i="1"/>
  <c r="GL364" i="1"/>
  <c r="GN364" i="1"/>
  <c r="GO364" i="1"/>
  <c r="GV364" i="1"/>
  <c r="HC364" i="1" s="1"/>
  <c r="AC365" i="1"/>
  <c r="AE365" i="1"/>
  <c r="AF365" i="1"/>
  <c r="CT365" i="1" s="1"/>
  <c r="AG365" i="1"/>
  <c r="CU365" i="1" s="1"/>
  <c r="AH365" i="1"/>
  <c r="CV365" i="1" s="1"/>
  <c r="AI365" i="1"/>
  <c r="AJ365" i="1"/>
  <c r="CX365" i="1" s="1"/>
  <c r="CQ365" i="1"/>
  <c r="CW365" i="1"/>
  <c r="FR365" i="1"/>
  <c r="GL365" i="1"/>
  <c r="GN365" i="1"/>
  <c r="GO365" i="1"/>
  <c r="GV365" i="1"/>
  <c r="HC365" i="1" s="1"/>
  <c r="C366" i="1"/>
  <c r="D366" i="1"/>
  <c r="AC366" i="1"/>
  <c r="CQ366" i="1" s="1"/>
  <c r="AE366" i="1"/>
  <c r="AD366" i="1" s="1"/>
  <c r="AF366" i="1"/>
  <c r="CT366" i="1" s="1"/>
  <c r="AG366" i="1"/>
  <c r="CU366" i="1" s="1"/>
  <c r="AH366" i="1"/>
  <c r="CV366" i="1" s="1"/>
  <c r="AI366" i="1"/>
  <c r="AJ366" i="1"/>
  <c r="CX366" i="1" s="1"/>
  <c r="CS366" i="1"/>
  <c r="CW366" i="1"/>
  <c r="FR366" i="1"/>
  <c r="GL366" i="1"/>
  <c r="GN366" i="1"/>
  <c r="GO366" i="1"/>
  <c r="GV366" i="1"/>
  <c r="HC366" i="1" s="1"/>
  <c r="C367" i="1"/>
  <c r="D367" i="1"/>
  <c r="AC367" i="1"/>
  <c r="AD367" i="1"/>
  <c r="AE367" i="1"/>
  <c r="AF367" i="1"/>
  <c r="CT367" i="1" s="1"/>
  <c r="AG367" i="1"/>
  <c r="AH367" i="1"/>
  <c r="CV367" i="1" s="1"/>
  <c r="AI367" i="1"/>
  <c r="AJ367" i="1"/>
  <c r="CX367" i="1" s="1"/>
  <c r="CQ367" i="1"/>
  <c r="CR367" i="1"/>
  <c r="CS367" i="1"/>
  <c r="CU367" i="1"/>
  <c r="CW367" i="1"/>
  <c r="FR367" i="1"/>
  <c r="GL367" i="1"/>
  <c r="GN367" i="1"/>
  <c r="GO367" i="1"/>
  <c r="GV367" i="1"/>
  <c r="HC367" i="1"/>
  <c r="B369" i="1"/>
  <c r="B359" i="1" s="1"/>
  <c r="C369" i="1"/>
  <c r="C359" i="1" s="1"/>
  <c r="D369" i="1"/>
  <c r="D359" i="1" s="1"/>
  <c r="F369" i="1"/>
  <c r="F359" i="1" s="1"/>
  <c r="G369" i="1"/>
  <c r="G359" i="1" s="1"/>
  <c r="AO369" i="1"/>
  <c r="AO359" i="1" s="1"/>
  <c r="AP369" i="1"/>
  <c r="AP359" i="1" s="1"/>
  <c r="AQ369" i="1"/>
  <c r="AQ359" i="1" s="1"/>
  <c r="AR369" i="1"/>
  <c r="AR359" i="1" s="1"/>
  <c r="AS369" i="1"/>
  <c r="AS359" i="1" s="1"/>
  <c r="AT369" i="1"/>
  <c r="AT359" i="1" s="1"/>
  <c r="AU369" i="1"/>
  <c r="AU359" i="1" s="1"/>
  <c r="AV369" i="1"/>
  <c r="F374" i="1" s="1"/>
  <c r="AW369" i="1"/>
  <c r="AX369" i="1"/>
  <c r="AX359" i="1" s="1"/>
  <c r="AY369" i="1"/>
  <c r="AY359" i="1" s="1"/>
  <c r="AZ369" i="1"/>
  <c r="AZ359" i="1" s="1"/>
  <c r="BA369" i="1"/>
  <c r="BA359" i="1" s="1"/>
  <c r="BB369" i="1"/>
  <c r="BB359" i="1" s="1"/>
  <c r="BC369" i="1"/>
  <c r="F371" i="1"/>
  <c r="F372" i="1"/>
  <c r="F381" i="1"/>
  <c r="F383" i="1"/>
  <c r="F384" i="1"/>
  <c r="F387" i="1"/>
  <c r="F390" i="1"/>
  <c r="F391" i="1"/>
  <c r="F392" i="1"/>
  <c r="F393" i="1"/>
  <c r="F394" i="1"/>
  <c r="F395" i="1"/>
  <c r="B398" i="1"/>
  <c r="B308" i="1" s="1"/>
  <c r="C398" i="1"/>
  <c r="C308" i="1" s="1"/>
  <c r="D398" i="1"/>
  <c r="D308" i="1" s="1"/>
  <c r="F398" i="1"/>
  <c r="F308" i="1" s="1"/>
  <c r="G398" i="1"/>
  <c r="BX398" i="1"/>
  <c r="BX308" i="1" s="1"/>
  <c r="CB398" i="1"/>
  <c r="CB308" i="1" s="1"/>
  <c r="CK398" i="1"/>
  <c r="CK308" i="1" s="1"/>
  <c r="CL398" i="1"/>
  <c r="CL308" i="1" s="1"/>
  <c r="D427" i="1"/>
  <c r="E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CY429" i="1"/>
  <c r="CZ429" i="1"/>
  <c r="DA429" i="1"/>
  <c r="DB429" i="1"/>
  <c r="DC429" i="1"/>
  <c r="DD429" i="1"/>
  <c r="DE429" i="1"/>
  <c r="DF429" i="1"/>
  <c r="DG429" i="1"/>
  <c r="DH429" i="1"/>
  <c r="DI429" i="1"/>
  <c r="DJ429" i="1"/>
  <c r="DK429" i="1"/>
  <c r="DL429" i="1"/>
  <c r="DM429" i="1"/>
  <c r="DN429" i="1"/>
  <c r="DO429" i="1"/>
  <c r="DP429" i="1"/>
  <c r="DQ429" i="1"/>
  <c r="DR429" i="1"/>
  <c r="DS429" i="1"/>
  <c r="DT429" i="1"/>
  <c r="DU429" i="1"/>
  <c r="DV429" i="1"/>
  <c r="DW429" i="1"/>
  <c r="DX429" i="1"/>
  <c r="DY429" i="1"/>
  <c r="DZ429" i="1"/>
  <c r="EA429" i="1"/>
  <c r="EB429" i="1"/>
  <c r="EC429" i="1"/>
  <c r="ED429" i="1"/>
  <c r="EE429" i="1"/>
  <c r="EF429" i="1"/>
  <c r="EG429" i="1"/>
  <c r="EH429" i="1"/>
  <c r="EI429" i="1"/>
  <c r="EJ429" i="1"/>
  <c r="EK429" i="1"/>
  <c r="EL429" i="1"/>
  <c r="EM429" i="1"/>
  <c r="EN429" i="1"/>
  <c r="EO429" i="1"/>
  <c r="EP429" i="1"/>
  <c r="EQ429" i="1"/>
  <c r="ER429" i="1"/>
  <c r="ES429" i="1"/>
  <c r="ET429" i="1"/>
  <c r="EU429" i="1"/>
  <c r="EV429" i="1"/>
  <c r="EW429" i="1"/>
  <c r="EX429" i="1"/>
  <c r="EY429" i="1"/>
  <c r="EZ429" i="1"/>
  <c r="FA429" i="1"/>
  <c r="FB429" i="1"/>
  <c r="FC429" i="1"/>
  <c r="FD429" i="1"/>
  <c r="FE429" i="1"/>
  <c r="FF429" i="1"/>
  <c r="FG429" i="1"/>
  <c r="FH429" i="1"/>
  <c r="FI429" i="1"/>
  <c r="FJ429" i="1"/>
  <c r="FK429" i="1"/>
  <c r="FL429" i="1"/>
  <c r="FM429" i="1"/>
  <c r="FN429" i="1"/>
  <c r="FO429" i="1"/>
  <c r="FP429" i="1"/>
  <c r="FQ429" i="1"/>
  <c r="FR429" i="1"/>
  <c r="FS429" i="1"/>
  <c r="FT429" i="1"/>
  <c r="FU429" i="1"/>
  <c r="FV429" i="1"/>
  <c r="FW429" i="1"/>
  <c r="FX429" i="1"/>
  <c r="FY429" i="1"/>
  <c r="FZ429" i="1"/>
  <c r="GA429" i="1"/>
  <c r="GB429" i="1"/>
  <c r="GC429" i="1"/>
  <c r="GD429" i="1"/>
  <c r="GE429" i="1"/>
  <c r="GF429" i="1"/>
  <c r="GG429" i="1"/>
  <c r="GH429" i="1"/>
  <c r="GI429" i="1"/>
  <c r="GJ429" i="1"/>
  <c r="GK429" i="1"/>
  <c r="GL429" i="1"/>
  <c r="GM429" i="1"/>
  <c r="GN429" i="1"/>
  <c r="GO429" i="1"/>
  <c r="GP429" i="1"/>
  <c r="GQ429" i="1"/>
  <c r="GR429" i="1"/>
  <c r="GS429" i="1"/>
  <c r="GT429" i="1"/>
  <c r="GU429" i="1"/>
  <c r="GV429" i="1"/>
  <c r="GW429" i="1"/>
  <c r="GX429" i="1"/>
  <c r="C431" i="1"/>
  <c r="D431" i="1"/>
  <c r="AC431" i="1"/>
  <c r="CQ431" i="1" s="1"/>
  <c r="AE431" i="1"/>
  <c r="AD431" i="1" s="1"/>
  <c r="AF431" i="1"/>
  <c r="CT431" i="1" s="1"/>
  <c r="AG431" i="1"/>
  <c r="CU431" i="1" s="1"/>
  <c r="AH431" i="1"/>
  <c r="CV431" i="1" s="1"/>
  <c r="AI431" i="1"/>
  <c r="CW431" i="1" s="1"/>
  <c r="AJ431" i="1"/>
  <c r="CX431" i="1" s="1"/>
  <c r="CR431" i="1"/>
  <c r="CS431" i="1"/>
  <c r="FR431" i="1"/>
  <c r="GL431" i="1"/>
  <c r="GN431" i="1"/>
  <c r="GO431" i="1"/>
  <c r="GV431" i="1"/>
  <c r="HC431" i="1" s="1"/>
  <c r="C432" i="1"/>
  <c r="D432" i="1"/>
  <c r="AC432" i="1"/>
  <c r="AE432" i="1"/>
  <c r="AD432" i="1" s="1"/>
  <c r="AB432" i="1" s="1"/>
  <c r="AF432" i="1"/>
  <c r="CT432" i="1" s="1"/>
  <c r="AG432" i="1"/>
  <c r="CU432" i="1" s="1"/>
  <c r="AH432" i="1"/>
  <c r="CV432" i="1" s="1"/>
  <c r="AI432" i="1"/>
  <c r="AJ432" i="1"/>
  <c r="CX432" i="1" s="1"/>
  <c r="CQ432" i="1"/>
  <c r="CS432" i="1"/>
  <c r="CW432" i="1"/>
  <c r="FR432" i="1"/>
  <c r="GL432" i="1"/>
  <c r="GN432" i="1"/>
  <c r="GO432" i="1"/>
  <c r="GV432" i="1"/>
  <c r="HC432" i="1"/>
  <c r="C433" i="1"/>
  <c r="D433" i="1"/>
  <c r="AC433" i="1"/>
  <c r="AD433" i="1"/>
  <c r="AB433" i="1" s="1"/>
  <c r="AE433" i="1"/>
  <c r="AF433" i="1"/>
  <c r="CT433" i="1" s="1"/>
  <c r="AG433" i="1"/>
  <c r="AH433" i="1"/>
  <c r="CV433" i="1" s="1"/>
  <c r="AI433" i="1"/>
  <c r="AJ433" i="1"/>
  <c r="CX433" i="1" s="1"/>
  <c r="CQ433" i="1"/>
  <c r="CR433" i="1"/>
  <c r="CS433" i="1"/>
  <c r="CU433" i="1"/>
  <c r="CW433" i="1"/>
  <c r="FR433" i="1"/>
  <c r="GL433" i="1"/>
  <c r="GN433" i="1"/>
  <c r="GO433" i="1"/>
  <c r="GV433" i="1"/>
  <c r="HC433" i="1" s="1"/>
  <c r="C434" i="1"/>
  <c r="D434" i="1"/>
  <c r="AC434" i="1"/>
  <c r="AE434" i="1"/>
  <c r="AD434" i="1" s="1"/>
  <c r="AB434" i="1" s="1"/>
  <c r="AF434" i="1"/>
  <c r="CT434" i="1" s="1"/>
  <c r="AG434" i="1"/>
  <c r="AH434" i="1"/>
  <c r="CV434" i="1" s="1"/>
  <c r="AI434" i="1"/>
  <c r="AJ434" i="1"/>
  <c r="CX434" i="1" s="1"/>
  <c r="CQ434" i="1"/>
  <c r="CR434" i="1"/>
  <c r="CU434" i="1"/>
  <c r="CW434" i="1"/>
  <c r="FR434" i="1"/>
  <c r="GL434" i="1"/>
  <c r="GN434" i="1"/>
  <c r="GO434" i="1"/>
  <c r="GV434" i="1"/>
  <c r="HC434" i="1" s="1"/>
  <c r="C435" i="1"/>
  <c r="D435" i="1"/>
  <c r="AC435" i="1"/>
  <c r="CQ435" i="1" s="1"/>
  <c r="AE435" i="1"/>
  <c r="AD435" i="1" s="1"/>
  <c r="AF435" i="1"/>
  <c r="AG435" i="1"/>
  <c r="CU435" i="1" s="1"/>
  <c r="AH435" i="1"/>
  <c r="CV435" i="1" s="1"/>
  <c r="AI435" i="1"/>
  <c r="CW435" i="1" s="1"/>
  <c r="AJ435" i="1"/>
  <c r="CX435" i="1" s="1"/>
  <c r="CR435" i="1"/>
  <c r="CT435" i="1"/>
  <c r="FR435" i="1"/>
  <c r="GL435" i="1"/>
  <c r="GN435" i="1"/>
  <c r="GO435" i="1"/>
  <c r="GV435" i="1"/>
  <c r="HC435" i="1"/>
  <c r="AC436" i="1"/>
  <c r="CQ436" i="1" s="1"/>
  <c r="AD436" i="1"/>
  <c r="AE436" i="1"/>
  <c r="CS436" i="1" s="1"/>
  <c r="AF436" i="1"/>
  <c r="CT436" i="1" s="1"/>
  <c r="AG436" i="1"/>
  <c r="AH436" i="1"/>
  <c r="CV436" i="1" s="1"/>
  <c r="AI436" i="1"/>
  <c r="AJ436" i="1"/>
  <c r="CX436" i="1" s="1"/>
  <c r="CR436" i="1"/>
  <c r="CU436" i="1"/>
  <c r="CW436" i="1"/>
  <c r="FR436" i="1"/>
  <c r="GL436" i="1"/>
  <c r="GN436" i="1"/>
  <c r="GO436" i="1"/>
  <c r="GV436" i="1"/>
  <c r="HC436" i="1"/>
  <c r="C437" i="1"/>
  <c r="D437" i="1"/>
  <c r="AC437" i="1"/>
  <c r="CQ437" i="1" s="1"/>
  <c r="AE437" i="1"/>
  <c r="AD437" i="1" s="1"/>
  <c r="AB437" i="1" s="1"/>
  <c r="AF437" i="1"/>
  <c r="CT437" i="1" s="1"/>
  <c r="AG437" i="1"/>
  <c r="CU437" i="1" s="1"/>
  <c r="AH437" i="1"/>
  <c r="CV437" i="1" s="1"/>
  <c r="AI437" i="1"/>
  <c r="AJ437" i="1"/>
  <c r="CX437" i="1" s="1"/>
  <c r="CR437" i="1"/>
  <c r="CS437" i="1"/>
  <c r="CW437" i="1"/>
  <c r="FR437" i="1"/>
  <c r="GL437" i="1"/>
  <c r="GN437" i="1"/>
  <c r="GO437" i="1"/>
  <c r="GV437" i="1"/>
  <c r="HC437" i="1"/>
  <c r="C438" i="1"/>
  <c r="D438" i="1"/>
  <c r="AC438" i="1"/>
  <c r="CQ438" i="1" s="1"/>
  <c r="AD438" i="1"/>
  <c r="AE438" i="1"/>
  <c r="AF438" i="1"/>
  <c r="CT438" i="1" s="1"/>
  <c r="AG438" i="1"/>
  <c r="AH438" i="1"/>
  <c r="CV438" i="1" s="1"/>
  <c r="AI438" i="1"/>
  <c r="AJ438" i="1"/>
  <c r="CX438" i="1" s="1"/>
  <c r="CR438" i="1"/>
  <c r="CS438" i="1"/>
  <c r="CU438" i="1"/>
  <c r="CW438" i="1"/>
  <c r="FR438" i="1"/>
  <c r="GL438" i="1"/>
  <c r="GN438" i="1"/>
  <c r="GO438" i="1"/>
  <c r="GV438" i="1"/>
  <c r="HC438" i="1"/>
  <c r="AC439" i="1"/>
  <c r="AE439" i="1"/>
  <c r="AF439" i="1"/>
  <c r="CT439" i="1" s="1"/>
  <c r="AG439" i="1"/>
  <c r="AH439" i="1"/>
  <c r="CV439" i="1" s="1"/>
  <c r="AI439" i="1"/>
  <c r="AJ439" i="1"/>
  <c r="CX439" i="1" s="1"/>
  <c r="CQ439" i="1"/>
  <c r="CU439" i="1"/>
  <c r="CW439" i="1"/>
  <c r="FR439" i="1"/>
  <c r="GL439" i="1"/>
  <c r="GN439" i="1"/>
  <c r="GO439" i="1"/>
  <c r="GV439" i="1"/>
  <c r="HC439" i="1" s="1"/>
  <c r="C440" i="1"/>
  <c r="D440" i="1"/>
  <c r="I440" i="1"/>
  <c r="AC440" i="1"/>
  <c r="AE440" i="1"/>
  <c r="AD440" i="1" s="1"/>
  <c r="AF440" i="1"/>
  <c r="AG440" i="1"/>
  <c r="AH440" i="1"/>
  <c r="CV440" i="1" s="1"/>
  <c r="AI440" i="1"/>
  <c r="AJ440" i="1"/>
  <c r="CX440" i="1" s="1"/>
  <c r="CQ440" i="1"/>
  <c r="CR440" i="1"/>
  <c r="CU440" i="1"/>
  <c r="T440" i="1" s="1"/>
  <c r="CW440" i="1"/>
  <c r="FR440" i="1"/>
  <c r="GL440" i="1"/>
  <c r="GN440" i="1"/>
  <c r="GO440" i="1"/>
  <c r="GV440" i="1"/>
  <c r="HC440" i="1" s="1"/>
  <c r="GX440" i="1" s="1"/>
  <c r="B442" i="1"/>
  <c r="B429" i="1" s="1"/>
  <c r="C442" i="1"/>
  <c r="C429" i="1" s="1"/>
  <c r="D442" i="1"/>
  <c r="D429" i="1" s="1"/>
  <c r="F442" i="1"/>
  <c r="F429" i="1" s="1"/>
  <c r="G442" i="1"/>
  <c r="G429" i="1" s="1"/>
  <c r="AO442" i="1"/>
  <c r="AP442" i="1"/>
  <c r="AP429" i="1" s="1"/>
  <c r="AQ442" i="1"/>
  <c r="AQ429" i="1" s="1"/>
  <c r="AR442" i="1"/>
  <c r="F469" i="1" s="1"/>
  <c r="AS442" i="1"/>
  <c r="AS429" i="1" s="1"/>
  <c r="AT442" i="1"/>
  <c r="AT429" i="1" s="1"/>
  <c r="AU442" i="1"/>
  <c r="AV442" i="1"/>
  <c r="AV429" i="1" s="1"/>
  <c r="AW442" i="1"/>
  <c r="AW429" i="1" s="1"/>
  <c r="AX442" i="1"/>
  <c r="AX429" i="1" s="1"/>
  <c r="AY442" i="1"/>
  <c r="AY429" i="1" s="1"/>
  <c r="AZ442" i="1"/>
  <c r="F453" i="1" s="1"/>
  <c r="BA442" i="1"/>
  <c r="BB442" i="1"/>
  <c r="BB429" i="1" s="1"/>
  <c r="BC442" i="1"/>
  <c r="BC429" i="1" s="1"/>
  <c r="F444" i="1"/>
  <c r="F445" i="1"/>
  <c r="F448" i="1"/>
  <c r="F452" i="1"/>
  <c r="F454" i="1"/>
  <c r="F456" i="1"/>
  <c r="F457" i="1"/>
  <c r="F458" i="1"/>
  <c r="F460" i="1"/>
  <c r="F463" i="1"/>
  <c r="F464" i="1"/>
  <c r="F465" i="1"/>
  <c r="F466" i="1"/>
  <c r="F467" i="1"/>
  <c r="F468" i="1"/>
  <c r="D471" i="1"/>
  <c r="E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CY473" i="1"/>
  <c r="CZ473" i="1"/>
  <c r="DA473" i="1"/>
  <c r="DB473" i="1"/>
  <c r="DC473" i="1"/>
  <c r="DD473" i="1"/>
  <c r="DE473" i="1"/>
  <c r="DF473" i="1"/>
  <c r="DG473" i="1"/>
  <c r="DH473" i="1"/>
  <c r="DI473" i="1"/>
  <c r="DJ473" i="1"/>
  <c r="DK473" i="1"/>
  <c r="DL473" i="1"/>
  <c r="DM473" i="1"/>
  <c r="DN473" i="1"/>
  <c r="DO473" i="1"/>
  <c r="DP473" i="1"/>
  <c r="DQ473" i="1"/>
  <c r="DR473" i="1"/>
  <c r="DS473" i="1"/>
  <c r="DT473" i="1"/>
  <c r="DU473" i="1"/>
  <c r="DV473" i="1"/>
  <c r="DW473" i="1"/>
  <c r="DX473" i="1"/>
  <c r="DY473" i="1"/>
  <c r="DZ473" i="1"/>
  <c r="EA473" i="1"/>
  <c r="EB473" i="1"/>
  <c r="EC473" i="1"/>
  <c r="ED473" i="1"/>
  <c r="EE473" i="1"/>
  <c r="EF473" i="1"/>
  <c r="EG473" i="1"/>
  <c r="EH473" i="1"/>
  <c r="EI473" i="1"/>
  <c r="EJ473" i="1"/>
  <c r="EK473" i="1"/>
  <c r="EL473" i="1"/>
  <c r="EM473" i="1"/>
  <c r="EN473" i="1"/>
  <c r="EO473" i="1"/>
  <c r="EP473" i="1"/>
  <c r="EQ473" i="1"/>
  <c r="ER473" i="1"/>
  <c r="ES473" i="1"/>
  <c r="ET473" i="1"/>
  <c r="EU473" i="1"/>
  <c r="EV473" i="1"/>
  <c r="EW473" i="1"/>
  <c r="EX473" i="1"/>
  <c r="EY473" i="1"/>
  <c r="EZ473" i="1"/>
  <c r="FA473" i="1"/>
  <c r="FB473" i="1"/>
  <c r="FC473" i="1"/>
  <c r="FD473" i="1"/>
  <c r="FE473" i="1"/>
  <c r="FF473" i="1"/>
  <c r="FG473" i="1"/>
  <c r="FH473" i="1"/>
  <c r="FI473" i="1"/>
  <c r="FJ473" i="1"/>
  <c r="FK473" i="1"/>
  <c r="FL473" i="1"/>
  <c r="FM473" i="1"/>
  <c r="FN473" i="1"/>
  <c r="FO473" i="1"/>
  <c r="FP473" i="1"/>
  <c r="FQ473" i="1"/>
  <c r="FR473" i="1"/>
  <c r="FS473" i="1"/>
  <c r="FT473" i="1"/>
  <c r="FU473" i="1"/>
  <c r="FV473" i="1"/>
  <c r="FW473" i="1"/>
  <c r="FX473" i="1"/>
  <c r="FY473" i="1"/>
  <c r="FZ473" i="1"/>
  <c r="GA473" i="1"/>
  <c r="GB473" i="1"/>
  <c r="GC473" i="1"/>
  <c r="GD473" i="1"/>
  <c r="GE473" i="1"/>
  <c r="GF473" i="1"/>
  <c r="GG473" i="1"/>
  <c r="GH473" i="1"/>
  <c r="GI473" i="1"/>
  <c r="GJ473" i="1"/>
  <c r="GK473" i="1"/>
  <c r="GL473" i="1"/>
  <c r="GM473" i="1"/>
  <c r="GN473" i="1"/>
  <c r="GO473" i="1"/>
  <c r="GP473" i="1"/>
  <c r="GQ473" i="1"/>
  <c r="GR473" i="1"/>
  <c r="GS473" i="1"/>
  <c r="GT473" i="1"/>
  <c r="GU473" i="1"/>
  <c r="GV473" i="1"/>
  <c r="GW473" i="1"/>
  <c r="GX473" i="1"/>
  <c r="D475" i="1"/>
  <c r="E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CY477" i="1"/>
  <c r="CZ477" i="1"/>
  <c r="DA477" i="1"/>
  <c r="DB477" i="1"/>
  <c r="DC477" i="1"/>
  <c r="DD477" i="1"/>
  <c r="DE477" i="1"/>
  <c r="DF477" i="1"/>
  <c r="DG477" i="1"/>
  <c r="DH477" i="1"/>
  <c r="DI477" i="1"/>
  <c r="DJ477" i="1"/>
  <c r="DK477" i="1"/>
  <c r="DL477" i="1"/>
  <c r="DM477" i="1"/>
  <c r="DN477" i="1"/>
  <c r="DO477" i="1"/>
  <c r="DP477" i="1"/>
  <c r="DQ477" i="1"/>
  <c r="DR477" i="1"/>
  <c r="DS477" i="1"/>
  <c r="DT477" i="1"/>
  <c r="DU477" i="1"/>
  <c r="DV477" i="1"/>
  <c r="DW477" i="1"/>
  <c r="DX477" i="1"/>
  <c r="DY477" i="1"/>
  <c r="DZ477" i="1"/>
  <c r="EA477" i="1"/>
  <c r="EB477" i="1"/>
  <c r="EC477" i="1"/>
  <c r="ED477" i="1"/>
  <c r="EE477" i="1"/>
  <c r="EF477" i="1"/>
  <c r="EG477" i="1"/>
  <c r="EH477" i="1"/>
  <c r="EI477" i="1"/>
  <c r="EJ477" i="1"/>
  <c r="EK477" i="1"/>
  <c r="EL477" i="1"/>
  <c r="EM477" i="1"/>
  <c r="EN477" i="1"/>
  <c r="EO477" i="1"/>
  <c r="EP477" i="1"/>
  <c r="EQ477" i="1"/>
  <c r="ER477" i="1"/>
  <c r="ES477" i="1"/>
  <c r="ET477" i="1"/>
  <c r="EU477" i="1"/>
  <c r="EV477" i="1"/>
  <c r="EW477" i="1"/>
  <c r="EX477" i="1"/>
  <c r="EY477" i="1"/>
  <c r="EZ477" i="1"/>
  <c r="FA477" i="1"/>
  <c r="FB477" i="1"/>
  <c r="FC477" i="1"/>
  <c r="FD477" i="1"/>
  <c r="FE477" i="1"/>
  <c r="FF477" i="1"/>
  <c r="FG477" i="1"/>
  <c r="FH477" i="1"/>
  <c r="FI477" i="1"/>
  <c r="FJ477" i="1"/>
  <c r="FK477" i="1"/>
  <c r="FL477" i="1"/>
  <c r="FM477" i="1"/>
  <c r="FN477" i="1"/>
  <c r="FO477" i="1"/>
  <c r="FP477" i="1"/>
  <c r="FQ477" i="1"/>
  <c r="FR477" i="1"/>
  <c r="FS477" i="1"/>
  <c r="FT477" i="1"/>
  <c r="FU477" i="1"/>
  <c r="FV477" i="1"/>
  <c r="FW477" i="1"/>
  <c r="FX477" i="1"/>
  <c r="FY477" i="1"/>
  <c r="FZ477" i="1"/>
  <c r="GA477" i="1"/>
  <c r="GB477" i="1"/>
  <c r="GC477" i="1"/>
  <c r="GD477" i="1"/>
  <c r="GE477" i="1"/>
  <c r="GF477" i="1"/>
  <c r="GG477" i="1"/>
  <c r="GH477" i="1"/>
  <c r="GI477" i="1"/>
  <c r="GJ477" i="1"/>
  <c r="GK477" i="1"/>
  <c r="GL477" i="1"/>
  <c r="GM477" i="1"/>
  <c r="GN477" i="1"/>
  <c r="GO477" i="1"/>
  <c r="GP477" i="1"/>
  <c r="GQ477" i="1"/>
  <c r="GR477" i="1"/>
  <c r="GS477" i="1"/>
  <c r="GT477" i="1"/>
  <c r="GU477" i="1"/>
  <c r="GV477" i="1"/>
  <c r="GW477" i="1"/>
  <c r="GX477" i="1"/>
  <c r="AC479" i="1"/>
  <c r="CQ479" i="1" s="1"/>
  <c r="P479" i="1" s="1"/>
  <c r="AE479" i="1"/>
  <c r="AD479" i="1" s="1"/>
  <c r="AF479" i="1"/>
  <c r="AG479" i="1"/>
  <c r="CU479" i="1" s="1"/>
  <c r="T479" i="1" s="1"/>
  <c r="AH479" i="1"/>
  <c r="AI479" i="1"/>
  <c r="CW479" i="1" s="1"/>
  <c r="V479" i="1" s="1"/>
  <c r="AJ479" i="1"/>
  <c r="CX479" i="1" s="1"/>
  <c r="W479" i="1" s="1"/>
  <c r="CR479" i="1"/>
  <c r="Q479" i="1" s="1"/>
  <c r="CT479" i="1"/>
  <c r="S479" i="1" s="1"/>
  <c r="CV479" i="1"/>
  <c r="U479" i="1" s="1"/>
  <c r="FR479" i="1"/>
  <c r="GL479" i="1"/>
  <c r="GO479" i="1"/>
  <c r="GP479" i="1"/>
  <c r="GV479" i="1"/>
  <c r="HC479" i="1" s="1"/>
  <c r="GX479" i="1" s="1"/>
  <c r="AC480" i="1"/>
  <c r="AE480" i="1"/>
  <c r="AD480" i="1" s="1"/>
  <c r="AB480" i="1" s="1"/>
  <c r="AF480" i="1"/>
  <c r="CT480" i="1" s="1"/>
  <c r="S480" i="1" s="1"/>
  <c r="AG480" i="1"/>
  <c r="AH480" i="1"/>
  <c r="CV480" i="1" s="1"/>
  <c r="U480" i="1" s="1"/>
  <c r="AI480" i="1"/>
  <c r="AJ480" i="1"/>
  <c r="CX480" i="1" s="1"/>
  <c r="W480" i="1" s="1"/>
  <c r="CQ480" i="1"/>
  <c r="P480" i="1" s="1"/>
  <c r="CR480" i="1"/>
  <c r="Q480" i="1" s="1"/>
  <c r="CU480" i="1"/>
  <c r="T480" i="1" s="1"/>
  <c r="CW480" i="1"/>
  <c r="V480" i="1" s="1"/>
  <c r="FR480" i="1"/>
  <c r="GL480" i="1"/>
  <c r="GO480" i="1"/>
  <c r="GP480" i="1"/>
  <c r="GV480" i="1"/>
  <c r="HC480" i="1" s="1"/>
  <c r="GX480" i="1" s="1"/>
  <c r="AC481" i="1"/>
  <c r="AE481" i="1"/>
  <c r="CS481" i="1" s="1"/>
  <c r="R481" i="1" s="1"/>
  <c r="GK481" i="1" s="1"/>
  <c r="AF481" i="1"/>
  <c r="AG481" i="1"/>
  <c r="CU481" i="1" s="1"/>
  <c r="T481" i="1" s="1"/>
  <c r="AH481" i="1"/>
  <c r="AI481" i="1"/>
  <c r="CW481" i="1" s="1"/>
  <c r="V481" i="1" s="1"/>
  <c r="AJ481" i="1"/>
  <c r="CX481" i="1" s="1"/>
  <c r="W481" i="1" s="1"/>
  <c r="CR481" i="1"/>
  <c r="Q481" i="1" s="1"/>
  <c r="CT481" i="1"/>
  <c r="S481" i="1" s="1"/>
  <c r="CV481" i="1"/>
  <c r="U481" i="1" s="1"/>
  <c r="FR481" i="1"/>
  <c r="GL481" i="1"/>
  <c r="GO481" i="1"/>
  <c r="GP481" i="1"/>
  <c r="GV481" i="1"/>
  <c r="HC481" i="1" s="1"/>
  <c r="GX481" i="1" s="1"/>
  <c r="AC482" i="1"/>
  <c r="AE482" i="1"/>
  <c r="AF482" i="1"/>
  <c r="AG482" i="1"/>
  <c r="CU482" i="1" s="1"/>
  <c r="T482" i="1" s="1"/>
  <c r="AH482" i="1"/>
  <c r="CV482" i="1" s="1"/>
  <c r="U482" i="1" s="1"/>
  <c r="AI482" i="1"/>
  <c r="AJ482" i="1"/>
  <c r="CX482" i="1" s="1"/>
  <c r="W482" i="1" s="1"/>
  <c r="CQ482" i="1"/>
  <c r="P482" i="1" s="1"/>
  <c r="CS482" i="1"/>
  <c r="R482" i="1" s="1"/>
  <c r="GK482" i="1" s="1"/>
  <c r="CW482" i="1"/>
  <c r="V482" i="1" s="1"/>
  <c r="FR482" i="1"/>
  <c r="GL482" i="1"/>
  <c r="GO482" i="1"/>
  <c r="GP482" i="1"/>
  <c r="GV482" i="1"/>
  <c r="HC482" i="1" s="1"/>
  <c r="GX482" i="1" s="1"/>
  <c r="AC483" i="1"/>
  <c r="CQ483" i="1" s="1"/>
  <c r="P483" i="1" s="1"/>
  <c r="AE483" i="1"/>
  <c r="AD483" i="1" s="1"/>
  <c r="AF483" i="1"/>
  <c r="AG483" i="1"/>
  <c r="CU483" i="1" s="1"/>
  <c r="T483" i="1" s="1"/>
  <c r="AH483" i="1"/>
  <c r="CV483" i="1" s="1"/>
  <c r="U483" i="1" s="1"/>
  <c r="AI483" i="1"/>
  <c r="CW483" i="1" s="1"/>
  <c r="V483" i="1" s="1"/>
  <c r="AJ483" i="1"/>
  <c r="CR483" i="1"/>
  <c r="Q483" i="1" s="1"/>
  <c r="CT483" i="1"/>
  <c r="S483" i="1" s="1"/>
  <c r="CX483" i="1"/>
  <c r="W483" i="1" s="1"/>
  <c r="FR483" i="1"/>
  <c r="GL483" i="1"/>
  <c r="GO483" i="1"/>
  <c r="GP483" i="1"/>
  <c r="GV483" i="1"/>
  <c r="HC483" i="1" s="1"/>
  <c r="GX483" i="1" s="1"/>
  <c r="AC484" i="1"/>
  <c r="CQ484" i="1" s="1"/>
  <c r="P484" i="1" s="1"/>
  <c r="AE484" i="1"/>
  <c r="AD484" i="1" s="1"/>
  <c r="AF484" i="1"/>
  <c r="CT484" i="1" s="1"/>
  <c r="S484" i="1" s="1"/>
  <c r="AG484" i="1"/>
  <c r="CU484" i="1" s="1"/>
  <c r="T484" i="1" s="1"/>
  <c r="AH484" i="1"/>
  <c r="CV484" i="1" s="1"/>
  <c r="U484" i="1" s="1"/>
  <c r="AI484" i="1"/>
  <c r="AJ484" i="1"/>
  <c r="CX484" i="1" s="1"/>
  <c r="W484" i="1" s="1"/>
  <c r="CR484" i="1"/>
  <c r="Q484" i="1" s="1"/>
  <c r="CS484" i="1"/>
  <c r="R484" i="1" s="1"/>
  <c r="GK484" i="1" s="1"/>
  <c r="CW484" i="1"/>
  <c r="V484" i="1" s="1"/>
  <c r="FR484" i="1"/>
  <c r="GL484" i="1"/>
  <c r="GO484" i="1"/>
  <c r="GP484" i="1"/>
  <c r="GV484" i="1"/>
  <c r="HC484" i="1" s="1"/>
  <c r="GX484" i="1" s="1"/>
  <c r="AC485" i="1"/>
  <c r="AE485" i="1"/>
  <c r="CS485" i="1" s="1"/>
  <c r="R485" i="1" s="1"/>
  <c r="GK485" i="1" s="1"/>
  <c r="AF485" i="1"/>
  <c r="AG485" i="1"/>
  <c r="CU485" i="1" s="1"/>
  <c r="T485" i="1" s="1"/>
  <c r="AH485" i="1"/>
  <c r="CV485" i="1" s="1"/>
  <c r="U485" i="1" s="1"/>
  <c r="AI485" i="1"/>
  <c r="CW485" i="1" s="1"/>
  <c r="V485" i="1" s="1"/>
  <c r="AJ485" i="1"/>
  <c r="CR485" i="1"/>
  <c r="Q485" i="1" s="1"/>
  <c r="CT485" i="1"/>
  <c r="S485" i="1" s="1"/>
  <c r="CX485" i="1"/>
  <c r="W485" i="1" s="1"/>
  <c r="FR485" i="1"/>
  <c r="GL485" i="1"/>
  <c r="GO485" i="1"/>
  <c r="GP485" i="1"/>
  <c r="GV485" i="1"/>
  <c r="HC485" i="1"/>
  <c r="GX485" i="1" s="1"/>
  <c r="AC486" i="1"/>
  <c r="AE486" i="1"/>
  <c r="AD486" i="1" s="1"/>
  <c r="AB486" i="1" s="1"/>
  <c r="AF486" i="1"/>
  <c r="CT486" i="1" s="1"/>
  <c r="S486" i="1" s="1"/>
  <c r="AG486" i="1"/>
  <c r="AH486" i="1"/>
  <c r="CV486" i="1" s="1"/>
  <c r="U486" i="1" s="1"/>
  <c r="AI486" i="1"/>
  <c r="AJ486" i="1"/>
  <c r="CX486" i="1" s="1"/>
  <c r="W486" i="1" s="1"/>
  <c r="CQ486" i="1"/>
  <c r="P486" i="1" s="1"/>
  <c r="CU486" i="1"/>
  <c r="T486" i="1" s="1"/>
  <c r="CW486" i="1"/>
  <c r="V486" i="1" s="1"/>
  <c r="FR486" i="1"/>
  <c r="GL486" i="1"/>
  <c r="GO486" i="1"/>
  <c r="GP486" i="1"/>
  <c r="GV486" i="1"/>
  <c r="HC486" i="1" s="1"/>
  <c r="GX486" i="1" s="1"/>
  <c r="AC487" i="1"/>
  <c r="CQ487" i="1" s="1"/>
  <c r="P487" i="1" s="1"/>
  <c r="AE487" i="1"/>
  <c r="AD487" i="1" s="1"/>
  <c r="AF487" i="1"/>
  <c r="AG487" i="1"/>
  <c r="CU487" i="1" s="1"/>
  <c r="T487" i="1" s="1"/>
  <c r="AH487" i="1"/>
  <c r="AI487" i="1"/>
  <c r="CW487" i="1" s="1"/>
  <c r="V487" i="1" s="1"/>
  <c r="AJ487" i="1"/>
  <c r="CX487" i="1" s="1"/>
  <c r="W487" i="1" s="1"/>
  <c r="CR487" i="1"/>
  <c r="Q487" i="1" s="1"/>
  <c r="CT487" i="1"/>
  <c r="S487" i="1" s="1"/>
  <c r="CV487" i="1"/>
  <c r="U487" i="1" s="1"/>
  <c r="FR487" i="1"/>
  <c r="GL487" i="1"/>
  <c r="GO487" i="1"/>
  <c r="GP487" i="1"/>
  <c r="GV487" i="1"/>
  <c r="HC487" i="1" s="1"/>
  <c r="GX487" i="1" s="1"/>
  <c r="AC488" i="1"/>
  <c r="AE488" i="1"/>
  <c r="CR488" i="1" s="1"/>
  <c r="Q488" i="1" s="1"/>
  <c r="AF488" i="1"/>
  <c r="CT488" i="1" s="1"/>
  <c r="S488" i="1" s="1"/>
  <c r="AG488" i="1"/>
  <c r="CU488" i="1" s="1"/>
  <c r="T488" i="1" s="1"/>
  <c r="AH488" i="1"/>
  <c r="CV488" i="1" s="1"/>
  <c r="U488" i="1" s="1"/>
  <c r="AI488" i="1"/>
  <c r="AJ488" i="1"/>
  <c r="CX488" i="1" s="1"/>
  <c r="W488" i="1" s="1"/>
  <c r="CQ488" i="1"/>
  <c r="P488" i="1" s="1"/>
  <c r="CW488" i="1"/>
  <c r="V488" i="1" s="1"/>
  <c r="FR488" i="1"/>
  <c r="GL488" i="1"/>
  <c r="GO488" i="1"/>
  <c r="GP488" i="1"/>
  <c r="GV488" i="1"/>
  <c r="HC488" i="1"/>
  <c r="GX488" i="1" s="1"/>
  <c r="AC489" i="1"/>
  <c r="AE489" i="1"/>
  <c r="CS489" i="1" s="1"/>
  <c r="R489" i="1" s="1"/>
  <c r="GK489" i="1" s="1"/>
  <c r="AF489" i="1"/>
  <c r="AG489" i="1"/>
  <c r="CU489" i="1" s="1"/>
  <c r="T489" i="1" s="1"/>
  <c r="AH489" i="1"/>
  <c r="AI489" i="1"/>
  <c r="CW489" i="1" s="1"/>
  <c r="V489" i="1" s="1"/>
  <c r="AJ489" i="1"/>
  <c r="CX489" i="1" s="1"/>
  <c r="W489" i="1" s="1"/>
  <c r="CR489" i="1"/>
  <c r="Q489" i="1" s="1"/>
  <c r="CT489" i="1"/>
  <c r="S489" i="1" s="1"/>
  <c r="CV489" i="1"/>
  <c r="U489" i="1" s="1"/>
  <c r="FR489" i="1"/>
  <c r="GL489" i="1"/>
  <c r="GO489" i="1"/>
  <c r="GP489" i="1"/>
  <c r="GV489" i="1"/>
  <c r="HC489" i="1" s="1"/>
  <c r="GX489" i="1" s="1"/>
  <c r="AC490" i="1"/>
  <c r="AD490" i="1"/>
  <c r="AE490" i="1"/>
  <c r="CS490" i="1" s="1"/>
  <c r="R490" i="1" s="1"/>
  <c r="GK490" i="1" s="1"/>
  <c r="AF490" i="1"/>
  <c r="AG490" i="1"/>
  <c r="CU490" i="1" s="1"/>
  <c r="T490" i="1" s="1"/>
  <c r="AH490" i="1"/>
  <c r="CV490" i="1" s="1"/>
  <c r="U490" i="1" s="1"/>
  <c r="AI490" i="1"/>
  <c r="AJ490" i="1"/>
  <c r="CX490" i="1" s="1"/>
  <c r="W490" i="1" s="1"/>
  <c r="CQ490" i="1"/>
  <c r="P490" i="1" s="1"/>
  <c r="CR490" i="1"/>
  <c r="Q490" i="1" s="1"/>
  <c r="CW490" i="1"/>
  <c r="V490" i="1" s="1"/>
  <c r="FR490" i="1"/>
  <c r="GL490" i="1"/>
  <c r="GO490" i="1"/>
  <c r="GP490" i="1"/>
  <c r="GV490" i="1"/>
  <c r="HC490" i="1" s="1"/>
  <c r="GX490" i="1" s="1"/>
  <c r="AC491" i="1"/>
  <c r="CQ491" i="1" s="1"/>
  <c r="P491" i="1" s="1"/>
  <c r="AE491" i="1"/>
  <c r="AD491" i="1" s="1"/>
  <c r="AF491" i="1"/>
  <c r="AG491" i="1"/>
  <c r="CU491" i="1" s="1"/>
  <c r="T491" i="1" s="1"/>
  <c r="AH491" i="1"/>
  <c r="AI491" i="1"/>
  <c r="CW491" i="1" s="1"/>
  <c r="V491" i="1" s="1"/>
  <c r="AJ491" i="1"/>
  <c r="CX491" i="1" s="1"/>
  <c r="W491" i="1" s="1"/>
  <c r="CT491" i="1"/>
  <c r="S491" i="1" s="1"/>
  <c r="CV491" i="1"/>
  <c r="U491" i="1" s="1"/>
  <c r="FR491" i="1"/>
  <c r="GL491" i="1"/>
  <c r="GO491" i="1"/>
  <c r="GP491" i="1"/>
  <c r="GV491" i="1"/>
  <c r="HC491" i="1" s="1"/>
  <c r="GX491" i="1" s="1"/>
  <c r="AC492" i="1"/>
  <c r="AD492" i="1"/>
  <c r="AB492" i="1" s="1"/>
  <c r="AE492" i="1"/>
  <c r="CS492" i="1" s="1"/>
  <c r="R492" i="1" s="1"/>
  <c r="GK492" i="1" s="1"/>
  <c r="AF492" i="1"/>
  <c r="CT492" i="1" s="1"/>
  <c r="S492" i="1" s="1"/>
  <c r="CZ492" i="1" s="1"/>
  <c r="Y492" i="1" s="1"/>
  <c r="AG492" i="1"/>
  <c r="AH492" i="1"/>
  <c r="CV492" i="1" s="1"/>
  <c r="U492" i="1" s="1"/>
  <c r="AI492" i="1"/>
  <c r="AJ492" i="1"/>
  <c r="CX492" i="1" s="1"/>
  <c r="W492" i="1" s="1"/>
  <c r="CQ492" i="1"/>
  <c r="P492" i="1" s="1"/>
  <c r="CR492" i="1"/>
  <c r="Q492" i="1" s="1"/>
  <c r="CU492" i="1"/>
  <c r="T492" i="1" s="1"/>
  <c r="CW492" i="1"/>
  <c r="V492" i="1" s="1"/>
  <c r="CY492" i="1"/>
  <c r="X492" i="1" s="1"/>
  <c r="FR492" i="1"/>
  <c r="GL492" i="1"/>
  <c r="GO492" i="1"/>
  <c r="GP492" i="1"/>
  <c r="GV492" i="1"/>
  <c r="GX492" i="1"/>
  <c r="HC492" i="1"/>
  <c r="B494" i="1"/>
  <c r="B477" i="1" s="1"/>
  <c r="C494" i="1"/>
  <c r="C477" i="1" s="1"/>
  <c r="D494" i="1"/>
  <c r="D477" i="1" s="1"/>
  <c r="F494" i="1"/>
  <c r="F477" i="1" s="1"/>
  <c r="G494" i="1"/>
  <c r="G477" i="1" s="1"/>
  <c r="AO494" i="1"/>
  <c r="AO477" i="1" s="1"/>
  <c r="AP494" i="1"/>
  <c r="AQ494" i="1"/>
  <c r="AQ477" i="1" s="1"/>
  <c r="AR494" i="1"/>
  <c r="AS494" i="1"/>
  <c r="AS477" i="1" s="1"/>
  <c r="AT494" i="1"/>
  <c r="AT477" i="1" s="1"/>
  <c r="AU494" i="1"/>
  <c r="AU477" i="1" s="1"/>
  <c r="AV494" i="1"/>
  <c r="AW494" i="1"/>
  <c r="AW477" i="1" s="1"/>
  <c r="AX494" i="1"/>
  <c r="AY494" i="1"/>
  <c r="AY477" i="1" s="1"/>
  <c r="AZ494" i="1"/>
  <c r="BA494" i="1"/>
  <c r="BA477" i="1" s="1"/>
  <c r="BB494" i="1"/>
  <c r="BC494" i="1"/>
  <c r="BC477" i="1" s="1"/>
  <c r="F496" i="1"/>
  <c r="F497" i="1"/>
  <c r="F498" i="1"/>
  <c r="F500" i="1"/>
  <c r="F502" i="1"/>
  <c r="F504" i="1"/>
  <c r="F506" i="1"/>
  <c r="F508" i="1"/>
  <c r="F509" i="1"/>
  <c r="F510" i="1"/>
  <c r="F511" i="1"/>
  <c r="F513" i="1"/>
  <c r="F515" i="1"/>
  <c r="F516" i="1"/>
  <c r="F517" i="1"/>
  <c r="F518" i="1"/>
  <c r="F519" i="1"/>
  <c r="F520" i="1"/>
  <c r="D523" i="1"/>
  <c r="E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CS525" i="1"/>
  <c r="CT525" i="1"/>
  <c r="CU525" i="1"/>
  <c r="CV525" i="1"/>
  <c r="CW525" i="1"/>
  <c r="CX525" i="1"/>
  <c r="CY525" i="1"/>
  <c r="CZ525" i="1"/>
  <c r="DA525" i="1"/>
  <c r="DB525" i="1"/>
  <c r="DC525" i="1"/>
  <c r="DD525" i="1"/>
  <c r="DE525" i="1"/>
  <c r="DF525" i="1"/>
  <c r="DG525" i="1"/>
  <c r="DH525" i="1"/>
  <c r="DI525" i="1"/>
  <c r="DJ525" i="1"/>
  <c r="DK525" i="1"/>
  <c r="DL525" i="1"/>
  <c r="DM525" i="1"/>
  <c r="DN525" i="1"/>
  <c r="DO525" i="1"/>
  <c r="DP525" i="1"/>
  <c r="DQ525" i="1"/>
  <c r="DR525" i="1"/>
  <c r="DS525" i="1"/>
  <c r="DT525" i="1"/>
  <c r="DU525" i="1"/>
  <c r="DV525" i="1"/>
  <c r="DW525" i="1"/>
  <c r="DX525" i="1"/>
  <c r="DY525" i="1"/>
  <c r="DZ525" i="1"/>
  <c r="EA525" i="1"/>
  <c r="EB525" i="1"/>
  <c r="EC525" i="1"/>
  <c r="ED525" i="1"/>
  <c r="EE525" i="1"/>
  <c r="EF525" i="1"/>
  <c r="EG525" i="1"/>
  <c r="EH525" i="1"/>
  <c r="EI525" i="1"/>
  <c r="EJ525" i="1"/>
  <c r="EK525" i="1"/>
  <c r="EL525" i="1"/>
  <c r="EM525" i="1"/>
  <c r="EN525" i="1"/>
  <c r="EO525" i="1"/>
  <c r="EP525" i="1"/>
  <c r="EQ525" i="1"/>
  <c r="ER525" i="1"/>
  <c r="ES525" i="1"/>
  <c r="ET525" i="1"/>
  <c r="EU525" i="1"/>
  <c r="EV525" i="1"/>
  <c r="EW525" i="1"/>
  <c r="EX525" i="1"/>
  <c r="EY525" i="1"/>
  <c r="EZ525" i="1"/>
  <c r="FA525" i="1"/>
  <c r="FB525" i="1"/>
  <c r="FC525" i="1"/>
  <c r="FD525" i="1"/>
  <c r="FE525" i="1"/>
  <c r="FF525" i="1"/>
  <c r="FG525" i="1"/>
  <c r="FH525" i="1"/>
  <c r="FI525" i="1"/>
  <c r="FJ525" i="1"/>
  <c r="FK525" i="1"/>
  <c r="FL525" i="1"/>
  <c r="FM525" i="1"/>
  <c r="FN525" i="1"/>
  <c r="FO525" i="1"/>
  <c r="FP525" i="1"/>
  <c r="FQ525" i="1"/>
  <c r="FR525" i="1"/>
  <c r="FS525" i="1"/>
  <c r="FT525" i="1"/>
  <c r="FU525" i="1"/>
  <c r="FV525" i="1"/>
  <c r="FW525" i="1"/>
  <c r="FX525" i="1"/>
  <c r="FY525" i="1"/>
  <c r="FZ525" i="1"/>
  <c r="GA525" i="1"/>
  <c r="GB525" i="1"/>
  <c r="GC525" i="1"/>
  <c r="GD525" i="1"/>
  <c r="GE525" i="1"/>
  <c r="GF525" i="1"/>
  <c r="GG525" i="1"/>
  <c r="GH525" i="1"/>
  <c r="GI525" i="1"/>
  <c r="GJ525" i="1"/>
  <c r="GK525" i="1"/>
  <c r="GL525" i="1"/>
  <c r="GM525" i="1"/>
  <c r="GN525" i="1"/>
  <c r="GO525" i="1"/>
  <c r="GP525" i="1"/>
  <c r="GQ525" i="1"/>
  <c r="GR525" i="1"/>
  <c r="GS525" i="1"/>
  <c r="GT525" i="1"/>
  <c r="GU525" i="1"/>
  <c r="GV525" i="1"/>
  <c r="GW525" i="1"/>
  <c r="GX525" i="1"/>
  <c r="AC527" i="1"/>
  <c r="CQ527" i="1" s="1"/>
  <c r="P527" i="1" s="1"/>
  <c r="AE527" i="1"/>
  <c r="AD527" i="1" s="1"/>
  <c r="AB527" i="1" s="1"/>
  <c r="AF527" i="1"/>
  <c r="CT527" i="1" s="1"/>
  <c r="S527" i="1" s="1"/>
  <c r="CZ527" i="1" s="1"/>
  <c r="Y527" i="1" s="1"/>
  <c r="AG527" i="1"/>
  <c r="AH527" i="1"/>
  <c r="CV527" i="1" s="1"/>
  <c r="U527" i="1" s="1"/>
  <c r="AI527" i="1"/>
  <c r="AJ527" i="1"/>
  <c r="CX527" i="1" s="1"/>
  <c r="W527" i="1" s="1"/>
  <c r="CU527" i="1"/>
  <c r="T527" i="1" s="1"/>
  <c r="CW527" i="1"/>
  <c r="V527" i="1" s="1"/>
  <c r="FR527" i="1"/>
  <c r="GL527" i="1"/>
  <c r="GO527" i="1"/>
  <c r="GP527" i="1"/>
  <c r="GV527" i="1"/>
  <c r="HC527" i="1" s="1"/>
  <c r="GX527" i="1" s="1"/>
  <c r="W528" i="1"/>
  <c r="AC528" i="1"/>
  <c r="CQ528" i="1" s="1"/>
  <c r="P528" i="1" s="1"/>
  <c r="AE528" i="1"/>
  <c r="CS528" i="1" s="1"/>
  <c r="R528" i="1" s="1"/>
  <c r="GK528" i="1" s="1"/>
  <c r="AF528" i="1"/>
  <c r="CT528" i="1" s="1"/>
  <c r="S528" i="1" s="1"/>
  <c r="AG528" i="1"/>
  <c r="AH528" i="1"/>
  <c r="CV528" i="1" s="1"/>
  <c r="U528" i="1" s="1"/>
  <c r="AI528" i="1"/>
  <c r="CW528" i="1" s="1"/>
  <c r="V528" i="1" s="1"/>
  <c r="AJ528" i="1"/>
  <c r="CR528" i="1"/>
  <c r="Q528" i="1" s="1"/>
  <c r="CU528" i="1"/>
  <c r="T528" i="1" s="1"/>
  <c r="CX528" i="1"/>
  <c r="FR528" i="1"/>
  <c r="GL528" i="1"/>
  <c r="GO528" i="1"/>
  <c r="GP528" i="1"/>
  <c r="GV528" i="1"/>
  <c r="HC528" i="1" s="1"/>
  <c r="GX528" i="1" s="1"/>
  <c r="AC529" i="1"/>
  <c r="AE529" i="1"/>
  <c r="AD529" i="1" s="1"/>
  <c r="AF529" i="1"/>
  <c r="CT529" i="1" s="1"/>
  <c r="S529" i="1" s="1"/>
  <c r="AG529" i="1"/>
  <c r="CU529" i="1" s="1"/>
  <c r="T529" i="1" s="1"/>
  <c r="AH529" i="1"/>
  <c r="AI529" i="1"/>
  <c r="AJ529" i="1"/>
  <c r="CR529" i="1"/>
  <c r="Q529" i="1" s="1"/>
  <c r="CS529" i="1"/>
  <c r="R529" i="1" s="1"/>
  <c r="GK529" i="1" s="1"/>
  <c r="CV529" i="1"/>
  <c r="U529" i="1" s="1"/>
  <c r="CW529" i="1"/>
  <c r="V529" i="1" s="1"/>
  <c r="CX529" i="1"/>
  <c r="W529" i="1" s="1"/>
  <c r="FR529" i="1"/>
  <c r="GL529" i="1"/>
  <c r="GO529" i="1"/>
  <c r="GP529" i="1"/>
  <c r="GV529" i="1"/>
  <c r="HC529" i="1" s="1"/>
  <c r="GX529" i="1" s="1"/>
  <c r="AC530" i="1"/>
  <c r="AE530" i="1"/>
  <c r="AD530" i="1" s="1"/>
  <c r="AB530" i="1" s="1"/>
  <c r="AF530" i="1"/>
  <c r="CT530" i="1" s="1"/>
  <c r="S530" i="1" s="1"/>
  <c r="AG530" i="1"/>
  <c r="CU530" i="1" s="1"/>
  <c r="T530" i="1" s="1"/>
  <c r="AH530" i="1"/>
  <c r="CV530" i="1" s="1"/>
  <c r="U530" i="1" s="1"/>
  <c r="AI530" i="1"/>
  <c r="AJ530" i="1"/>
  <c r="CX530" i="1" s="1"/>
  <c r="W530" i="1" s="1"/>
  <c r="CQ530" i="1"/>
  <c r="P530" i="1" s="1"/>
  <c r="CW530" i="1"/>
  <c r="V530" i="1" s="1"/>
  <c r="FR530" i="1"/>
  <c r="GL530" i="1"/>
  <c r="GO530" i="1"/>
  <c r="GP530" i="1"/>
  <c r="GV530" i="1"/>
  <c r="HC530" i="1" s="1"/>
  <c r="GX530" i="1" s="1"/>
  <c r="AC531" i="1"/>
  <c r="CQ531" i="1" s="1"/>
  <c r="P531" i="1" s="1"/>
  <c r="AE531" i="1"/>
  <c r="AD531" i="1" s="1"/>
  <c r="AF531" i="1"/>
  <c r="AG531" i="1"/>
  <c r="CU531" i="1" s="1"/>
  <c r="T531" i="1" s="1"/>
  <c r="AH531" i="1"/>
  <c r="AI531" i="1"/>
  <c r="CW531" i="1" s="1"/>
  <c r="V531" i="1" s="1"/>
  <c r="AJ531" i="1"/>
  <c r="CX531" i="1" s="1"/>
  <c r="W531" i="1" s="1"/>
  <c r="CR531" i="1"/>
  <c r="Q531" i="1" s="1"/>
  <c r="CT531" i="1"/>
  <c r="S531" i="1" s="1"/>
  <c r="CV531" i="1"/>
  <c r="U531" i="1" s="1"/>
  <c r="FR531" i="1"/>
  <c r="GL531" i="1"/>
  <c r="GO531" i="1"/>
  <c r="GP531" i="1"/>
  <c r="GV531" i="1"/>
  <c r="HC531" i="1" s="1"/>
  <c r="GX531" i="1" s="1"/>
  <c r="AC532" i="1"/>
  <c r="AE532" i="1"/>
  <c r="CS532" i="1" s="1"/>
  <c r="R532" i="1" s="1"/>
  <c r="GK532" i="1" s="1"/>
  <c r="AF532" i="1"/>
  <c r="CT532" i="1" s="1"/>
  <c r="S532" i="1" s="1"/>
  <c r="AG532" i="1"/>
  <c r="AH532" i="1"/>
  <c r="CV532" i="1" s="1"/>
  <c r="U532" i="1" s="1"/>
  <c r="AI532" i="1"/>
  <c r="CW532" i="1" s="1"/>
  <c r="V532" i="1" s="1"/>
  <c r="AJ532" i="1"/>
  <c r="CQ532" i="1"/>
  <c r="P532" i="1" s="1"/>
  <c r="CR532" i="1"/>
  <c r="Q532" i="1" s="1"/>
  <c r="CU532" i="1"/>
  <c r="T532" i="1" s="1"/>
  <c r="CX532" i="1"/>
  <c r="W532" i="1" s="1"/>
  <c r="FR532" i="1"/>
  <c r="GL532" i="1"/>
  <c r="GO532" i="1"/>
  <c r="GP532" i="1"/>
  <c r="GV532" i="1"/>
  <c r="HC532" i="1"/>
  <c r="GX532" i="1" s="1"/>
  <c r="B534" i="1"/>
  <c r="B525" i="1" s="1"/>
  <c r="C534" i="1"/>
  <c r="C525" i="1" s="1"/>
  <c r="D534" i="1"/>
  <c r="D525" i="1" s="1"/>
  <c r="F534" i="1"/>
  <c r="F525" i="1" s="1"/>
  <c r="G534" i="1"/>
  <c r="G525" i="1" s="1"/>
  <c r="AO534" i="1"/>
  <c r="AO525" i="1" s="1"/>
  <c r="AP534" i="1"/>
  <c r="AP525" i="1" s="1"/>
  <c r="AQ534" i="1"/>
  <c r="AQ525" i="1" s="1"/>
  <c r="AR534" i="1"/>
  <c r="AR525" i="1" s="1"/>
  <c r="AS534" i="1"/>
  <c r="AS525" i="1" s="1"/>
  <c r="AT534" i="1"/>
  <c r="AT525" i="1" s="1"/>
  <c r="AU534" i="1"/>
  <c r="AU525" i="1" s="1"/>
  <c r="AV534" i="1"/>
  <c r="F539" i="1" s="1"/>
  <c r="AW534" i="1"/>
  <c r="AW525" i="1" s="1"/>
  <c r="AX534" i="1"/>
  <c r="AX525" i="1" s="1"/>
  <c r="AY534" i="1"/>
  <c r="AY525" i="1" s="1"/>
  <c r="AZ534" i="1"/>
  <c r="AZ525" i="1" s="1"/>
  <c r="BA534" i="1"/>
  <c r="BA525" i="1" s="1"/>
  <c r="BB534" i="1"/>
  <c r="BB525" i="1" s="1"/>
  <c r="BC534" i="1"/>
  <c r="BC525" i="1" s="1"/>
  <c r="F536" i="1"/>
  <c r="F537" i="1"/>
  <c r="F540" i="1"/>
  <c r="F543" i="1"/>
  <c r="F546" i="1"/>
  <c r="F547" i="1"/>
  <c r="F548" i="1"/>
  <c r="F549" i="1"/>
  <c r="F550" i="1"/>
  <c r="F551" i="1"/>
  <c r="F554" i="1"/>
  <c r="F555" i="1"/>
  <c r="F556" i="1"/>
  <c r="F557" i="1"/>
  <c r="F558" i="1"/>
  <c r="F559" i="1"/>
  <c r="F560" i="1"/>
  <c r="D563" i="1"/>
  <c r="E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CY565" i="1"/>
  <c r="CZ565" i="1"/>
  <c r="DA565" i="1"/>
  <c r="DB565" i="1"/>
  <c r="DC565" i="1"/>
  <c r="DD565" i="1"/>
  <c r="DE565" i="1"/>
  <c r="DF565" i="1"/>
  <c r="DG565" i="1"/>
  <c r="DH565" i="1"/>
  <c r="DI565" i="1"/>
  <c r="DJ565" i="1"/>
  <c r="DK565" i="1"/>
  <c r="DL565" i="1"/>
  <c r="DM565" i="1"/>
  <c r="DN565" i="1"/>
  <c r="DO565" i="1"/>
  <c r="DP565" i="1"/>
  <c r="DQ565" i="1"/>
  <c r="DR565" i="1"/>
  <c r="DS565" i="1"/>
  <c r="DT565" i="1"/>
  <c r="DU565" i="1"/>
  <c r="DV565" i="1"/>
  <c r="DW565" i="1"/>
  <c r="DX565" i="1"/>
  <c r="DY565" i="1"/>
  <c r="DZ565" i="1"/>
  <c r="EA565" i="1"/>
  <c r="EB565" i="1"/>
  <c r="EC565" i="1"/>
  <c r="ED565" i="1"/>
  <c r="EE565" i="1"/>
  <c r="EF565" i="1"/>
  <c r="EG565" i="1"/>
  <c r="EH565" i="1"/>
  <c r="EI565" i="1"/>
  <c r="EJ565" i="1"/>
  <c r="EK565" i="1"/>
  <c r="EL565" i="1"/>
  <c r="EM565" i="1"/>
  <c r="EN565" i="1"/>
  <c r="EO565" i="1"/>
  <c r="EP565" i="1"/>
  <c r="EQ565" i="1"/>
  <c r="ER565" i="1"/>
  <c r="ES565" i="1"/>
  <c r="ET565" i="1"/>
  <c r="EU565" i="1"/>
  <c r="EV565" i="1"/>
  <c r="EW565" i="1"/>
  <c r="EX565" i="1"/>
  <c r="EY565" i="1"/>
  <c r="EZ565" i="1"/>
  <c r="FA565" i="1"/>
  <c r="FB565" i="1"/>
  <c r="FC565" i="1"/>
  <c r="FD565" i="1"/>
  <c r="FE565" i="1"/>
  <c r="FF565" i="1"/>
  <c r="FG565" i="1"/>
  <c r="FH565" i="1"/>
  <c r="FI565" i="1"/>
  <c r="FJ565" i="1"/>
  <c r="FK565" i="1"/>
  <c r="FL565" i="1"/>
  <c r="FM565" i="1"/>
  <c r="FN565" i="1"/>
  <c r="FO565" i="1"/>
  <c r="FP565" i="1"/>
  <c r="FQ565" i="1"/>
  <c r="FR565" i="1"/>
  <c r="FS565" i="1"/>
  <c r="FT565" i="1"/>
  <c r="FU565" i="1"/>
  <c r="FV565" i="1"/>
  <c r="FW565" i="1"/>
  <c r="FX565" i="1"/>
  <c r="FY565" i="1"/>
  <c r="FZ565" i="1"/>
  <c r="GA565" i="1"/>
  <c r="GB565" i="1"/>
  <c r="GC565" i="1"/>
  <c r="GD565" i="1"/>
  <c r="GE565" i="1"/>
  <c r="GF565" i="1"/>
  <c r="GG565" i="1"/>
  <c r="GH565" i="1"/>
  <c r="GI565" i="1"/>
  <c r="GJ565" i="1"/>
  <c r="GK565" i="1"/>
  <c r="GL565" i="1"/>
  <c r="GM565" i="1"/>
  <c r="GN565" i="1"/>
  <c r="GO565" i="1"/>
  <c r="GP565" i="1"/>
  <c r="GQ565" i="1"/>
  <c r="GR565" i="1"/>
  <c r="GS565" i="1"/>
  <c r="GT565" i="1"/>
  <c r="GU565" i="1"/>
  <c r="GV565" i="1"/>
  <c r="GW565" i="1"/>
  <c r="GX565" i="1"/>
  <c r="AC567" i="1"/>
  <c r="CQ567" i="1" s="1"/>
  <c r="P567" i="1" s="1"/>
  <c r="AE567" i="1"/>
  <c r="AD567" i="1" s="1"/>
  <c r="AF567" i="1"/>
  <c r="CT567" i="1" s="1"/>
  <c r="S567" i="1" s="1"/>
  <c r="AG567" i="1"/>
  <c r="AH567" i="1"/>
  <c r="AI567" i="1"/>
  <c r="AJ567" i="1"/>
  <c r="CX567" i="1" s="1"/>
  <c r="W567" i="1" s="1"/>
  <c r="CR567" i="1"/>
  <c r="Q567" i="1" s="1"/>
  <c r="CU567" i="1"/>
  <c r="T567" i="1" s="1"/>
  <c r="CV567" i="1"/>
  <c r="U567" i="1" s="1"/>
  <c r="CW567" i="1"/>
  <c r="V567" i="1" s="1"/>
  <c r="FR567" i="1"/>
  <c r="GL567" i="1"/>
  <c r="GO567" i="1"/>
  <c r="GP567" i="1"/>
  <c r="GV567" i="1"/>
  <c r="HC567" i="1" s="1"/>
  <c r="GX567" i="1" s="1"/>
  <c r="AC568" i="1"/>
  <c r="AB568" i="1" s="1"/>
  <c r="AE568" i="1"/>
  <c r="AD568" i="1" s="1"/>
  <c r="AF568" i="1"/>
  <c r="CT568" i="1" s="1"/>
  <c r="S568" i="1" s="1"/>
  <c r="AG568" i="1"/>
  <c r="AH568" i="1"/>
  <c r="AI568" i="1"/>
  <c r="CW568" i="1" s="1"/>
  <c r="V568" i="1" s="1"/>
  <c r="AJ568" i="1"/>
  <c r="CX568" i="1" s="1"/>
  <c r="W568" i="1" s="1"/>
  <c r="CR568" i="1"/>
  <c r="Q568" i="1" s="1"/>
  <c r="CU568" i="1"/>
  <c r="T568" i="1" s="1"/>
  <c r="CV568" i="1"/>
  <c r="U568" i="1" s="1"/>
  <c r="FR568" i="1"/>
  <c r="GL568" i="1"/>
  <c r="GO568" i="1"/>
  <c r="GP568" i="1"/>
  <c r="GV568" i="1"/>
  <c r="HC568" i="1" s="1"/>
  <c r="GX568" i="1" s="1"/>
  <c r="B570" i="1"/>
  <c r="B565" i="1" s="1"/>
  <c r="C570" i="1"/>
  <c r="C565" i="1" s="1"/>
  <c r="D570" i="1"/>
  <c r="D565" i="1" s="1"/>
  <c r="F570" i="1"/>
  <c r="F565" i="1" s="1"/>
  <c r="G570" i="1"/>
  <c r="G565" i="1" s="1"/>
  <c r="AO570" i="1"/>
  <c r="AP570" i="1"/>
  <c r="AP565" i="1" s="1"/>
  <c r="AQ570" i="1"/>
  <c r="AQ565" i="1" s="1"/>
  <c r="AR570" i="1"/>
  <c r="AR565" i="1" s="1"/>
  <c r="AS570" i="1"/>
  <c r="F587" i="1" s="1"/>
  <c r="AT570" i="1"/>
  <c r="AT565" i="1" s="1"/>
  <c r="AU570" i="1"/>
  <c r="AU565" i="1" s="1"/>
  <c r="AV570" i="1"/>
  <c r="AV565" i="1" s="1"/>
  <c r="AW570" i="1"/>
  <c r="AX570" i="1"/>
  <c r="AX565" i="1" s="1"/>
  <c r="AY570" i="1"/>
  <c r="AY565" i="1" s="1"/>
  <c r="AZ570" i="1"/>
  <c r="AZ565" i="1" s="1"/>
  <c r="BA570" i="1"/>
  <c r="BB570" i="1"/>
  <c r="BB565" i="1" s="1"/>
  <c r="BC570" i="1"/>
  <c r="BC565" i="1" s="1"/>
  <c r="F572" i="1"/>
  <c r="F573" i="1"/>
  <c r="F576" i="1"/>
  <c r="F579" i="1"/>
  <c r="F580" i="1"/>
  <c r="F581" i="1"/>
  <c r="F582" i="1"/>
  <c r="F584" i="1"/>
  <c r="F585" i="1"/>
  <c r="F588" i="1"/>
  <c r="F589" i="1"/>
  <c r="F591" i="1"/>
  <c r="F592" i="1"/>
  <c r="F593" i="1"/>
  <c r="F594" i="1"/>
  <c r="F595" i="1"/>
  <c r="F596" i="1"/>
  <c r="B599" i="1"/>
  <c r="B473" i="1" s="1"/>
  <c r="C599" i="1"/>
  <c r="C473" i="1" s="1"/>
  <c r="D599" i="1"/>
  <c r="D473" i="1" s="1"/>
  <c r="F599" i="1"/>
  <c r="F473" i="1" s="1"/>
  <c r="G599" i="1"/>
  <c r="G473" i="1" s="1"/>
  <c r="AU599" i="1"/>
  <c r="AU473" i="1" s="1"/>
  <c r="AY599" i="1"/>
  <c r="AY473" i="1" s="1"/>
  <c r="F601" i="1"/>
  <c r="F602" i="1"/>
  <c r="F611" i="1"/>
  <c r="F613" i="1"/>
  <c r="F614" i="1"/>
  <c r="F620" i="1"/>
  <c r="F621" i="1"/>
  <c r="F622" i="1"/>
  <c r="F623" i="1"/>
  <c r="F624" i="1"/>
  <c r="F625" i="1"/>
  <c r="B628" i="1"/>
  <c r="B22" i="1" s="1"/>
  <c r="C628" i="1"/>
  <c r="C22" i="1" s="1"/>
  <c r="D628" i="1"/>
  <c r="D22" i="1" s="1"/>
  <c r="F628" i="1"/>
  <c r="F22" i="1" s="1"/>
  <c r="G628" i="1"/>
  <c r="B657" i="1"/>
  <c r="B18" i="1" s="1"/>
  <c r="C657" i="1"/>
  <c r="C18" i="1" s="1"/>
  <c r="D657" i="1"/>
  <c r="D18" i="1" s="1"/>
  <c r="F657" i="1"/>
  <c r="F18" i="1" s="1"/>
  <c r="G657" i="1"/>
  <c r="CR491" i="1" l="1"/>
  <c r="Q491" i="1" s="1"/>
  <c r="AW359" i="1"/>
  <c r="F375" i="1"/>
  <c r="P362" i="1"/>
  <c r="G18" i="1"/>
  <c r="AF261" i="5"/>
  <c r="A261" i="5"/>
  <c r="A3" i="8"/>
  <c r="AT599" i="1"/>
  <c r="AT473" i="1" s="1"/>
  <c r="F577" i="1"/>
  <c r="BA599" i="1"/>
  <c r="AO599" i="1"/>
  <c r="F553" i="1"/>
  <c r="F538" i="1"/>
  <c r="AD488" i="1"/>
  <c r="AB488" i="1" s="1"/>
  <c r="AB484" i="1"/>
  <c r="AD482" i="1"/>
  <c r="CR482" i="1"/>
  <c r="Q482" i="1" s="1"/>
  <c r="E245" i="5"/>
  <c r="D53" i="7"/>
  <c r="D53" i="6"/>
  <c r="C246" i="5"/>
  <c r="U231" i="5"/>
  <c r="CR310" i="1"/>
  <c r="Q310" i="1" s="1"/>
  <c r="J234" i="5" s="1"/>
  <c r="CS310" i="1"/>
  <c r="AD310" i="1"/>
  <c r="AB310" i="1" s="1"/>
  <c r="BB277" i="1"/>
  <c r="CC277" i="1"/>
  <c r="CP488" i="1"/>
  <c r="O488" i="1" s="1"/>
  <c r="BC359" i="1"/>
  <c r="F385" i="1"/>
  <c r="CY223" i="1"/>
  <c r="X223" i="1" s="1"/>
  <c r="R105" i="5" s="1"/>
  <c r="CZ223" i="1"/>
  <c r="Y223" i="1" s="1"/>
  <c r="T105" i="5" s="1"/>
  <c r="BC599" i="1"/>
  <c r="AQ599" i="1"/>
  <c r="AQ473" i="1" s="1"/>
  <c r="F583" i="1"/>
  <c r="F552" i="1"/>
  <c r="AD532" i="1"/>
  <c r="AD528" i="1"/>
  <c r="CS527" i="1"/>
  <c r="R527" i="1" s="1"/>
  <c r="GK527" i="1" s="1"/>
  <c r="F514" i="1"/>
  <c r="CS486" i="1"/>
  <c r="R486" i="1" s="1"/>
  <c r="GK486" i="1" s="1"/>
  <c r="BZ277" i="1"/>
  <c r="BZ256" i="1" s="1"/>
  <c r="CT263" i="1"/>
  <c r="CR362" i="1"/>
  <c r="Q362" i="1" s="1"/>
  <c r="CS362" i="1"/>
  <c r="R362" i="1" s="1"/>
  <c r="GK362" i="1" s="1"/>
  <c r="AD362" i="1"/>
  <c r="CR272" i="1"/>
  <c r="CS272" i="1"/>
  <c r="AD272" i="1"/>
  <c r="AB272" i="1" s="1"/>
  <c r="P20" i="9"/>
  <c r="S20" i="9"/>
  <c r="CR270" i="1"/>
  <c r="CS270" i="1"/>
  <c r="AD270" i="1"/>
  <c r="AB270" i="1" s="1"/>
  <c r="BB599" i="1"/>
  <c r="AP599" i="1"/>
  <c r="F597" i="1"/>
  <c r="CS567" i="1"/>
  <c r="R567" i="1" s="1"/>
  <c r="GK567" i="1" s="1"/>
  <c r="F544" i="1"/>
  <c r="AB532" i="1"/>
  <c r="AB529" i="1"/>
  <c r="CR527" i="1"/>
  <c r="Q527" i="1" s="1"/>
  <c r="CP527" i="1" s="1"/>
  <c r="O527" i="1" s="1"/>
  <c r="CR486" i="1"/>
  <c r="Q486" i="1" s="1"/>
  <c r="U440" i="1"/>
  <c r="F379" i="1"/>
  <c r="CR365" i="1"/>
  <c r="CS365" i="1"/>
  <c r="AD365" i="1"/>
  <c r="AB365" i="1" s="1"/>
  <c r="Q250" i="5"/>
  <c r="I274" i="1"/>
  <c r="W274" i="1" s="1"/>
  <c r="I275" i="1"/>
  <c r="I23" i="9"/>
  <c r="D46" i="7"/>
  <c r="I24" i="9"/>
  <c r="D14" i="8" s="1"/>
  <c r="I21" i="9"/>
  <c r="I25" i="9"/>
  <c r="D13" i="8" s="1"/>
  <c r="I22" i="9"/>
  <c r="D46" i="6"/>
  <c r="E205" i="5"/>
  <c r="C206" i="5"/>
  <c r="I272" i="1"/>
  <c r="GX272" i="1" s="1"/>
  <c r="G22" i="1"/>
  <c r="A258" i="5"/>
  <c r="AB490" i="1"/>
  <c r="CS488" i="1"/>
  <c r="R488" i="1" s="1"/>
  <c r="GK488" i="1" s="1"/>
  <c r="CP486" i="1"/>
  <c r="O486" i="1" s="1"/>
  <c r="BA429" i="1"/>
  <c r="F462" i="1"/>
  <c r="AU429" i="1"/>
  <c r="F461" i="1"/>
  <c r="AO429" i="1"/>
  <c r="F446" i="1"/>
  <c r="T362" i="1"/>
  <c r="CR313" i="1"/>
  <c r="CS313" i="1"/>
  <c r="R313" i="1" s="1"/>
  <c r="GK313" i="1" s="1"/>
  <c r="AD313" i="1"/>
  <c r="R275" i="1"/>
  <c r="GK275" i="1" s="1"/>
  <c r="CT269" i="1"/>
  <c r="AB268" i="1"/>
  <c r="CR439" i="1"/>
  <c r="CS439" i="1"/>
  <c r="AD439" i="1"/>
  <c r="AB439" i="1" s="1"/>
  <c r="CS530" i="1"/>
  <c r="R530" i="1" s="1"/>
  <c r="GK530" i="1" s="1"/>
  <c r="F607" i="1"/>
  <c r="AX599" i="1"/>
  <c r="AX473" i="1" s="1"/>
  <c r="AW599" i="1"/>
  <c r="F605" i="1" s="1"/>
  <c r="CQ568" i="1"/>
  <c r="P568" i="1" s="1"/>
  <c r="AB567" i="1"/>
  <c r="F541" i="1"/>
  <c r="CR530" i="1"/>
  <c r="Q530" i="1" s="1"/>
  <c r="CP530" i="1" s="1"/>
  <c r="O530" i="1" s="1"/>
  <c r="GN530" i="1" s="1"/>
  <c r="CY527" i="1"/>
  <c r="X527" i="1" s="1"/>
  <c r="CP492" i="1"/>
  <c r="O492" i="1" s="1"/>
  <c r="GM492" i="1" s="1"/>
  <c r="AB431" i="1"/>
  <c r="AB366" i="1"/>
  <c r="T325" i="1"/>
  <c r="U322" i="1"/>
  <c r="W275" i="1"/>
  <c r="CT261" i="1"/>
  <c r="CC225" i="1"/>
  <c r="D29" i="7"/>
  <c r="D29" i="6"/>
  <c r="E98" i="5"/>
  <c r="C99" i="5"/>
  <c r="GX216" i="1"/>
  <c r="GX138" i="1"/>
  <c r="R48" i="1"/>
  <c r="GK48" i="1" s="1"/>
  <c r="CR47" i="1"/>
  <c r="Q47" i="1" s="1"/>
  <c r="CP47" i="1" s="1"/>
  <c r="O47" i="1" s="1"/>
  <c r="GM47" i="1" s="1"/>
  <c r="CS47" i="1"/>
  <c r="R47" i="1" s="1"/>
  <c r="GK47" i="1" s="1"/>
  <c r="AB42" i="1"/>
  <c r="CT42" i="1"/>
  <c r="O31" i="9"/>
  <c r="F19" i="8" s="1"/>
  <c r="M31" i="9"/>
  <c r="M24" i="9"/>
  <c r="O24" i="9"/>
  <c r="F14" i="8" s="1"/>
  <c r="AB482" i="1"/>
  <c r="CS480" i="1"/>
  <c r="R480" i="1" s="1"/>
  <c r="GK480" i="1" s="1"/>
  <c r="CS440" i="1"/>
  <c r="R440" i="1" s="1"/>
  <c r="GK440" i="1" s="1"/>
  <c r="CS434" i="1"/>
  <c r="CR432" i="1"/>
  <c r="F386" i="1"/>
  <c r="F377" i="1"/>
  <c r="W362" i="1"/>
  <c r="V361" i="1"/>
  <c r="F345" i="1"/>
  <c r="W326" i="1"/>
  <c r="U325" i="1"/>
  <c r="P324" i="1"/>
  <c r="Q322" i="1"/>
  <c r="R322" i="1"/>
  <c r="GK322" i="1" s="1"/>
  <c r="P321" i="1"/>
  <c r="R314" i="1"/>
  <c r="J248" i="5" s="1"/>
  <c r="V245" i="5"/>
  <c r="CR312" i="1"/>
  <c r="Q312" i="1" s="1"/>
  <c r="CP312" i="1" s="1"/>
  <c r="O312" i="1" s="1"/>
  <c r="J238" i="5" s="1"/>
  <c r="S312" i="1"/>
  <c r="V311" i="1"/>
  <c r="V275" i="1"/>
  <c r="CR274" i="1"/>
  <c r="R273" i="1"/>
  <c r="GK273" i="1" s="1"/>
  <c r="R271" i="1"/>
  <c r="V205" i="5"/>
  <c r="J213" i="5" s="1"/>
  <c r="Q150" i="5"/>
  <c r="AD260" i="1"/>
  <c r="AD259" i="1"/>
  <c r="AB259" i="1" s="1"/>
  <c r="AD258" i="1"/>
  <c r="R222" i="1"/>
  <c r="GK222" i="1" s="1"/>
  <c r="V104" i="5"/>
  <c r="Q104" i="5"/>
  <c r="S104" i="5"/>
  <c r="W216" i="1"/>
  <c r="BA172" i="1"/>
  <c r="F199" i="1"/>
  <c r="AB175" i="1"/>
  <c r="CR174" i="1"/>
  <c r="Q174" i="1" s="1"/>
  <c r="CS174" i="1"/>
  <c r="R174" i="1" s="1"/>
  <c r="GK174" i="1" s="1"/>
  <c r="S92" i="1"/>
  <c r="CZ92" i="1" s="1"/>
  <c r="Y92" i="1" s="1"/>
  <c r="GX91" i="1"/>
  <c r="AB88" i="1"/>
  <c r="CQ88" i="1"/>
  <c r="AD85" i="1"/>
  <c r="CS85" i="1"/>
  <c r="AD47" i="1"/>
  <c r="AB47" i="1" s="1"/>
  <c r="CR39" i="1"/>
  <c r="CS39" i="1"/>
  <c r="Q440" i="1"/>
  <c r="AB440" i="1"/>
  <c r="AB438" i="1"/>
  <c r="AB436" i="1"/>
  <c r="AB367" i="1"/>
  <c r="AB363" i="1"/>
  <c r="V362" i="1"/>
  <c r="GX326" i="1"/>
  <c r="U326" i="1"/>
  <c r="T326" i="1"/>
  <c r="R325" i="1"/>
  <c r="Q314" i="1"/>
  <c r="J247" i="5" s="1"/>
  <c r="I249" i="5" s="1"/>
  <c r="P249" i="5" s="1"/>
  <c r="AB314" i="1"/>
  <c r="S245" i="5"/>
  <c r="Q245" i="5"/>
  <c r="GX275" i="1"/>
  <c r="T275" i="1"/>
  <c r="U275" i="1"/>
  <c r="Q273" i="1"/>
  <c r="Q271" i="1"/>
  <c r="J208" i="5" s="1"/>
  <c r="AB271" i="1"/>
  <c r="S205" i="5"/>
  <c r="Q205" i="5"/>
  <c r="N20" i="9"/>
  <c r="K20" i="9"/>
  <c r="AB269" i="1"/>
  <c r="P15" i="9"/>
  <c r="S15" i="9"/>
  <c r="CT264" i="1"/>
  <c r="Q105" i="5"/>
  <c r="S105" i="5"/>
  <c r="Q222" i="1"/>
  <c r="D25" i="6"/>
  <c r="C68" i="5"/>
  <c r="E67" i="5"/>
  <c r="D25" i="7"/>
  <c r="AT172" i="1"/>
  <c r="F197" i="1"/>
  <c r="U139" i="1"/>
  <c r="T139" i="1"/>
  <c r="P92" i="1"/>
  <c r="CP92" i="1" s="1"/>
  <c r="O92" i="1" s="1"/>
  <c r="CS92" i="1"/>
  <c r="R92" i="1" s="1"/>
  <c r="GK92" i="1" s="1"/>
  <c r="AD92" i="1"/>
  <c r="CS91" i="1"/>
  <c r="AD91" i="1"/>
  <c r="AB91" i="1" s="1"/>
  <c r="CS32" i="1"/>
  <c r="CR32" i="1"/>
  <c r="AD32" i="1"/>
  <c r="M22" i="9"/>
  <c r="O22" i="9"/>
  <c r="CP480" i="1"/>
  <c r="O480" i="1" s="1"/>
  <c r="P440" i="1"/>
  <c r="F373" i="1"/>
  <c r="CR366" i="1"/>
  <c r="U362" i="1"/>
  <c r="I362" i="1"/>
  <c r="S326" i="1"/>
  <c r="CR325" i="1"/>
  <c r="Q325" i="1" s="1"/>
  <c r="CP325" i="1" s="1"/>
  <c r="O325" i="1" s="1"/>
  <c r="S325" i="1"/>
  <c r="I323" i="1"/>
  <c r="W323" i="1" s="1"/>
  <c r="V322" i="1"/>
  <c r="U245" i="5"/>
  <c r="W312" i="1"/>
  <c r="G256" i="1"/>
  <c r="AF227" i="5"/>
  <c r="A227" i="5"/>
  <c r="U205" i="5"/>
  <c r="Q182" i="5"/>
  <c r="S182" i="5"/>
  <c r="AD265" i="1"/>
  <c r="AD264" i="1"/>
  <c r="AB264" i="1" s="1"/>
  <c r="AB263" i="1"/>
  <c r="AO225" i="1"/>
  <c r="CP223" i="1"/>
  <c r="O223" i="1" s="1"/>
  <c r="J105" i="5" s="1"/>
  <c r="CS223" i="1"/>
  <c r="S12" i="9"/>
  <c r="P12" i="9"/>
  <c r="U105" i="5"/>
  <c r="I12" i="9"/>
  <c r="D31" i="7"/>
  <c r="D31" i="6"/>
  <c r="E105" i="5"/>
  <c r="I217" i="1"/>
  <c r="GX217" i="1" s="1"/>
  <c r="U216" i="1"/>
  <c r="AZ127" i="1"/>
  <c r="F152" i="1"/>
  <c r="F159" i="1"/>
  <c r="AT127" i="1"/>
  <c r="S139" i="1"/>
  <c r="I138" i="1"/>
  <c r="S138" i="1" s="1"/>
  <c r="I139" i="1"/>
  <c r="P48" i="1"/>
  <c r="AB46" i="1"/>
  <c r="T45" i="1"/>
  <c r="CS44" i="1"/>
  <c r="R44" i="1" s="1"/>
  <c r="GK44" i="1" s="1"/>
  <c r="AD44" i="1"/>
  <c r="AB44" i="1" s="1"/>
  <c r="CY33" i="1"/>
  <c r="X33" i="1" s="1"/>
  <c r="CZ33" i="1"/>
  <c r="Y33" i="1" s="1"/>
  <c r="M21" i="9"/>
  <c r="O21" i="9"/>
  <c r="W440" i="1"/>
  <c r="BB398" i="1"/>
  <c r="F389" i="1"/>
  <c r="I367" i="1"/>
  <c r="CX286" i="3" s="1"/>
  <c r="Q361" i="1"/>
  <c r="AB361" i="1"/>
  <c r="Q326" i="1"/>
  <c r="GX324" i="1"/>
  <c r="U324" i="1"/>
  <c r="T324" i="1"/>
  <c r="GX322" i="1"/>
  <c r="GX321" i="1"/>
  <c r="U321" i="1"/>
  <c r="T321" i="1"/>
  <c r="W314" i="1"/>
  <c r="S311" i="1"/>
  <c r="F286" i="1"/>
  <c r="Q275" i="1"/>
  <c r="AB275" i="1"/>
  <c r="W273" i="1"/>
  <c r="W271" i="1"/>
  <c r="AB265" i="1"/>
  <c r="N15" i="9"/>
  <c r="K15" i="9"/>
  <c r="G210" i="1"/>
  <c r="A112" i="5"/>
  <c r="AF112" i="5"/>
  <c r="D30" i="6"/>
  <c r="D30" i="7"/>
  <c r="E104" i="5"/>
  <c r="S43" i="5"/>
  <c r="Q43" i="5"/>
  <c r="BA83" i="1"/>
  <c r="F116" i="1"/>
  <c r="CS93" i="1"/>
  <c r="AD93" i="1"/>
  <c r="AB93" i="1" s="1"/>
  <c r="I91" i="1"/>
  <c r="V91" i="1" s="1"/>
  <c r="V92" i="1"/>
  <c r="I94" i="1"/>
  <c r="GX94" i="1" s="1"/>
  <c r="BA26" i="1"/>
  <c r="F72" i="1"/>
  <c r="CP37" i="1"/>
  <c r="O37" i="1" s="1"/>
  <c r="CS37" i="1"/>
  <c r="R37" i="1" s="1"/>
  <c r="AD37" i="1"/>
  <c r="AB37" i="1" s="1"/>
  <c r="CR35" i="1"/>
  <c r="CS35" i="1"/>
  <c r="AD28" i="1"/>
  <c r="CS28" i="1"/>
  <c r="R28" i="1" s="1"/>
  <c r="GK28" i="1" s="1"/>
  <c r="F459" i="1"/>
  <c r="F450" i="1"/>
  <c r="V440" i="1"/>
  <c r="G308" i="1"/>
  <c r="A255" i="5"/>
  <c r="F388" i="1"/>
  <c r="R367" i="1"/>
  <c r="GK367" i="1" s="1"/>
  <c r="AB362" i="1"/>
  <c r="P361" i="1"/>
  <c r="F347" i="1"/>
  <c r="P326" i="1"/>
  <c r="CP326" i="1" s="1"/>
  <c r="O326" i="1" s="1"/>
  <c r="W325" i="1"/>
  <c r="S324" i="1"/>
  <c r="T322" i="1"/>
  <c r="S321" i="1"/>
  <c r="CY321" i="1" s="1"/>
  <c r="X321" i="1" s="1"/>
  <c r="V314" i="1"/>
  <c r="AB313" i="1"/>
  <c r="P311" i="1"/>
  <c r="CT310" i="1"/>
  <c r="S310" i="1" s="1"/>
  <c r="J233" i="5" s="1"/>
  <c r="S231" i="5"/>
  <c r="Q231" i="5"/>
  <c r="P275" i="1"/>
  <c r="CP275" i="1" s="1"/>
  <c r="O275" i="1" s="1"/>
  <c r="V273" i="1"/>
  <c r="V271" i="1"/>
  <c r="V193" i="5"/>
  <c r="AD267" i="1"/>
  <c r="AB267" i="1" s="1"/>
  <c r="V223" i="1"/>
  <c r="AB223" i="1"/>
  <c r="N12" i="9"/>
  <c r="K12" i="9"/>
  <c r="U222" i="1"/>
  <c r="CS219" i="1"/>
  <c r="CR219" i="1"/>
  <c r="CT213" i="1"/>
  <c r="CR213" i="1"/>
  <c r="F100" i="1"/>
  <c r="AT83" i="1"/>
  <c r="F114" i="1"/>
  <c r="F56" i="1"/>
  <c r="AT26" i="1"/>
  <c r="F70" i="1"/>
  <c r="CR49" i="1"/>
  <c r="Q49" i="1" s="1"/>
  <c r="CP49" i="1" s="1"/>
  <c r="O49" i="1" s="1"/>
  <c r="CS49" i="1"/>
  <c r="R49" i="1" s="1"/>
  <c r="GK49" i="1" s="1"/>
  <c r="GX48" i="1"/>
  <c r="T48" i="1"/>
  <c r="CR45" i="1"/>
  <c r="CS45" i="1"/>
  <c r="R45" i="1" s="1"/>
  <c r="GK45" i="1" s="1"/>
  <c r="AD35" i="1"/>
  <c r="W33" i="1"/>
  <c r="M25" i="9"/>
  <c r="O25" i="9"/>
  <c r="F13" i="8" s="1"/>
  <c r="O28" i="9"/>
  <c r="R10" i="9"/>
  <c r="T10" i="9"/>
  <c r="R33" i="1"/>
  <c r="GK33" i="1" s="1"/>
  <c r="AB29" i="1"/>
  <c r="R26" i="9"/>
  <c r="AD222" i="1"/>
  <c r="AB222" i="1" s="1"/>
  <c r="U104" i="5"/>
  <c r="S221" i="1"/>
  <c r="J100" i="5" s="1"/>
  <c r="Q98" i="5"/>
  <c r="S98" i="5"/>
  <c r="S76" i="5"/>
  <c r="R217" i="1"/>
  <c r="J74" i="5" s="1"/>
  <c r="AB217" i="1"/>
  <c r="GX174" i="1"/>
  <c r="V174" i="1"/>
  <c r="Q139" i="1"/>
  <c r="S137" i="1"/>
  <c r="CS94" i="1"/>
  <c r="R94" i="1" s="1"/>
  <c r="GK94" i="1" s="1"/>
  <c r="W92" i="1"/>
  <c r="CS88" i="1"/>
  <c r="R88" i="1" s="1"/>
  <c r="F65" i="1"/>
  <c r="Q48" i="1"/>
  <c r="AB48" i="1"/>
  <c r="V47" i="1"/>
  <c r="I46" i="1"/>
  <c r="S46" i="1" s="1"/>
  <c r="W44" i="1"/>
  <c r="CS43" i="1"/>
  <c r="CS40" i="1"/>
  <c r="W37" i="1"/>
  <c r="P34" i="1"/>
  <c r="CP34" i="1" s="1"/>
  <c r="O34" i="1" s="1"/>
  <c r="GX33" i="1"/>
  <c r="AD33" i="1"/>
  <c r="AB33" i="1" s="1"/>
  <c r="AB30" i="1"/>
  <c r="AB28" i="1"/>
  <c r="R31" i="9"/>
  <c r="T31" i="9"/>
  <c r="T24" i="9"/>
  <c r="R24" i="9"/>
  <c r="T25" i="9"/>
  <c r="R25" i="9"/>
  <c r="O14" i="9"/>
  <c r="F9" i="8" s="1"/>
  <c r="M14" i="9"/>
  <c r="W222" i="1"/>
  <c r="Q221" i="1"/>
  <c r="J101" i="5" s="1"/>
  <c r="CS221" i="1"/>
  <c r="U98" i="5"/>
  <c r="AD220" i="1"/>
  <c r="CS218" i="1"/>
  <c r="U76" i="5"/>
  <c r="Q217" i="1"/>
  <c r="J73" i="5" s="1"/>
  <c r="I75" i="5" s="1"/>
  <c r="P75" i="5" s="1"/>
  <c r="CS177" i="1"/>
  <c r="R177" i="1" s="1"/>
  <c r="GK177" i="1" s="1"/>
  <c r="W175" i="1"/>
  <c r="U174" i="1"/>
  <c r="F168" i="1"/>
  <c r="Q138" i="1"/>
  <c r="Q137" i="1"/>
  <c r="CR94" i="1"/>
  <c r="CS90" i="1"/>
  <c r="CQ87" i="1"/>
  <c r="U47" i="1"/>
  <c r="GX45" i="1"/>
  <c r="I45" i="1"/>
  <c r="W45" i="1" s="1"/>
  <c r="V44" i="1"/>
  <c r="V37" i="1"/>
  <c r="W34" i="1"/>
  <c r="V33" i="1"/>
  <c r="Q30" i="1"/>
  <c r="T30" i="9"/>
  <c r="R30" i="9"/>
  <c r="T21" i="9"/>
  <c r="R21" i="9"/>
  <c r="T22" i="9"/>
  <c r="R22" i="9"/>
  <c r="T23" i="9"/>
  <c r="R23" i="9"/>
  <c r="O9" i="9"/>
  <c r="S216" i="1"/>
  <c r="Q67" i="5"/>
  <c r="S67" i="5"/>
  <c r="V175" i="1"/>
  <c r="V139" i="1"/>
  <c r="GX92" i="1"/>
  <c r="T92" i="1"/>
  <c r="U92" i="1"/>
  <c r="AB86" i="1"/>
  <c r="W48" i="1"/>
  <c r="Q46" i="1"/>
  <c r="V34" i="1"/>
  <c r="U33" i="1"/>
  <c r="W30" i="1"/>
  <c r="CR29" i="1"/>
  <c r="Q87" i="5"/>
  <c r="P217" i="1"/>
  <c r="R216" i="1"/>
  <c r="J70" i="5" s="1"/>
  <c r="V67" i="5"/>
  <c r="AD216" i="1"/>
  <c r="AB216" i="1" s="1"/>
  <c r="U67" i="5"/>
  <c r="GX139" i="1"/>
  <c r="W139" i="1"/>
  <c r="V138" i="1"/>
  <c r="V137" i="1"/>
  <c r="V48" i="1"/>
  <c r="S47" i="1"/>
  <c r="AB45" i="1"/>
  <c r="AB43" i="1"/>
  <c r="AB40" i="1"/>
  <c r="AB35" i="1"/>
  <c r="V30" i="1"/>
  <c r="CQ29" i="1"/>
  <c r="O30" i="9"/>
  <c r="F20" i="8" s="1"/>
  <c r="M30" i="9"/>
  <c r="R28" i="9"/>
  <c r="M23" i="9"/>
  <c r="O23" i="9"/>
  <c r="D51" i="7"/>
  <c r="E238" i="5"/>
  <c r="D51" i="6"/>
  <c r="Q238" i="5"/>
  <c r="U238" i="5"/>
  <c r="V238" i="5"/>
  <c r="S238" i="5"/>
  <c r="AT398" i="1"/>
  <c r="AT308" i="1" s="1"/>
  <c r="GX313" i="1"/>
  <c r="Q313" i="1"/>
  <c r="U313" i="1"/>
  <c r="GX312" i="1"/>
  <c r="R312" i="1"/>
  <c r="GK312" i="1" s="1"/>
  <c r="D50" i="7"/>
  <c r="U237" i="5"/>
  <c r="Q237" i="5"/>
  <c r="V237" i="5"/>
  <c r="S237" i="5"/>
  <c r="D50" i="6"/>
  <c r="E237" i="5"/>
  <c r="AP398" i="1"/>
  <c r="V313" i="1"/>
  <c r="P313" i="1"/>
  <c r="U312" i="1"/>
  <c r="D52" i="7"/>
  <c r="Q239" i="5"/>
  <c r="E239" i="5"/>
  <c r="U239" i="5"/>
  <c r="S239" i="5"/>
  <c r="D52" i="6"/>
  <c r="V239" i="5"/>
  <c r="V312" i="1"/>
  <c r="P312" i="1"/>
  <c r="Q311" i="1"/>
  <c r="CP311" i="1" s="1"/>
  <c r="O311" i="1" s="1"/>
  <c r="J237" i="5" s="1"/>
  <c r="U311" i="1"/>
  <c r="BA473" i="1"/>
  <c r="F619" i="1"/>
  <c r="AO473" i="1"/>
  <c r="F603" i="1"/>
  <c r="CP568" i="1"/>
  <c r="O568" i="1" s="1"/>
  <c r="CP532" i="1"/>
  <c r="O532" i="1" s="1"/>
  <c r="CY531" i="1"/>
  <c r="X531" i="1" s="1"/>
  <c r="CZ531" i="1"/>
  <c r="Y531" i="1" s="1"/>
  <c r="CP531" i="1"/>
  <c r="O531" i="1" s="1"/>
  <c r="CY530" i="1"/>
  <c r="X530" i="1" s="1"/>
  <c r="CZ530" i="1"/>
  <c r="Y530" i="1" s="1"/>
  <c r="CZ529" i="1"/>
  <c r="Y529" i="1" s="1"/>
  <c r="CY529" i="1"/>
  <c r="X529" i="1" s="1"/>
  <c r="CP528" i="1"/>
  <c r="O528" i="1" s="1"/>
  <c r="CY532" i="1"/>
  <c r="X532" i="1" s="1"/>
  <c r="CZ532" i="1"/>
  <c r="Y532" i="1" s="1"/>
  <c r="CY568" i="1"/>
  <c r="X568" i="1" s="1"/>
  <c r="CZ568" i="1"/>
  <c r="Y568" i="1" s="1"/>
  <c r="CP567" i="1"/>
  <c r="O567" i="1" s="1"/>
  <c r="CY528" i="1"/>
  <c r="X528" i="1" s="1"/>
  <c r="CZ528" i="1"/>
  <c r="Y528" i="1" s="1"/>
  <c r="CY567" i="1"/>
  <c r="X567" i="1" s="1"/>
  <c r="CZ567" i="1"/>
  <c r="Y567" i="1" s="1"/>
  <c r="F617" i="1"/>
  <c r="AZ599" i="1"/>
  <c r="AV599" i="1"/>
  <c r="AR599" i="1"/>
  <c r="F590" i="1"/>
  <c r="F586" i="1"/>
  <c r="F578" i="1"/>
  <c r="F574" i="1"/>
  <c r="CS568" i="1"/>
  <c r="R568" i="1" s="1"/>
  <c r="GK568" i="1" s="1"/>
  <c r="F561" i="1"/>
  <c r="F545" i="1"/>
  <c r="CS531" i="1"/>
  <c r="R531" i="1" s="1"/>
  <c r="GK531" i="1" s="1"/>
  <c r="AB531" i="1"/>
  <c r="CQ529" i="1"/>
  <c r="P529" i="1" s="1"/>
  <c r="CP529" i="1" s="1"/>
  <c r="O529" i="1" s="1"/>
  <c r="AV525" i="1"/>
  <c r="CY491" i="1"/>
  <c r="X491" i="1" s="1"/>
  <c r="CZ491" i="1"/>
  <c r="Y491" i="1" s="1"/>
  <c r="CP491" i="1"/>
  <c r="O491" i="1" s="1"/>
  <c r="CY488" i="1"/>
  <c r="X488" i="1" s="1"/>
  <c r="CZ488" i="1"/>
  <c r="Y488" i="1" s="1"/>
  <c r="CY324" i="1"/>
  <c r="X324" i="1" s="1"/>
  <c r="CZ324" i="1"/>
  <c r="Y324" i="1" s="1"/>
  <c r="CP324" i="1"/>
  <c r="O324" i="1" s="1"/>
  <c r="AZ477" i="1"/>
  <c r="F505" i="1"/>
  <c r="AV477" i="1"/>
  <c r="F499" i="1"/>
  <c r="AR477" i="1"/>
  <c r="F521" i="1"/>
  <c r="CZ481" i="1"/>
  <c r="Y481" i="1" s="1"/>
  <c r="CY481" i="1"/>
  <c r="X481" i="1" s="1"/>
  <c r="CY479" i="1"/>
  <c r="X479" i="1" s="1"/>
  <c r="CZ479" i="1"/>
  <c r="Y479" i="1" s="1"/>
  <c r="CP479" i="1"/>
  <c r="O479" i="1" s="1"/>
  <c r="V434" i="1"/>
  <c r="CZ322" i="1"/>
  <c r="Y322" i="1" s="1"/>
  <c r="CY322" i="1"/>
  <c r="X322" i="1" s="1"/>
  <c r="BA565" i="1"/>
  <c r="AW565" i="1"/>
  <c r="AS565" i="1"/>
  <c r="AO565" i="1"/>
  <c r="AB528" i="1"/>
  <c r="F512" i="1"/>
  <c r="CY486" i="1"/>
  <c r="X486" i="1" s="1"/>
  <c r="GN486" i="1" s="1"/>
  <c r="CZ486" i="1"/>
  <c r="Y486" i="1" s="1"/>
  <c r="CZ485" i="1"/>
  <c r="Y485" i="1" s="1"/>
  <c r="CY485" i="1"/>
  <c r="X485" i="1" s="1"/>
  <c r="CP484" i="1"/>
  <c r="O484" i="1" s="1"/>
  <c r="CY483" i="1"/>
  <c r="X483" i="1" s="1"/>
  <c r="CZ483" i="1"/>
  <c r="Y483" i="1" s="1"/>
  <c r="CP483" i="1"/>
  <c r="O483" i="1" s="1"/>
  <c r="CY480" i="1"/>
  <c r="X480" i="1" s="1"/>
  <c r="CZ480" i="1"/>
  <c r="Y480" i="1" s="1"/>
  <c r="GN480" i="1" s="1"/>
  <c r="CY326" i="1"/>
  <c r="X326" i="1" s="1"/>
  <c r="CZ326" i="1"/>
  <c r="Y326" i="1" s="1"/>
  <c r="CY325" i="1"/>
  <c r="X325" i="1" s="1"/>
  <c r="CZ325" i="1"/>
  <c r="Y325" i="1" s="1"/>
  <c r="F618" i="1"/>
  <c r="F606" i="1"/>
  <c r="AS599" i="1"/>
  <c r="F575" i="1"/>
  <c r="F542" i="1"/>
  <c r="F507" i="1"/>
  <c r="BB477" i="1"/>
  <c r="AX477" i="1"/>
  <c r="F501" i="1"/>
  <c r="F503" i="1"/>
  <c r="AP477" i="1"/>
  <c r="CZ489" i="1"/>
  <c r="Y489" i="1" s="1"/>
  <c r="CY489" i="1"/>
  <c r="X489" i="1" s="1"/>
  <c r="GN488" i="1"/>
  <c r="CY487" i="1"/>
  <c r="X487" i="1" s="1"/>
  <c r="CZ487" i="1"/>
  <c r="Y487" i="1" s="1"/>
  <c r="CP487" i="1"/>
  <c r="O487" i="1" s="1"/>
  <c r="CY484" i="1"/>
  <c r="X484" i="1" s="1"/>
  <c r="CZ484" i="1"/>
  <c r="Y484" i="1" s="1"/>
  <c r="W437" i="1"/>
  <c r="CS491" i="1"/>
  <c r="R491" i="1" s="1"/>
  <c r="GK491" i="1" s="1"/>
  <c r="AB491" i="1"/>
  <c r="CT490" i="1"/>
  <c r="S490" i="1" s="1"/>
  <c r="CQ489" i="1"/>
  <c r="P489" i="1" s="1"/>
  <c r="CP489" i="1" s="1"/>
  <c r="O489" i="1" s="1"/>
  <c r="AD489" i="1"/>
  <c r="AB489" i="1" s="1"/>
  <c r="CS487" i="1"/>
  <c r="R487" i="1" s="1"/>
  <c r="GK487" i="1" s="1"/>
  <c r="AB487" i="1"/>
  <c r="CQ485" i="1"/>
  <c r="P485" i="1" s="1"/>
  <c r="CP485" i="1" s="1"/>
  <c r="O485" i="1" s="1"/>
  <c r="AD485" i="1"/>
  <c r="AB485" i="1" s="1"/>
  <c r="CS483" i="1"/>
  <c r="R483" i="1" s="1"/>
  <c r="GK483" i="1" s="1"/>
  <c r="AB483" i="1"/>
  <c r="CT482" i="1"/>
  <c r="S482" i="1" s="1"/>
  <c r="CQ481" i="1"/>
  <c r="P481" i="1" s="1"/>
  <c r="CP481" i="1" s="1"/>
  <c r="O481" i="1" s="1"/>
  <c r="AD481" i="1"/>
  <c r="AB481" i="1" s="1"/>
  <c r="CS479" i="1"/>
  <c r="R479" i="1" s="1"/>
  <c r="GK479" i="1" s="1"/>
  <c r="AB479" i="1"/>
  <c r="F455" i="1"/>
  <c r="F451" i="1"/>
  <c r="F447" i="1"/>
  <c r="CT440" i="1"/>
  <c r="S440" i="1" s="1"/>
  <c r="CS435" i="1"/>
  <c r="AB435" i="1"/>
  <c r="AZ429" i="1"/>
  <c r="AR429" i="1"/>
  <c r="CG398" i="1"/>
  <c r="AS398" i="1"/>
  <c r="AO398" i="1"/>
  <c r="F396" i="1"/>
  <c r="F380" i="1"/>
  <c r="F376" i="1"/>
  <c r="CS364" i="1"/>
  <c r="AB364" i="1"/>
  <c r="AV359" i="1"/>
  <c r="F348" i="1"/>
  <c r="F344" i="1"/>
  <c r="F336" i="1"/>
  <c r="F332" i="1"/>
  <c r="CS326" i="1"/>
  <c r="R326" i="1" s="1"/>
  <c r="GK326" i="1" s="1"/>
  <c r="AB326" i="1"/>
  <c r="CS324" i="1"/>
  <c r="R324" i="1" s="1"/>
  <c r="AB324" i="1"/>
  <c r="CX266" i="3"/>
  <c r="CX267" i="3"/>
  <c r="CS323" i="1"/>
  <c r="AB323" i="1"/>
  <c r="CQ322" i="1"/>
  <c r="P322" i="1" s="1"/>
  <c r="AD322" i="1"/>
  <c r="AB322" i="1" s="1"/>
  <c r="CS321" i="1"/>
  <c r="R321" i="1" s="1"/>
  <c r="GK321" i="1" s="1"/>
  <c r="CS315" i="1"/>
  <c r="AD315" i="1"/>
  <c r="AB315" i="1" s="1"/>
  <c r="CP310" i="1"/>
  <c r="O310" i="1" s="1"/>
  <c r="CX304" i="3"/>
  <c r="CX302" i="3"/>
  <c r="CX303" i="3"/>
  <c r="CX269" i="3"/>
  <c r="CX268" i="3"/>
  <c r="CQ315" i="1"/>
  <c r="CY312" i="1"/>
  <c r="X312" i="1" s="1"/>
  <c r="R238" i="5" s="1"/>
  <c r="CZ312" i="1"/>
  <c r="Y312" i="1" s="1"/>
  <c r="T238" i="5" s="1"/>
  <c r="CY310" i="1"/>
  <c r="X310" i="1" s="1"/>
  <c r="R231" i="5" s="1"/>
  <c r="CZ310" i="1"/>
  <c r="Y310" i="1" s="1"/>
  <c r="T231" i="5" s="1"/>
  <c r="F449" i="1"/>
  <c r="F416" i="1"/>
  <c r="CI398" i="1"/>
  <c r="BC398" i="1"/>
  <c r="AQ398" i="1"/>
  <c r="F382" i="1"/>
  <c r="F378" i="1"/>
  <c r="CT362" i="1"/>
  <c r="S362" i="1" s="1"/>
  <c r="CT361" i="1"/>
  <c r="S361" i="1" s="1"/>
  <c r="F338" i="1"/>
  <c r="F334" i="1"/>
  <c r="CY311" i="1"/>
  <c r="X311" i="1" s="1"/>
  <c r="CZ311" i="1"/>
  <c r="Y311" i="1" s="1"/>
  <c r="I438" i="1"/>
  <c r="I437" i="1"/>
  <c r="R437" i="1" s="1"/>
  <c r="GK437" i="1" s="1"/>
  <c r="I434" i="1"/>
  <c r="S434" i="1" s="1"/>
  <c r="CX288" i="3"/>
  <c r="AB321" i="1"/>
  <c r="S267" i="1"/>
  <c r="J184" i="5" s="1"/>
  <c r="CX257" i="3"/>
  <c r="CX261" i="3"/>
  <c r="CX265" i="3"/>
  <c r="CX260" i="3"/>
  <c r="CX264" i="3"/>
  <c r="CX258" i="3"/>
  <c r="CX262" i="3"/>
  <c r="CX259" i="3"/>
  <c r="CX263" i="3"/>
  <c r="CT314" i="1"/>
  <c r="S314" i="1" s="1"/>
  <c r="CT313" i="1"/>
  <c r="S313" i="1" s="1"/>
  <c r="AS277" i="1"/>
  <c r="AO277" i="1"/>
  <c r="CT275" i="1"/>
  <c r="S275" i="1" s="1"/>
  <c r="CT273" i="1"/>
  <c r="S273" i="1" s="1"/>
  <c r="CT272" i="1"/>
  <c r="CT271" i="1"/>
  <c r="S271" i="1" s="1"/>
  <c r="CT270" i="1"/>
  <c r="CT268" i="1"/>
  <c r="CQ267" i="1"/>
  <c r="U267" i="1"/>
  <c r="K191" i="5" s="1"/>
  <c r="AD262" i="1"/>
  <c r="AB262" i="1" s="1"/>
  <c r="CR262" i="1"/>
  <c r="AD261" i="1"/>
  <c r="AB261" i="1" s="1"/>
  <c r="CR261" i="1"/>
  <c r="CY222" i="1"/>
  <c r="X222" i="1" s="1"/>
  <c r="R104" i="5" s="1"/>
  <c r="CZ222" i="1"/>
  <c r="Y222" i="1" s="1"/>
  <c r="T104" i="5" s="1"/>
  <c r="CC210" i="1"/>
  <c r="AT225" i="1"/>
  <c r="CY221" i="1"/>
  <c r="X221" i="1" s="1"/>
  <c r="R98" i="5" s="1"/>
  <c r="J106" i="5" s="1"/>
  <c r="CZ221" i="1"/>
  <c r="Y221" i="1" s="1"/>
  <c r="T98" i="5" s="1"/>
  <c r="J107" i="5" s="1"/>
  <c r="CY216" i="1"/>
  <c r="X216" i="1" s="1"/>
  <c r="R67" i="5" s="1"/>
  <c r="CZ216" i="1"/>
  <c r="Y216" i="1" s="1"/>
  <c r="T67" i="5" s="1"/>
  <c r="GM175" i="1"/>
  <c r="CX253" i="3"/>
  <c r="CX254" i="3"/>
  <c r="CX233" i="3"/>
  <c r="CX237" i="3"/>
  <c r="CX241" i="3"/>
  <c r="CX232" i="3"/>
  <c r="CX236" i="3"/>
  <c r="CX240" i="3"/>
  <c r="CX235" i="3"/>
  <c r="CX239" i="3"/>
  <c r="CX234" i="3"/>
  <c r="CX238" i="3"/>
  <c r="CX242" i="3"/>
  <c r="CX230" i="3"/>
  <c r="CX216" i="3"/>
  <c r="CX220" i="3"/>
  <c r="CX224" i="3"/>
  <c r="CX222" i="3"/>
  <c r="CX225" i="3"/>
  <c r="CX219" i="3"/>
  <c r="CX221" i="3"/>
  <c r="CX218" i="3"/>
  <c r="CX217" i="3"/>
  <c r="CX223" i="3"/>
  <c r="I262" i="1"/>
  <c r="S262" i="1" s="1"/>
  <c r="I266" i="1"/>
  <c r="Q171" i="5" s="1"/>
  <c r="I267" i="1"/>
  <c r="V182" i="5" s="1"/>
  <c r="J190" i="5" s="1"/>
  <c r="I268" i="1"/>
  <c r="S193" i="5" s="1"/>
  <c r="I264" i="1"/>
  <c r="S159" i="5" s="1"/>
  <c r="AQ210" i="1"/>
  <c r="F235" i="1"/>
  <c r="S218" i="1"/>
  <c r="J78" i="5" s="1"/>
  <c r="I315" i="1"/>
  <c r="CI277" i="1"/>
  <c r="BC277" i="1"/>
  <c r="R267" i="1"/>
  <c r="AB266" i="1"/>
  <c r="P264" i="1"/>
  <c r="J164" i="5" s="1"/>
  <c r="CS262" i="1"/>
  <c r="CS261" i="1"/>
  <c r="GX220" i="1"/>
  <c r="W218" i="1"/>
  <c r="CX245" i="3"/>
  <c r="CX249" i="3"/>
  <c r="CX244" i="3"/>
  <c r="CX248" i="3"/>
  <c r="CX252" i="3"/>
  <c r="CX243" i="3"/>
  <c r="CX246" i="3"/>
  <c r="CX250" i="3"/>
  <c r="CX251" i="3"/>
  <c r="CX247" i="3"/>
  <c r="V267" i="1"/>
  <c r="Q267" i="1"/>
  <c r="J185" i="5" s="1"/>
  <c r="W264" i="1"/>
  <c r="P262" i="1"/>
  <c r="CR260" i="1"/>
  <c r="CR259" i="1"/>
  <c r="CR258" i="1"/>
  <c r="CI225" i="1"/>
  <c r="AP225" i="1"/>
  <c r="AB220" i="1"/>
  <c r="V218" i="1"/>
  <c r="CQ213" i="1"/>
  <c r="CB225" i="1"/>
  <c r="CS212" i="1"/>
  <c r="AD212" i="1"/>
  <c r="AB212" i="1" s="1"/>
  <c r="BZ210" i="1"/>
  <c r="F192" i="1"/>
  <c r="BB172" i="1"/>
  <c r="AX172" i="1"/>
  <c r="F186" i="1"/>
  <c r="F188" i="1"/>
  <c r="AP172" i="1"/>
  <c r="CS176" i="1"/>
  <c r="R176" i="1" s="1"/>
  <c r="GK176" i="1" s="1"/>
  <c r="AD176" i="1"/>
  <c r="CS135" i="1"/>
  <c r="AD135" i="1"/>
  <c r="AB90" i="1"/>
  <c r="S85" i="1"/>
  <c r="CY44" i="1"/>
  <c r="X44" i="1" s="1"/>
  <c r="CZ44" i="1"/>
  <c r="Y44" i="1" s="1"/>
  <c r="CX47" i="3"/>
  <c r="CX51" i="3"/>
  <c r="CX49" i="3"/>
  <c r="CX50" i="3"/>
  <c r="CX46" i="3"/>
  <c r="CX48" i="3"/>
  <c r="T41" i="1"/>
  <c r="GX41" i="1"/>
  <c r="I43" i="1"/>
  <c r="P43" i="1" s="1"/>
  <c r="I42" i="1"/>
  <c r="GX42" i="1" s="1"/>
  <c r="V41" i="1"/>
  <c r="P41" i="1"/>
  <c r="T262" i="1"/>
  <c r="AB260" i="1"/>
  <c r="AB258" i="1"/>
  <c r="AD221" i="1"/>
  <c r="AB221" i="1" s="1"/>
  <c r="AB219" i="1"/>
  <c r="AD218" i="1"/>
  <c r="CR216" i="1"/>
  <c r="Q216" i="1" s="1"/>
  <c r="J69" i="5" s="1"/>
  <c r="I71" i="5" s="1"/>
  <c r="P71" i="5" s="1"/>
  <c r="P216" i="1"/>
  <c r="CP216" i="1" s="1"/>
  <c r="O216" i="1" s="1"/>
  <c r="CS215" i="1"/>
  <c r="AD215" i="1"/>
  <c r="T213" i="1"/>
  <c r="CR212" i="1"/>
  <c r="CQ212" i="1"/>
  <c r="AB176" i="1"/>
  <c r="CY175" i="1"/>
  <c r="X175" i="1" s="1"/>
  <c r="GP175" i="1" s="1"/>
  <c r="CS139" i="1"/>
  <c r="R139" i="1" s="1"/>
  <c r="GK139" i="1" s="1"/>
  <c r="AD139" i="1"/>
  <c r="CQ138" i="1"/>
  <c r="P138" i="1" s="1"/>
  <c r="AB138" i="1"/>
  <c r="CS137" i="1"/>
  <c r="R137" i="1" s="1"/>
  <c r="GK137" i="1" s="1"/>
  <c r="AD137" i="1"/>
  <c r="GX136" i="1"/>
  <c r="CS136" i="1"/>
  <c r="AD136" i="1"/>
  <c r="AB135" i="1"/>
  <c r="GX130" i="1"/>
  <c r="CG225" i="1"/>
  <c r="BC225" i="1"/>
  <c r="P222" i="1"/>
  <c r="CP222" i="1" s="1"/>
  <c r="O222" i="1" s="1"/>
  <c r="J104" i="5" s="1"/>
  <c r="R220" i="1"/>
  <c r="GK220" i="1" s="1"/>
  <c r="AB218" i="1"/>
  <c r="CT217" i="1"/>
  <c r="T216" i="1"/>
  <c r="AB215" i="1"/>
  <c r="CQ215" i="1"/>
  <c r="CS214" i="1"/>
  <c r="AD214" i="1"/>
  <c r="AB214" i="1" s="1"/>
  <c r="CP177" i="1"/>
  <c r="O177" i="1" s="1"/>
  <c r="CZ176" i="1"/>
  <c r="Y176" i="1" s="1"/>
  <c r="CR176" i="1"/>
  <c r="Q176" i="1" s="1"/>
  <c r="AB139" i="1"/>
  <c r="AB137" i="1"/>
  <c r="AB136" i="1"/>
  <c r="CR135" i="1"/>
  <c r="CS132" i="1"/>
  <c r="AD132" i="1"/>
  <c r="CR132" i="1"/>
  <c r="W130" i="1"/>
  <c r="BB225" i="1"/>
  <c r="T222" i="1"/>
  <c r="CX151" i="3"/>
  <c r="I212" i="1"/>
  <c r="GX212" i="1" s="1"/>
  <c r="I213" i="1"/>
  <c r="CQ214" i="1"/>
  <c r="CS213" i="1"/>
  <c r="AD213" i="1"/>
  <c r="AB213" i="1" s="1"/>
  <c r="CY177" i="1"/>
  <c r="X177" i="1" s="1"/>
  <c r="CZ177" i="1"/>
  <c r="Y177" i="1" s="1"/>
  <c r="AB177" i="1"/>
  <c r="CP174" i="1"/>
  <c r="O174" i="1" s="1"/>
  <c r="BA127" i="1"/>
  <c r="F161" i="1"/>
  <c r="AW127" i="1"/>
  <c r="F147" i="1"/>
  <c r="AS127" i="1"/>
  <c r="F158" i="1"/>
  <c r="AO127" i="1"/>
  <c r="F145" i="1"/>
  <c r="CY138" i="1"/>
  <c r="X138" i="1" s="1"/>
  <c r="CZ138" i="1"/>
  <c r="Y138" i="1" s="1"/>
  <c r="AB134" i="1"/>
  <c r="CQ134" i="1"/>
  <c r="AB133" i="1"/>
  <c r="CQ129" i="1"/>
  <c r="CS89" i="1"/>
  <c r="AD89" i="1"/>
  <c r="AB89" i="1" s="1"/>
  <c r="CR89" i="1"/>
  <c r="T86" i="1"/>
  <c r="CX176" i="3"/>
  <c r="CX175" i="3"/>
  <c r="CX174" i="3"/>
  <c r="CX178" i="3"/>
  <c r="CX177" i="3"/>
  <c r="I220" i="1"/>
  <c r="T220" i="1" s="1"/>
  <c r="I219" i="1"/>
  <c r="S87" i="5" s="1"/>
  <c r="I218" i="1"/>
  <c r="F206" i="1"/>
  <c r="F190" i="1"/>
  <c r="CQ176" i="1"/>
  <c r="P176" i="1" s="1"/>
  <c r="F151" i="1"/>
  <c r="CQ139" i="1"/>
  <c r="P139" i="1" s="1"/>
  <c r="CS138" i="1"/>
  <c r="R138" i="1" s="1"/>
  <c r="GK138" i="1" s="1"/>
  <c r="CQ137" i="1"/>
  <c r="P137" i="1" s="1"/>
  <c r="CP137" i="1" s="1"/>
  <c r="O137" i="1" s="1"/>
  <c r="CQ136" i="1"/>
  <c r="CQ135" i="1"/>
  <c r="CS134" i="1"/>
  <c r="AB132" i="1"/>
  <c r="CQ132" i="1"/>
  <c r="CS131" i="1"/>
  <c r="AD131" i="1"/>
  <c r="AB131" i="1" s="1"/>
  <c r="F109" i="1"/>
  <c r="BB83" i="1"/>
  <c r="AX83" i="1"/>
  <c r="F103" i="1"/>
  <c r="F105" i="1"/>
  <c r="AP83" i="1"/>
  <c r="Q94" i="1"/>
  <c r="U94" i="1"/>
  <c r="CX107" i="3"/>
  <c r="CX110" i="3"/>
  <c r="CX109" i="3"/>
  <c r="CX106" i="3"/>
  <c r="CX108" i="3"/>
  <c r="I85" i="1"/>
  <c r="Q85" i="1" s="1"/>
  <c r="I86" i="1"/>
  <c r="S86" i="1" s="1"/>
  <c r="I88" i="1"/>
  <c r="T88" i="1" s="1"/>
  <c r="I93" i="1"/>
  <c r="S93" i="1" s="1"/>
  <c r="W85" i="1"/>
  <c r="R85" i="1"/>
  <c r="GK85" i="1" s="1"/>
  <c r="AB85" i="1"/>
  <c r="CP50" i="1"/>
  <c r="O50" i="1" s="1"/>
  <c r="CY49" i="1"/>
  <c r="X49" i="1" s="1"/>
  <c r="CZ49" i="1"/>
  <c r="Y49" i="1" s="1"/>
  <c r="T43" i="1"/>
  <c r="CX142" i="3"/>
  <c r="CX141" i="3"/>
  <c r="CX140" i="3"/>
  <c r="CX139" i="3"/>
  <c r="CX137" i="3"/>
  <c r="CX138" i="3"/>
  <c r="CQ131" i="1"/>
  <c r="CS130" i="1"/>
  <c r="AD130" i="1"/>
  <c r="CY92" i="1"/>
  <c r="X92" i="1" s="1"/>
  <c r="AB92" i="1"/>
  <c r="CX103" i="3"/>
  <c r="CX97" i="3"/>
  <c r="CX98" i="3"/>
  <c r="CX100" i="3"/>
  <c r="R86" i="1"/>
  <c r="GK86" i="1" s="1"/>
  <c r="GX85" i="1"/>
  <c r="V85" i="1"/>
  <c r="T85" i="1"/>
  <c r="CY50" i="1"/>
  <c r="X50" i="1" s="1"/>
  <c r="CZ50" i="1"/>
  <c r="Y50" i="1" s="1"/>
  <c r="R41" i="1"/>
  <c r="GK41" i="1" s="1"/>
  <c r="F184" i="1"/>
  <c r="F157" i="1"/>
  <c r="F149" i="1"/>
  <c r="CX135" i="3"/>
  <c r="CX134" i="3"/>
  <c r="CX136" i="3"/>
  <c r="CX133" i="3"/>
  <c r="CX132" i="3"/>
  <c r="I129" i="1"/>
  <c r="I130" i="1"/>
  <c r="T130" i="1" s="1"/>
  <c r="I136" i="1"/>
  <c r="T136" i="1" s="1"/>
  <c r="CR130" i="1"/>
  <c r="AB130" i="1"/>
  <c r="CQ130" i="1"/>
  <c r="P130" i="1" s="1"/>
  <c r="CS129" i="1"/>
  <c r="R129" i="1" s="1"/>
  <c r="GK129" i="1" s="1"/>
  <c r="AD129" i="1"/>
  <c r="AB129" i="1" s="1"/>
  <c r="T94" i="1"/>
  <c r="W94" i="1"/>
  <c r="S94" i="1"/>
  <c r="AB94" i="1"/>
  <c r="I90" i="1"/>
  <c r="GX90" i="1" s="1"/>
  <c r="GX88" i="1"/>
  <c r="Q86" i="1"/>
  <c r="U85" i="1"/>
  <c r="CY47" i="1"/>
  <c r="X47" i="1" s="1"/>
  <c r="CZ47" i="1"/>
  <c r="Y47" i="1" s="1"/>
  <c r="CP44" i="1"/>
  <c r="O44" i="1" s="1"/>
  <c r="CQ85" i="1"/>
  <c r="P85" i="1" s="1"/>
  <c r="AU83" i="1"/>
  <c r="F79" i="1"/>
  <c r="F71" i="1"/>
  <c r="F63" i="1"/>
  <c r="F59" i="1"/>
  <c r="CT48" i="1"/>
  <c r="S48" i="1" s="1"/>
  <c r="CP48" i="1" s="1"/>
  <c r="O48" i="1" s="1"/>
  <c r="CT45" i="1"/>
  <c r="S45" i="1" s="1"/>
  <c r="W41" i="1"/>
  <c r="S41" i="1"/>
  <c r="AB41" i="1"/>
  <c r="Q40" i="1"/>
  <c r="I40" i="1"/>
  <c r="V40" i="1" s="1"/>
  <c r="P32" i="1"/>
  <c r="F123" i="1"/>
  <c r="F107" i="1"/>
  <c r="CX71" i="3"/>
  <c r="CX75" i="3"/>
  <c r="CX79" i="3"/>
  <c r="CX73" i="3"/>
  <c r="CX81" i="3"/>
  <c r="CX72" i="3"/>
  <c r="CX78" i="3"/>
  <c r="CX80" i="3"/>
  <c r="CX77" i="3"/>
  <c r="CX74" i="3"/>
  <c r="CX76" i="3"/>
  <c r="P38" i="1"/>
  <c r="CY30" i="1"/>
  <c r="X30" i="1" s="1"/>
  <c r="CZ30" i="1"/>
  <c r="Y30" i="1" s="1"/>
  <c r="F57" i="1"/>
  <c r="Q41" i="1"/>
  <c r="U41" i="1"/>
  <c r="W40" i="1"/>
  <c r="Q38" i="1"/>
  <c r="CY37" i="1"/>
  <c r="X37" i="1" s="1"/>
  <c r="CZ37" i="1"/>
  <c r="Y37" i="1" s="1"/>
  <c r="F101" i="1"/>
  <c r="F68" i="1"/>
  <c r="F60" i="1"/>
  <c r="CX67" i="3"/>
  <c r="CX65" i="3"/>
  <c r="CX70" i="3"/>
  <c r="CX69" i="3"/>
  <c r="CX66" i="3"/>
  <c r="CX68" i="3"/>
  <c r="CX55" i="3"/>
  <c r="CX59" i="3"/>
  <c r="CX63" i="3"/>
  <c r="CX53" i="3"/>
  <c r="CX52" i="3"/>
  <c r="CX57" i="3"/>
  <c r="CX54" i="3"/>
  <c r="CX56" i="3"/>
  <c r="CX62" i="3"/>
  <c r="CX64" i="3"/>
  <c r="CX61" i="3"/>
  <c r="CX58" i="3"/>
  <c r="CX60" i="3"/>
  <c r="I32" i="1"/>
  <c r="V32" i="1" s="1"/>
  <c r="U32" i="1"/>
  <c r="P29" i="1"/>
  <c r="CX33" i="3"/>
  <c r="CX34" i="3"/>
  <c r="CS38" i="1"/>
  <c r="R38" i="1" s="1"/>
  <c r="AB38" i="1"/>
  <c r="I38" i="1"/>
  <c r="V38" i="1" s="1"/>
  <c r="CQ36" i="1"/>
  <c r="AD36" i="1"/>
  <c r="AB36" i="1" s="1"/>
  <c r="CT35" i="1"/>
  <c r="CT34" i="1"/>
  <c r="S34" i="1" s="1"/>
  <c r="AB32" i="1"/>
  <c r="U30" i="1"/>
  <c r="T30" i="1"/>
  <c r="P30" i="1"/>
  <c r="CP30" i="1" s="1"/>
  <c r="O30" i="1" s="1"/>
  <c r="CP28" i="1"/>
  <c r="O28" i="1" s="1"/>
  <c r="CX3" i="3"/>
  <c r="CX7" i="3"/>
  <c r="CX11" i="3"/>
  <c r="CX2" i="3"/>
  <c r="CX6" i="3"/>
  <c r="CX1" i="3"/>
  <c r="CX5" i="3"/>
  <c r="CX9" i="3"/>
  <c r="CX8" i="3"/>
  <c r="CX4" i="3"/>
  <c r="CX10" i="3"/>
  <c r="CX12" i="3"/>
  <c r="I29" i="1"/>
  <c r="T29" i="1" s="1"/>
  <c r="I31" i="1"/>
  <c r="GX31" i="1" s="1"/>
  <c r="CX27" i="3"/>
  <c r="CX29" i="3"/>
  <c r="CX28" i="3"/>
  <c r="CX30" i="3"/>
  <c r="R31" i="1"/>
  <c r="GK31" i="1" s="1"/>
  <c r="CP33" i="1"/>
  <c r="O33" i="1" s="1"/>
  <c r="GX32" i="1"/>
  <c r="S32" i="1"/>
  <c r="R32" i="1"/>
  <c r="GK32" i="1" s="1"/>
  <c r="CR31" i="1"/>
  <c r="AD31" i="1"/>
  <c r="AB31" i="1" s="1"/>
  <c r="Q29" i="1"/>
  <c r="U29" i="1"/>
  <c r="CY28" i="1"/>
  <c r="X28" i="1" s="1"/>
  <c r="CZ28" i="1"/>
  <c r="Y28" i="1" s="1"/>
  <c r="CX23" i="3"/>
  <c r="CX21" i="3"/>
  <c r="CX25" i="3"/>
  <c r="CX22" i="3"/>
  <c r="CX24" i="3"/>
  <c r="CX26" i="3"/>
  <c r="GN527" i="1" l="1"/>
  <c r="GM527" i="1"/>
  <c r="CZ46" i="1"/>
  <c r="Y46" i="1" s="1"/>
  <c r="CY46" i="1"/>
  <c r="X46" i="1" s="1"/>
  <c r="CP45" i="1"/>
  <c r="O45" i="1" s="1"/>
  <c r="M16" i="9"/>
  <c r="AO210" i="1"/>
  <c r="F229" i="1"/>
  <c r="V171" i="5"/>
  <c r="J179" i="5" s="1"/>
  <c r="U31" i="1"/>
  <c r="T26" i="9"/>
  <c r="S150" i="5"/>
  <c r="S274" i="1"/>
  <c r="Q323" i="1"/>
  <c r="Q42" i="1"/>
  <c r="U43" i="1"/>
  <c r="Q130" i="1"/>
  <c r="CX101" i="3"/>
  <c r="CX99" i="3"/>
  <c r="GX218" i="1"/>
  <c r="D27" i="6"/>
  <c r="E76" i="5"/>
  <c r="I8" i="9"/>
  <c r="D27" i="7"/>
  <c r="C77" i="5"/>
  <c r="I9" i="9"/>
  <c r="S213" i="1"/>
  <c r="J45" i="5" s="1"/>
  <c r="D22" i="6"/>
  <c r="C44" i="5"/>
  <c r="D22" i="7"/>
  <c r="E43" i="5"/>
  <c r="CP138" i="1"/>
  <c r="O138" i="1" s="1"/>
  <c r="R212" i="1"/>
  <c r="J37" i="5" s="1"/>
  <c r="V33" i="5"/>
  <c r="J40" i="5" s="1"/>
  <c r="S266" i="1"/>
  <c r="J173" i="5" s="1"/>
  <c r="D54" i="7"/>
  <c r="E250" i="5"/>
  <c r="D54" i="6"/>
  <c r="CX231" i="3"/>
  <c r="Q262" i="1"/>
  <c r="J152" i="5" s="1"/>
  <c r="I154" i="5" s="1"/>
  <c r="P154" i="5" s="1"/>
  <c r="CX285" i="3"/>
  <c r="R315" i="1"/>
  <c r="J252" i="5" s="1"/>
  <c r="V250" i="5"/>
  <c r="U437" i="1"/>
  <c r="AW473" i="1"/>
  <c r="R16" i="9"/>
  <c r="M26" i="9"/>
  <c r="V76" i="5"/>
  <c r="J84" i="5" s="1"/>
  <c r="T8" i="9"/>
  <c r="M19" i="9"/>
  <c r="T46" i="1"/>
  <c r="S72" i="5"/>
  <c r="Q76" i="5"/>
  <c r="T9" i="9"/>
  <c r="R19" i="9"/>
  <c r="T14" i="9"/>
  <c r="R27" i="9"/>
  <c r="E21" i="8"/>
  <c r="O12" i="9"/>
  <c r="S216" i="5"/>
  <c r="P46" i="1"/>
  <c r="CP46" i="1" s="1"/>
  <c r="O46" i="1" s="1"/>
  <c r="T217" i="1"/>
  <c r="U182" i="5"/>
  <c r="T367" i="1"/>
  <c r="W46" i="1"/>
  <c r="W217" i="1"/>
  <c r="R12" i="9"/>
  <c r="U159" i="5"/>
  <c r="R91" i="1"/>
  <c r="GK91" i="1" s="1"/>
  <c r="S171" i="5"/>
  <c r="T138" i="1"/>
  <c r="Q274" i="1"/>
  <c r="Q193" i="5"/>
  <c r="V94" i="1"/>
  <c r="S250" i="5"/>
  <c r="Q272" i="1"/>
  <c r="J218" i="5" s="1"/>
  <c r="U323" i="1"/>
  <c r="GX46" i="1"/>
  <c r="R274" i="1"/>
  <c r="GK274" i="1" s="1"/>
  <c r="U93" i="1"/>
  <c r="U262" i="1"/>
  <c r="K154" i="5"/>
  <c r="D37" i="6"/>
  <c r="C151" i="5"/>
  <c r="D37" i="7"/>
  <c r="E150" i="5"/>
  <c r="GM480" i="1"/>
  <c r="T28" i="9"/>
  <c r="M12" i="9"/>
  <c r="Q216" i="5"/>
  <c r="F17" i="8"/>
  <c r="P274" i="1"/>
  <c r="T272" i="1"/>
  <c r="V46" i="1"/>
  <c r="R272" i="1"/>
  <c r="V216" i="5"/>
  <c r="J223" i="5" s="1"/>
  <c r="BC473" i="1"/>
  <c r="F615" i="1"/>
  <c r="Q31" i="1"/>
  <c r="R29" i="1"/>
  <c r="GK29" i="1" s="1"/>
  <c r="W32" i="1"/>
  <c r="GP37" i="1"/>
  <c r="U42" i="1"/>
  <c r="GX43" i="1"/>
  <c r="U88" i="1"/>
  <c r="S91" i="1"/>
  <c r="P42" i="1"/>
  <c r="GX86" i="1"/>
  <c r="CX104" i="3"/>
  <c r="R130" i="1"/>
  <c r="GK130" i="1" s="1"/>
  <c r="CP139" i="1"/>
  <c r="O139" i="1" s="1"/>
  <c r="P219" i="1"/>
  <c r="J92" i="5" s="1"/>
  <c r="I10" i="9"/>
  <c r="D28" i="6"/>
  <c r="I11" i="9"/>
  <c r="E87" i="5"/>
  <c r="D28" i="7"/>
  <c r="C88" i="5"/>
  <c r="S212" i="1"/>
  <c r="J35" i="5" s="1"/>
  <c r="D21" i="7"/>
  <c r="D21" i="6"/>
  <c r="C34" i="5"/>
  <c r="E33" i="5"/>
  <c r="U217" i="1"/>
  <c r="R42" i="1"/>
  <c r="GK42" i="1" s="1"/>
  <c r="U218" i="1"/>
  <c r="K85" i="5" s="1"/>
  <c r="GK267" i="1"/>
  <c r="J186" i="5"/>
  <c r="U212" i="1"/>
  <c r="K41" i="5" s="1"/>
  <c r="R264" i="1"/>
  <c r="C160" i="5"/>
  <c r="D39" i="6"/>
  <c r="I14" i="9"/>
  <c r="D9" i="8" s="1"/>
  <c r="E159" i="5"/>
  <c r="D39" i="7"/>
  <c r="CX227" i="3"/>
  <c r="I366" i="1"/>
  <c r="V264" i="1"/>
  <c r="P315" i="1"/>
  <c r="CP321" i="1"/>
  <c r="O321" i="1" s="1"/>
  <c r="T16" i="9"/>
  <c r="M8" i="9"/>
  <c r="R8" i="9"/>
  <c r="O19" i="9"/>
  <c r="Q72" i="5"/>
  <c r="R9" i="9"/>
  <c r="T19" i="9"/>
  <c r="R14" i="9"/>
  <c r="T27" i="9"/>
  <c r="Q45" i="1"/>
  <c r="T323" i="1"/>
  <c r="V217" i="1"/>
  <c r="T12" i="9"/>
  <c r="U272" i="1"/>
  <c r="K224" i="5" s="1"/>
  <c r="V367" i="1"/>
  <c r="P91" i="1"/>
  <c r="Q159" i="5"/>
  <c r="P323" i="1"/>
  <c r="CP323" i="1" s="1"/>
  <c r="O323" i="1" s="1"/>
  <c r="V159" i="5"/>
  <c r="U250" i="5"/>
  <c r="P367" i="1"/>
  <c r="S367" i="1"/>
  <c r="U138" i="1"/>
  <c r="U216" i="5"/>
  <c r="GX274" i="1"/>
  <c r="V266" i="1"/>
  <c r="I17" i="9"/>
  <c r="I16" i="9"/>
  <c r="D41" i="7"/>
  <c r="D41" i="6"/>
  <c r="C172" i="5"/>
  <c r="E171" i="5"/>
  <c r="T17" i="9"/>
  <c r="R46" i="1"/>
  <c r="GK46" i="1" s="1"/>
  <c r="GP46" i="1" s="1"/>
  <c r="S31" i="1"/>
  <c r="CP262" i="1"/>
  <c r="O262" i="1" s="1"/>
  <c r="CP362" i="1"/>
  <c r="O362" i="1" s="1"/>
  <c r="W268" i="1"/>
  <c r="D43" i="7"/>
  <c r="E193" i="5"/>
  <c r="D43" i="6"/>
  <c r="CX228" i="3"/>
  <c r="U220" i="1"/>
  <c r="V262" i="1"/>
  <c r="CP271" i="1"/>
  <c r="O271" i="1" s="1"/>
  <c r="J207" i="5"/>
  <c r="CG277" i="1"/>
  <c r="CX287" i="3"/>
  <c r="CZ321" i="1"/>
  <c r="Y321" i="1" s="1"/>
  <c r="GN492" i="1"/>
  <c r="GM530" i="1"/>
  <c r="F16" i="8"/>
  <c r="S33" i="5"/>
  <c r="O8" i="9"/>
  <c r="M11" i="9"/>
  <c r="M18" i="9"/>
  <c r="O27" i="9"/>
  <c r="CY137" i="1"/>
  <c r="X137" i="1" s="1"/>
  <c r="CZ137" i="1"/>
  <c r="Y137" i="1" s="1"/>
  <c r="M10" i="9"/>
  <c r="R18" i="9"/>
  <c r="T11" i="9"/>
  <c r="M17" i="9"/>
  <c r="P45" i="1"/>
  <c r="U43" i="5"/>
  <c r="U87" i="5"/>
  <c r="GX323" i="1"/>
  <c r="BB308" i="1"/>
  <c r="F411" i="1"/>
  <c r="R223" i="1"/>
  <c r="GK223" i="1" s="1"/>
  <c r="V105" i="5"/>
  <c r="GK271" i="1"/>
  <c r="J209" i="5"/>
  <c r="P94" i="1"/>
  <c r="CP94" i="1" s="1"/>
  <c r="O94" i="1" s="1"/>
  <c r="Q367" i="1"/>
  <c r="D16" i="8"/>
  <c r="AP473" i="1"/>
  <c r="F608" i="1"/>
  <c r="T274" i="1"/>
  <c r="GX367" i="1"/>
  <c r="CC256" i="1"/>
  <c r="AT277" i="1"/>
  <c r="BB256" i="1"/>
  <c r="F290" i="1"/>
  <c r="K249" i="5"/>
  <c r="GP47" i="1"/>
  <c r="R213" i="1"/>
  <c r="GK213" i="1" s="1"/>
  <c r="V43" i="5"/>
  <c r="E15" i="8"/>
  <c r="CY139" i="1"/>
  <c r="X139" i="1" s="1"/>
  <c r="GP139" i="1" s="1"/>
  <c r="CZ139" i="1"/>
  <c r="Y139" i="1" s="1"/>
  <c r="GM139" i="1" s="1"/>
  <c r="W367" i="1"/>
  <c r="S323" i="1"/>
  <c r="D47" i="7"/>
  <c r="D47" i="6"/>
  <c r="I26" i="9"/>
  <c r="D18" i="8" s="1"/>
  <c r="I27" i="9"/>
  <c r="I28" i="9"/>
  <c r="E216" i="5"/>
  <c r="R310" i="1"/>
  <c r="V231" i="5"/>
  <c r="J242" i="5" s="1"/>
  <c r="CX226" i="3"/>
  <c r="CX284" i="3"/>
  <c r="R323" i="1"/>
  <c r="GK323" i="1" s="1"/>
  <c r="GM325" i="1"/>
  <c r="O26" i="9"/>
  <c r="F18" i="8" s="1"/>
  <c r="U46" i="1"/>
  <c r="O16" i="9"/>
  <c r="M28" i="9"/>
  <c r="U367" i="1"/>
  <c r="CX152" i="3"/>
  <c r="D26" i="7"/>
  <c r="D26" i="6"/>
  <c r="E72" i="5"/>
  <c r="K75" i="5"/>
  <c r="V323" i="1"/>
  <c r="U150" i="5"/>
  <c r="U193" i="5"/>
  <c r="V29" i="1"/>
  <c r="S42" i="1"/>
  <c r="Q88" i="1"/>
  <c r="W91" i="1"/>
  <c r="T42" i="1"/>
  <c r="CX102" i="3"/>
  <c r="GP49" i="1"/>
  <c r="U91" i="1"/>
  <c r="V42" i="1"/>
  <c r="AQ277" i="1"/>
  <c r="AQ256" i="1" s="1"/>
  <c r="S29" i="1"/>
  <c r="W42" i="1"/>
  <c r="V88" i="1"/>
  <c r="T91" i="1"/>
  <c r="W88" i="1"/>
  <c r="CX105" i="3"/>
  <c r="S43" i="1"/>
  <c r="Q91" i="1"/>
  <c r="CP176" i="1"/>
  <c r="O176" i="1" s="1"/>
  <c r="GP176" i="1" s="1"/>
  <c r="S217" i="1"/>
  <c r="CZ217" i="1" s="1"/>
  <c r="Y217" i="1" s="1"/>
  <c r="T72" i="5" s="1"/>
  <c r="V43" i="1"/>
  <c r="R266" i="1"/>
  <c r="R262" i="1"/>
  <c r="J153" i="5" s="1"/>
  <c r="V150" i="5"/>
  <c r="C183" i="5"/>
  <c r="I19" i="9"/>
  <c r="I18" i="9"/>
  <c r="D42" i="6"/>
  <c r="E182" i="5"/>
  <c r="D42" i="7"/>
  <c r="CX229" i="3"/>
  <c r="CP221" i="1"/>
  <c r="O221" i="1" s="1"/>
  <c r="Q266" i="1"/>
  <c r="J174" i="5" s="1"/>
  <c r="S272" i="1"/>
  <c r="J217" i="5" s="1"/>
  <c r="CP313" i="1"/>
  <c r="O313" i="1" s="1"/>
  <c r="J239" i="5" s="1"/>
  <c r="U315" i="1"/>
  <c r="AH398" i="1" s="1"/>
  <c r="AH308" i="1" s="1"/>
  <c r="Q315" i="1"/>
  <c r="J251" i="5" s="1"/>
  <c r="I253" i="5" s="1"/>
  <c r="P253" i="5" s="1"/>
  <c r="CP322" i="1"/>
  <c r="O322" i="1" s="1"/>
  <c r="V437" i="1"/>
  <c r="S315" i="1"/>
  <c r="GM488" i="1"/>
  <c r="F609" i="1"/>
  <c r="Q33" i="5"/>
  <c r="R17" i="9"/>
  <c r="M9" i="9"/>
  <c r="U45" i="1"/>
  <c r="U72" i="5"/>
  <c r="R221" i="1"/>
  <c r="V98" i="5"/>
  <c r="J108" i="5" s="1"/>
  <c r="I110" i="5" s="1"/>
  <c r="O11" i="9"/>
  <c r="F11" i="8" s="1"/>
  <c r="O18" i="9"/>
  <c r="M27" i="9"/>
  <c r="V45" i="1"/>
  <c r="V72" i="5"/>
  <c r="O10" i="9"/>
  <c r="T18" i="9"/>
  <c r="R11" i="9"/>
  <c r="O17" i="9"/>
  <c r="F10" i="8" s="1"/>
  <c r="V87" i="5"/>
  <c r="J95" i="5" s="1"/>
  <c r="U274" i="1"/>
  <c r="V274" i="1"/>
  <c r="U33" i="5"/>
  <c r="U171" i="5"/>
  <c r="CX271" i="3"/>
  <c r="I363" i="1"/>
  <c r="GX362" i="1"/>
  <c r="K71" i="5"/>
  <c r="V272" i="1"/>
  <c r="W272" i="1"/>
  <c r="W138" i="1"/>
  <c r="D17" i="8"/>
  <c r="BB473" i="1"/>
  <c r="F612" i="1"/>
  <c r="P272" i="1"/>
  <c r="J220" i="5" s="1"/>
  <c r="GM311" i="1"/>
  <c r="T237" i="5"/>
  <c r="GP311" i="1"/>
  <c r="R237" i="5"/>
  <c r="AD398" i="1"/>
  <c r="AD308" i="1" s="1"/>
  <c r="AP308" i="1"/>
  <c r="F407" i="1"/>
  <c r="CZ212" i="1"/>
  <c r="Y212" i="1" s="1"/>
  <c r="T33" i="5" s="1"/>
  <c r="J39" i="5" s="1"/>
  <c r="CZ86" i="1"/>
  <c r="Y86" i="1" s="1"/>
  <c r="CY86" i="1"/>
  <c r="X86" i="1" s="1"/>
  <c r="CZ93" i="1"/>
  <c r="Y93" i="1" s="1"/>
  <c r="CY93" i="1"/>
  <c r="X93" i="1" s="1"/>
  <c r="CY213" i="1"/>
  <c r="X213" i="1" s="1"/>
  <c r="R43" i="5" s="1"/>
  <c r="J46" i="5" s="1"/>
  <c r="CZ213" i="1"/>
  <c r="Y213" i="1" s="1"/>
  <c r="T43" i="5" s="1"/>
  <c r="J47" i="5" s="1"/>
  <c r="CY434" i="1"/>
  <c r="X434" i="1" s="1"/>
  <c r="CZ434" i="1"/>
  <c r="Y434" i="1" s="1"/>
  <c r="CY32" i="1"/>
  <c r="X32" i="1" s="1"/>
  <c r="CZ32" i="1"/>
  <c r="Y32" i="1" s="1"/>
  <c r="GP28" i="1"/>
  <c r="GM28" i="1"/>
  <c r="CX111" i="3"/>
  <c r="CX113" i="3"/>
  <c r="CX112" i="3"/>
  <c r="CX114" i="3"/>
  <c r="I131" i="1"/>
  <c r="I134" i="1"/>
  <c r="P134" i="1" s="1"/>
  <c r="W129" i="1"/>
  <c r="S129" i="1"/>
  <c r="GP137" i="1"/>
  <c r="GM137" i="1"/>
  <c r="BB210" i="1"/>
  <c r="F238" i="1"/>
  <c r="BB628" i="1"/>
  <c r="GP177" i="1"/>
  <c r="GM177" i="1"/>
  <c r="GX129" i="1"/>
  <c r="GM216" i="1"/>
  <c r="GP216" i="1"/>
  <c r="CB210" i="1"/>
  <c r="AS225" i="1"/>
  <c r="AT210" i="1"/>
  <c r="F243" i="1"/>
  <c r="AT628" i="1"/>
  <c r="S268" i="1"/>
  <c r="J194" i="5" s="1"/>
  <c r="CY273" i="1"/>
  <c r="X273" i="1" s="1"/>
  <c r="CZ273" i="1"/>
  <c r="Y273" i="1" s="1"/>
  <c r="CG256" i="1"/>
  <c r="AX277" i="1"/>
  <c r="Q268" i="1"/>
  <c r="J195" i="5" s="1"/>
  <c r="CX277" i="3"/>
  <c r="CX281" i="3"/>
  <c r="CX276" i="3"/>
  <c r="CX280" i="3"/>
  <c r="CX278" i="3"/>
  <c r="CX282" i="3"/>
  <c r="CX283" i="3"/>
  <c r="CX279" i="3"/>
  <c r="CX301" i="3"/>
  <c r="CX300" i="3"/>
  <c r="GX438" i="1"/>
  <c r="CI308" i="1"/>
  <c r="AZ398" i="1"/>
  <c r="CP315" i="1"/>
  <c r="O315" i="1" s="1"/>
  <c r="AC398" i="1"/>
  <c r="P268" i="1"/>
  <c r="J197" i="5" s="1"/>
  <c r="GP312" i="1"/>
  <c r="GM312" i="1"/>
  <c r="CY440" i="1"/>
  <c r="X440" i="1" s="1"/>
  <c r="CZ440" i="1"/>
  <c r="Y440" i="1" s="1"/>
  <c r="CY482" i="1"/>
  <c r="X482" i="1" s="1"/>
  <c r="CZ482" i="1"/>
  <c r="Y482" i="1" s="1"/>
  <c r="GM485" i="1"/>
  <c r="GN485" i="1"/>
  <c r="GM489" i="1"/>
  <c r="GN489" i="1"/>
  <c r="GM487" i="1"/>
  <c r="GN487" i="1"/>
  <c r="GP321" i="1"/>
  <c r="GM321" i="1"/>
  <c r="W366" i="1"/>
  <c r="GM483" i="1"/>
  <c r="GN483" i="1"/>
  <c r="CY315" i="1"/>
  <c r="X315" i="1" s="1"/>
  <c r="R250" i="5" s="1"/>
  <c r="CZ315" i="1"/>
  <c r="Y315" i="1" s="1"/>
  <c r="T250" i="5" s="1"/>
  <c r="GP325" i="1"/>
  <c r="P366" i="1"/>
  <c r="W31" i="1"/>
  <c r="CZ29" i="1"/>
  <c r="Y29" i="1" s="1"/>
  <c r="CY29" i="1"/>
  <c r="X29" i="1" s="1"/>
  <c r="GX29" i="1"/>
  <c r="W29" i="1"/>
  <c r="CX15" i="3"/>
  <c r="CX19" i="3"/>
  <c r="CX13" i="3"/>
  <c r="CX17" i="3"/>
  <c r="CX18" i="3"/>
  <c r="CX20" i="3"/>
  <c r="CX14" i="3"/>
  <c r="CX16" i="3"/>
  <c r="Q32" i="1"/>
  <c r="CP32" i="1" s="1"/>
  <c r="O32" i="1" s="1"/>
  <c r="I35" i="1"/>
  <c r="S35" i="1" s="1"/>
  <c r="T32" i="1"/>
  <c r="S38" i="1"/>
  <c r="CP85" i="1"/>
  <c r="O85" i="1" s="1"/>
  <c r="GP44" i="1"/>
  <c r="GM44" i="1"/>
  <c r="U86" i="1"/>
  <c r="P90" i="1"/>
  <c r="V129" i="1"/>
  <c r="R40" i="1"/>
  <c r="GK40" i="1" s="1"/>
  <c r="R43" i="1"/>
  <c r="GK43" i="1" s="1"/>
  <c r="W86" i="1"/>
  <c r="U90" i="1"/>
  <c r="Q93" i="1"/>
  <c r="V130" i="1"/>
  <c r="GM46" i="1"/>
  <c r="GP50" i="1"/>
  <c r="GM50" i="1"/>
  <c r="CX87" i="3"/>
  <c r="I89" i="1"/>
  <c r="Q89" i="1" s="1"/>
  <c r="GP92" i="1"/>
  <c r="GM92" i="1"/>
  <c r="R131" i="1"/>
  <c r="GK131" i="1" s="1"/>
  <c r="R134" i="1"/>
  <c r="GK134" i="1" s="1"/>
  <c r="CX171" i="3"/>
  <c r="CX172" i="3"/>
  <c r="CX170" i="3"/>
  <c r="CX173" i="3"/>
  <c r="Q220" i="1"/>
  <c r="W220" i="1"/>
  <c r="V90" i="1"/>
  <c r="P129" i="1"/>
  <c r="V213" i="1"/>
  <c r="R219" i="1"/>
  <c r="T212" i="1"/>
  <c r="GP222" i="1"/>
  <c r="GM222" i="1"/>
  <c r="P212" i="1"/>
  <c r="P40" i="1"/>
  <c r="T90" i="1"/>
  <c r="P213" i="1"/>
  <c r="CP213" i="1" s="1"/>
  <c r="O213" i="1" s="1"/>
  <c r="R218" i="1"/>
  <c r="AP210" i="1"/>
  <c r="F234" i="1"/>
  <c r="AP628" i="1"/>
  <c r="Q213" i="1"/>
  <c r="T219" i="1"/>
  <c r="S264" i="1"/>
  <c r="J161" i="5" s="1"/>
  <c r="GX266" i="1"/>
  <c r="CI256" i="1"/>
  <c r="AZ277" i="1"/>
  <c r="CX204" i="3"/>
  <c r="CX208" i="3"/>
  <c r="CX202" i="3"/>
  <c r="CX206" i="3"/>
  <c r="CX210" i="3"/>
  <c r="CX203" i="3"/>
  <c r="CX205" i="3"/>
  <c r="CX207" i="3"/>
  <c r="CX209" i="3"/>
  <c r="W267" i="1"/>
  <c r="GX267" i="1"/>
  <c r="CY275" i="1"/>
  <c r="X275" i="1" s="1"/>
  <c r="GM275" i="1" s="1"/>
  <c r="CZ275" i="1"/>
  <c r="Y275" i="1" s="1"/>
  <c r="CY313" i="1"/>
  <c r="X313" i="1" s="1"/>
  <c r="R239" i="5" s="1"/>
  <c r="CZ313" i="1"/>
  <c r="Y313" i="1" s="1"/>
  <c r="T239" i="5" s="1"/>
  <c r="J241" i="5" s="1"/>
  <c r="AF398" i="1"/>
  <c r="GX268" i="1"/>
  <c r="T267" i="1"/>
  <c r="V268" i="1"/>
  <c r="CP273" i="1"/>
  <c r="O273" i="1" s="1"/>
  <c r="AO308" i="1"/>
  <c r="F402" i="1"/>
  <c r="CY490" i="1"/>
  <c r="X490" i="1" s="1"/>
  <c r="CZ490" i="1"/>
  <c r="Y490" i="1" s="1"/>
  <c r="R366" i="1"/>
  <c r="GK366" i="1" s="1"/>
  <c r="R434" i="1"/>
  <c r="T437" i="1"/>
  <c r="AS473" i="1"/>
  <c r="F616" i="1"/>
  <c r="GP326" i="1"/>
  <c r="GM326" i="1"/>
  <c r="T366" i="1"/>
  <c r="S438" i="1"/>
  <c r="CP490" i="1"/>
  <c r="O490" i="1" s="1"/>
  <c r="V366" i="1"/>
  <c r="Q437" i="1"/>
  <c r="GM486" i="1"/>
  <c r="GP324" i="1"/>
  <c r="GM324" i="1"/>
  <c r="GM491" i="1"/>
  <c r="GN491" i="1"/>
  <c r="GM529" i="1"/>
  <c r="GN529" i="1"/>
  <c r="AZ473" i="1"/>
  <c r="F610" i="1"/>
  <c r="GN528" i="1"/>
  <c r="GM528" i="1"/>
  <c r="GN532" i="1"/>
  <c r="GM532" i="1"/>
  <c r="CY94" i="1"/>
  <c r="X94" i="1" s="1"/>
  <c r="CZ94" i="1"/>
  <c r="Y94" i="1" s="1"/>
  <c r="CX163" i="3"/>
  <c r="CX167" i="3"/>
  <c r="CX161" i="3"/>
  <c r="CX169" i="3"/>
  <c r="CX166" i="3"/>
  <c r="CX168" i="3"/>
  <c r="CX165" i="3"/>
  <c r="CX162" i="3"/>
  <c r="CX164" i="3"/>
  <c r="S219" i="1"/>
  <c r="J89" i="5" s="1"/>
  <c r="BC256" i="1"/>
  <c r="F293" i="1"/>
  <c r="GP30" i="1"/>
  <c r="GM30" i="1"/>
  <c r="CZ41" i="1"/>
  <c r="Y41" i="1" s="1"/>
  <c r="CY41" i="1"/>
  <c r="X41" i="1" s="1"/>
  <c r="V93" i="1"/>
  <c r="CX123" i="3"/>
  <c r="CX127" i="3"/>
  <c r="CX131" i="3"/>
  <c r="CX129" i="3"/>
  <c r="CX126" i="3"/>
  <c r="CX128" i="3"/>
  <c r="CX125" i="3"/>
  <c r="CX124" i="3"/>
  <c r="CX130" i="3"/>
  <c r="U136" i="1"/>
  <c r="CX85" i="3"/>
  <c r="I87" i="1"/>
  <c r="CX146" i="3"/>
  <c r="I214" i="1"/>
  <c r="I215" i="1"/>
  <c r="V60" i="5" s="1"/>
  <c r="U213" i="1"/>
  <c r="K48" i="5" s="1"/>
  <c r="W213" i="1"/>
  <c r="V219" i="1"/>
  <c r="GM49" i="1"/>
  <c r="Q129" i="1"/>
  <c r="CI210" i="1"/>
  <c r="AZ225" i="1"/>
  <c r="U219" i="1"/>
  <c r="K96" i="5" s="1"/>
  <c r="Q219" i="1"/>
  <c r="J90" i="5" s="1"/>
  <c r="CX192" i="3"/>
  <c r="CX191" i="3"/>
  <c r="CX190" i="3"/>
  <c r="CX193" i="3"/>
  <c r="CX189" i="3"/>
  <c r="I265" i="1"/>
  <c r="GX264" i="1"/>
  <c r="CX196" i="3"/>
  <c r="CX200" i="3"/>
  <c r="CX195" i="3"/>
  <c r="CX199" i="3"/>
  <c r="CX194" i="3"/>
  <c r="CX198" i="3"/>
  <c r="CX197" i="3"/>
  <c r="CX201" i="3"/>
  <c r="CY271" i="1"/>
  <c r="X271" i="1" s="1"/>
  <c r="CZ271" i="1"/>
  <c r="Y271" i="1" s="1"/>
  <c r="T205" i="5" s="1"/>
  <c r="J212" i="5" s="1"/>
  <c r="AO256" i="1"/>
  <c r="F281" i="1"/>
  <c r="AO628" i="1"/>
  <c r="CY314" i="1"/>
  <c r="X314" i="1" s="1"/>
  <c r="R245" i="5" s="1"/>
  <c r="CZ314" i="1"/>
  <c r="Y314" i="1" s="1"/>
  <c r="T245" i="5" s="1"/>
  <c r="CZ267" i="1"/>
  <c r="Y267" i="1" s="1"/>
  <c r="T182" i="5" s="1"/>
  <c r="J189" i="5" s="1"/>
  <c r="CY267" i="1"/>
  <c r="X267" i="1" s="1"/>
  <c r="R182" i="5" s="1"/>
  <c r="J188" i="5" s="1"/>
  <c r="CX294" i="3"/>
  <c r="I431" i="1"/>
  <c r="I432" i="1"/>
  <c r="I436" i="1"/>
  <c r="I435" i="1"/>
  <c r="W266" i="1"/>
  <c r="CP314" i="1"/>
  <c r="O314" i="1" s="1"/>
  <c r="CY361" i="1"/>
  <c r="X361" i="1" s="1"/>
  <c r="CZ361" i="1"/>
  <c r="Y361" i="1" s="1"/>
  <c r="AQ308" i="1"/>
  <c r="F408" i="1"/>
  <c r="AL398" i="1"/>
  <c r="Q398" i="1"/>
  <c r="P266" i="1"/>
  <c r="GP275" i="1"/>
  <c r="GM322" i="1"/>
  <c r="GP322" i="1"/>
  <c r="AS308" i="1"/>
  <c r="F415" i="1"/>
  <c r="GX434" i="1"/>
  <c r="R438" i="1"/>
  <c r="GK438" i="1" s="1"/>
  <c r="W434" i="1"/>
  <c r="W438" i="1"/>
  <c r="P438" i="1"/>
  <c r="U366" i="1"/>
  <c r="CP482" i="1"/>
  <c r="O482" i="1" s="1"/>
  <c r="GM531" i="1"/>
  <c r="GN531" i="1"/>
  <c r="GM568" i="1"/>
  <c r="GN568" i="1"/>
  <c r="CY31" i="1"/>
  <c r="X31" i="1" s="1"/>
  <c r="CZ31" i="1"/>
  <c r="Y31" i="1" s="1"/>
  <c r="CP38" i="1"/>
  <c r="O38" i="1" s="1"/>
  <c r="CY42" i="1"/>
  <c r="X42" i="1" s="1"/>
  <c r="CZ42" i="1"/>
  <c r="Y42" i="1" s="1"/>
  <c r="CX91" i="3"/>
  <c r="CX95" i="3"/>
  <c r="CX89" i="3"/>
  <c r="CX94" i="3"/>
  <c r="CX96" i="3"/>
  <c r="CX93" i="3"/>
  <c r="CX90" i="3"/>
  <c r="CX92" i="3"/>
  <c r="R90" i="1"/>
  <c r="GK90" i="1" s="1"/>
  <c r="GX93" i="1"/>
  <c r="P93" i="1"/>
  <c r="CP93" i="1" s="1"/>
  <c r="O93" i="1" s="1"/>
  <c r="GM176" i="1"/>
  <c r="T93" i="1"/>
  <c r="GP138" i="1"/>
  <c r="GM138" i="1"/>
  <c r="CZ85" i="1"/>
  <c r="Y85" i="1" s="1"/>
  <c r="CY85" i="1"/>
  <c r="X85" i="1" s="1"/>
  <c r="W90" i="1"/>
  <c r="CZ266" i="1"/>
  <c r="Y266" i="1" s="1"/>
  <c r="T171" i="5" s="1"/>
  <c r="J178" i="5" s="1"/>
  <c r="CY266" i="1"/>
  <c r="X266" i="1" s="1"/>
  <c r="R171" i="5" s="1"/>
  <c r="J177" i="5" s="1"/>
  <c r="CY218" i="1"/>
  <c r="X218" i="1" s="1"/>
  <c r="R76" i="5" s="1"/>
  <c r="J82" i="5" s="1"/>
  <c r="CZ218" i="1"/>
  <c r="Y218" i="1" s="1"/>
  <c r="T76" i="5" s="1"/>
  <c r="J83" i="5" s="1"/>
  <c r="CX212" i="3"/>
  <c r="CX214" i="3"/>
  <c r="CX211" i="3"/>
  <c r="CX213" i="3"/>
  <c r="CX215" i="3"/>
  <c r="I269" i="1"/>
  <c r="I270" i="1"/>
  <c r="V199" i="5" s="1"/>
  <c r="GM33" i="1"/>
  <c r="GP33" i="1"/>
  <c r="P31" i="1"/>
  <c r="CP31" i="1" s="1"/>
  <c r="O31" i="1" s="1"/>
  <c r="T31" i="1"/>
  <c r="CZ34" i="1"/>
  <c r="Y34" i="1" s="1"/>
  <c r="GM34" i="1" s="1"/>
  <c r="CY34" i="1"/>
  <c r="X34" i="1" s="1"/>
  <c r="CX35" i="3"/>
  <c r="CX36" i="3"/>
  <c r="GX38" i="1"/>
  <c r="CP29" i="1"/>
  <c r="O29" i="1" s="1"/>
  <c r="GM37" i="1"/>
  <c r="CX39" i="3"/>
  <c r="CX43" i="3"/>
  <c r="CX37" i="3"/>
  <c r="CX41" i="3"/>
  <c r="CX45" i="3"/>
  <c r="CX38" i="3"/>
  <c r="CX40" i="3"/>
  <c r="CX42" i="3"/>
  <c r="CX44" i="3"/>
  <c r="T40" i="1"/>
  <c r="GX40" i="1"/>
  <c r="CY45" i="1"/>
  <c r="X45" i="1" s="1"/>
  <c r="GM45" i="1" s="1"/>
  <c r="CZ45" i="1"/>
  <c r="Y45" i="1" s="1"/>
  <c r="CP130" i="1"/>
  <c r="O130" i="1" s="1"/>
  <c r="Q90" i="1"/>
  <c r="CY43" i="1"/>
  <c r="X43" i="1" s="1"/>
  <c r="CZ43" i="1"/>
  <c r="Y43" i="1" s="1"/>
  <c r="R93" i="1"/>
  <c r="GK93" i="1" s="1"/>
  <c r="BC210" i="1"/>
  <c r="F241" i="1"/>
  <c r="BC628" i="1"/>
  <c r="R136" i="1"/>
  <c r="GK136" i="1" s="1"/>
  <c r="V31" i="1"/>
  <c r="W38" i="1"/>
  <c r="T38" i="1"/>
  <c r="S40" i="1"/>
  <c r="U38" i="1"/>
  <c r="U40" i="1"/>
  <c r="CY48" i="1"/>
  <c r="X48" i="1" s="1"/>
  <c r="CZ48" i="1"/>
  <c r="Y48" i="1" s="1"/>
  <c r="GM48" i="1" s="1"/>
  <c r="Q43" i="1"/>
  <c r="CP43" i="1" s="1"/>
  <c r="O43" i="1" s="1"/>
  <c r="V86" i="1"/>
  <c r="CY91" i="1"/>
  <c r="X91" i="1" s="1"/>
  <c r="CZ91" i="1"/>
  <c r="Y91" i="1" s="1"/>
  <c r="CX115" i="3"/>
  <c r="CX117" i="3"/>
  <c r="CX116" i="3"/>
  <c r="I135" i="1"/>
  <c r="Q135" i="1" s="1"/>
  <c r="U130" i="1"/>
  <c r="CP42" i="1"/>
  <c r="O42" i="1" s="1"/>
  <c r="W43" i="1"/>
  <c r="S88" i="1"/>
  <c r="CX83" i="3"/>
  <c r="CX82" i="3"/>
  <c r="CX84" i="3"/>
  <c r="T129" i="1"/>
  <c r="P136" i="1"/>
  <c r="CX155" i="3"/>
  <c r="CX159" i="3"/>
  <c r="CX153" i="3"/>
  <c r="CX158" i="3"/>
  <c r="CX160" i="3"/>
  <c r="CX157" i="3"/>
  <c r="CX154" i="3"/>
  <c r="CX156" i="3"/>
  <c r="T218" i="1"/>
  <c r="P86" i="1"/>
  <c r="CP86" i="1" s="1"/>
  <c r="O86" i="1" s="1"/>
  <c r="P88" i="1"/>
  <c r="R89" i="1"/>
  <c r="W93" i="1"/>
  <c r="GM174" i="1"/>
  <c r="GP174" i="1"/>
  <c r="CX143" i="3"/>
  <c r="CX145" i="3"/>
  <c r="CX144" i="3"/>
  <c r="W212" i="1"/>
  <c r="U129" i="1"/>
  <c r="S136" i="1"/>
  <c r="V220" i="1"/>
  <c r="CG210" i="1"/>
  <c r="AX225" i="1"/>
  <c r="V136" i="1"/>
  <c r="Q212" i="1"/>
  <c r="J36" i="5" s="1"/>
  <c r="CP41" i="1"/>
  <c r="O41" i="1" s="1"/>
  <c r="S90" i="1"/>
  <c r="S130" i="1"/>
  <c r="W136" i="1"/>
  <c r="V212" i="1"/>
  <c r="GX213" i="1"/>
  <c r="GX219" i="1"/>
  <c r="Q136" i="1"/>
  <c r="P218" i="1"/>
  <c r="T264" i="1"/>
  <c r="Q218" i="1"/>
  <c r="J79" i="5" s="1"/>
  <c r="S220" i="1"/>
  <c r="U264" i="1"/>
  <c r="K169" i="5" s="1"/>
  <c r="CX256" i="3"/>
  <c r="CX255" i="3"/>
  <c r="W315" i="1"/>
  <c r="AJ398" i="1" s="1"/>
  <c r="GX315" i="1"/>
  <c r="CJ398" i="1" s="1"/>
  <c r="W219" i="1"/>
  <c r="CY262" i="1"/>
  <c r="X262" i="1" s="1"/>
  <c r="CZ262" i="1"/>
  <c r="Y262" i="1" s="1"/>
  <c r="T150" i="5" s="1"/>
  <c r="Q264" i="1"/>
  <c r="U266" i="1"/>
  <c r="K180" i="5" s="1"/>
  <c r="CX187" i="3"/>
  <c r="I258" i="1"/>
  <c r="I259" i="1"/>
  <c r="GX262" i="1"/>
  <c r="GP262" i="1" s="1"/>
  <c r="I263" i="1"/>
  <c r="P220" i="1"/>
  <c r="P267" i="1"/>
  <c r="CY272" i="1"/>
  <c r="X272" i="1" s="1"/>
  <c r="R216" i="5" s="1"/>
  <c r="J221" i="5" s="1"/>
  <c r="CZ272" i="1"/>
  <c r="Y272" i="1" s="1"/>
  <c r="T216" i="5" s="1"/>
  <c r="J222" i="5" s="1"/>
  <c r="AS256" i="1"/>
  <c r="F294" i="1"/>
  <c r="U268" i="1"/>
  <c r="K203" i="5" s="1"/>
  <c r="CX297" i="3"/>
  <c r="CX296" i="3"/>
  <c r="CX298" i="3"/>
  <c r="CX299" i="3"/>
  <c r="GX437" i="1"/>
  <c r="I439" i="1"/>
  <c r="R268" i="1"/>
  <c r="T315" i="1"/>
  <c r="AG398" i="1" s="1"/>
  <c r="CY362" i="1"/>
  <c r="X362" i="1" s="1"/>
  <c r="CZ362" i="1"/>
  <c r="Y362" i="1" s="1"/>
  <c r="BC308" i="1"/>
  <c r="F414" i="1"/>
  <c r="W262" i="1"/>
  <c r="T268" i="1"/>
  <c r="T266" i="1"/>
  <c r="V315" i="1"/>
  <c r="AI398" i="1" s="1"/>
  <c r="CG308" i="1"/>
  <c r="AX398" i="1"/>
  <c r="R435" i="1"/>
  <c r="GM481" i="1"/>
  <c r="GN481" i="1"/>
  <c r="S437" i="1"/>
  <c r="S366" i="1"/>
  <c r="T434" i="1"/>
  <c r="P437" i="1"/>
  <c r="CP437" i="1" s="1"/>
  <c r="O437" i="1" s="1"/>
  <c r="T438" i="1"/>
  <c r="GN484" i="1"/>
  <c r="GM484" i="1"/>
  <c r="P434" i="1"/>
  <c r="V438" i="1"/>
  <c r="CP440" i="1"/>
  <c r="O440" i="1" s="1"/>
  <c r="Q366" i="1"/>
  <c r="U434" i="1"/>
  <c r="U438" i="1"/>
  <c r="AR473" i="1"/>
  <c r="F626" i="1"/>
  <c r="GM479" i="1"/>
  <c r="GN479" i="1"/>
  <c r="CP361" i="1"/>
  <c r="O361" i="1" s="1"/>
  <c r="GX366" i="1"/>
  <c r="Q434" i="1"/>
  <c r="Q438" i="1"/>
  <c r="AV473" i="1"/>
  <c r="F604" i="1"/>
  <c r="GM567" i="1"/>
  <c r="GN567" i="1"/>
  <c r="P110" i="5" l="1"/>
  <c r="K110" i="5"/>
  <c r="J168" i="5"/>
  <c r="CZ274" i="1"/>
  <c r="Y274" i="1" s="1"/>
  <c r="CY274" i="1"/>
  <c r="X274" i="1" s="1"/>
  <c r="CP272" i="1"/>
  <c r="O272" i="1" s="1"/>
  <c r="I15" i="9"/>
  <c r="D40" i="6"/>
  <c r="E165" i="5"/>
  <c r="D40" i="7"/>
  <c r="S165" i="5"/>
  <c r="Q165" i="5"/>
  <c r="U165" i="5"/>
  <c r="V165" i="5"/>
  <c r="CP219" i="1"/>
  <c r="O219" i="1" s="1"/>
  <c r="D44" i="7"/>
  <c r="D44" i="6"/>
  <c r="E198" i="5"/>
  <c r="S198" i="5"/>
  <c r="Q198" i="5"/>
  <c r="U198" i="5"/>
  <c r="V198" i="5"/>
  <c r="J202" i="5" s="1"/>
  <c r="I364" i="1"/>
  <c r="R363" i="1"/>
  <c r="V363" i="1"/>
  <c r="W363" i="1"/>
  <c r="T363" i="1"/>
  <c r="GX363" i="1"/>
  <c r="U363" i="1"/>
  <c r="Q363" i="1"/>
  <c r="P363" i="1"/>
  <c r="CP363" i="1" s="1"/>
  <c r="O363" i="1" s="1"/>
  <c r="CX273" i="3"/>
  <c r="CX272" i="3"/>
  <c r="S363" i="1"/>
  <c r="GP362" i="1"/>
  <c r="GK310" i="1"/>
  <c r="J235" i="5"/>
  <c r="GK272" i="1"/>
  <c r="GP272" i="1" s="1"/>
  <c r="J219" i="5"/>
  <c r="D12" i="8"/>
  <c r="D33" i="7"/>
  <c r="D33" i="6"/>
  <c r="C117" i="5"/>
  <c r="E116" i="5"/>
  <c r="S116" i="5"/>
  <c r="Q116" i="5"/>
  <c r="V116" i="5"/>
  <c r="J123" i="5" s="1"/>
  <c r="U116" i="5"/>
  <c r="AQ628" i="1"/>
  <c r="AQ22" i="1" s="1"/>
  <c r="J240" i="5"/>
  <c r="I244" i="5" s="1"/>
  <c r="F12" i="8"/>
  <c r="I49" i="5"/>
  <c r="D23" i="7"/>
  <c r="D23" i="6"/>
  <c r="E50" i="5"/>
  <c r="C51" i="5"/>
  <c r="Q50" i="5"/>
  <c r="U50" i="5"/>
  <c r="S50" i="5"/>
  <c r="GM262" i="1"/>
  <c r="R150" i="5"/>
  <c r="CY212" i="1"/>
  <c r="X212" i="1" s="1"/>
  <c r="R33" i="5" s="1"/>
  <c r="J38" i="5" s="1"/>
  <c r="I42" i="5" s="1"/>
  <c r="J102" i="5"/>
  <c r="GK221" i="1"/>
  <c r="K253" i="5"/>
  <c r="GK268" i="1"/>
  <c r="J196" i="5"/>
  <c r="CP267" i="1"/>
  <c r="O267" i="1" s="1"/>
  <c r="J187" i="5"/>
  <c r="I192" i="5" s="1"/>
  <c r="CP217" i="1"/>
  <c r="O217" i="1" s="1"/>
  <c r="GM217" i="1" s="1"/>
  <c r="F287" i="1"/>
  <c r="CP218" i="1"/>
  <c r="O218" i="1" s="1"/>
  <c r="J81" i="5"/>
  <c r="I86" i="5" s="1"/>
  <c r="GP48" i="1"/>
  <c r="P214" i="1"/>
  <c r="GM271" i="1"/>
  <c r="R205" i="5"/>
  <c r="J211" i="5" s="1"/>
  <c r="CY217" i="1"/>
  <c r="X217" i="1" s="1"/>
  <c r="R72" i="5" s="1"/>
  <c r="GK218" i="1"/>
  <c r="J80" i="5"/>
  <c r="I225" i="5"/>
  <c r="CY323" i="1"/>
  <c r="X323" i="1" s="1"/>
  <c r="GP323" i="1" s="1"/>
  <c r="CZ323" i="1"/>
  <c r="Y323" i="1" s="1"/>
  <c r="CZ367" i="1"/>
  <c r="Y367" i="1" s="1"/>
  <c r="CY367" i="1"/>
  <c r="X367" i="1" s="1"/>
  <c r="CP91" i="1"/>
  <c r="O91" i="1" s="1"/>
  <c r="D10" i="8"/>
  <c r="GK264" i="1"/>
  <c r="J163" i="5"/>
  <c r="CP220" i="1"/>
  <c r="O220" i="1" s="1"/>
  <c r="GP91" i="1"/>
  <c r="GK266" i="1"/>
  <c r="J175" i="5"/>
  <c r="AT256" i="1"/>
  <c r="F295" i="1"/>
  <c r="GP223" i="1"/>
  <c r="GM223" i="1"/>
  <c r="CP367" i="1"/>
  <c r="O367" i="1" s="1"/>
  <c r="GP45" i="1"/>
  <c r="D34" i="6"/>
  <c r="D34" i="7"/>
  <c r="E126" i="5"/>
  <c r="C127" i="5"/>
  <c r="Q126" i="5"/>
  <c r="U126" i="5"/>
  <c r="S126" i="5"/>
  <c r="V126" i="5"/>
  <c r="GP94" i="1"/>
  <c r="AE398" i="1"/>
  <c r="D38" i="7"/>
  <c r="D38" i="6"/>
  <c r="E155" i="5"/>
  <c r="Q155" i="5"/>
  <c r="V155" i="5"/>
  <c r="S155" i="5"/>
  <c r="U155" i="5"/>
  <c r="CP264" i="1"/>
  <c r="O264" i="1" s="1"/>
  <c r="J162" i="5"/>
  <c r="R214" i="1"/>
  <c r="GM91" i="1"/>
  <c r="GP34" i="1"/>
  <c r="E199" i="5"/>
  <c r="I20" i="9"/>
  <c r="D45" i="6"/>
  <c r="D45" i="7"/>
  <c r="U199" i="5"/>
  <c r="S199" i="5"/>
  <c r="Q199" i="5"/>
  <c r="CP266" i="1"/>
  <c r="O266" i="1" s="1"/>
  <c r="J176" i="5"/>
  <c r="GK212" i="1"/>
  <c r="D24" i="7"/>
  <c r="D24" i="6"/>
  <c r="C61" i="5"/>
  <c r="E60" i="5"/>
  <c r="S60" i="5"/>
  <c r="Q60" i="5"/>
  <c r="U60" i="5"/>
  <c r="GK219" i="1"/>
  <c r="J91" i="5"/>
  <c r="V50" i="5"/>
  <c r="J57" i="5" s="1"/>
  <c r="I215" i="5"/>
  <c r="D11" i="8"/>
  <c r="CP274" i="1"/>
  <c r="O274" i="1" s="1"/>
  <c r="GM274" i="1" s="1"/>
  <c r="I181" i="5"/>
  <c r="K244" i="5"/>
  <c r="P244" i="5"/>
  <c r="AK398" i="1"/>
  <c r="AK308" i="1" s="1"/>
  <c r="GM313" i="1"/>
  <c r="GP313" i="1"/>
  <c r="U398" i="1"/>
  <c r="F420" i="1" s="1"/>
  <c r="GP43" i="1"/>
  <c r="GM43" i="1"/>
  <c r="GM32" i="1"/>
  <c r="GP32" i="1"/>
  <c r="CZ40" i="1"/>
  <c r="Y40" i="1" s="1"/>
  <c r="CY40" i="1"/>
  <c r="X40" i="1" s="1"/>
  <c r="AL308" i="1"/>
  <c r="Y398" i="1"/>
  <c r="CX150" i="3"/>
  <c r="Q215" i="1"/>
  <c r="S215" i="1"/>
  <c r="J62" i="5" s="1"/>
  <c r="V215" i="1"/>
  <c r="W215" i="1"/>
  <c r="U215" i="1"/>
  <c r="K65" i="5" s="1"/>
  <c r="T215" i="1"/>
  <c r="GX215" i="1"/>
  <c r="GP273" i="1"/>
  <c r="GM273" i="1"/>
  <c r="GM315" i="1"/>
  <c r="GP315" i="1"/>
  <c r="AS210" i="1"/>
  <c r="F242" i="1"/>
  <c r="AS628" i="1"/>
  <c r="CX118" i="3"/>
  <c r="I132" i="1"/>
  <c r="S131" i="1"/>
  <c r="W131" i="1"/>
  <c r="Q131" i="1"/>
  <c r="U131" i="1"/>
  <c r="V131" i="1"/>
  <c r="GX131" i="1"/>
  <c r="T131" i="1"/>
  <c r="GP361" i="1"/>
  <c r="GM361" i="1"/>
  <c r="GP440" i="1"/>
  <c r="GM440" i="1"/>
  <c r="AI308" i="1"/>
  <c r="V398" i="1"/>
  <c r="GM267" i="1"/>
  <c r="GP267" i="1"/>
  <c r="CX182" i="3"/>
  <c r="I260" i="1"/>
  <c r="I261" i="1"/>
  <c r="GX259" i="1"/>
  <c r="S259" i="1"/>
  <c r="J128" i="5" s="1"/>
  <c r="R259" i="1"/>
  <c r="GK259" i="1" s="1"/>
  <c r="U259" i="1"/>
  <c r="K131" i="5" s="1"/>
  <c r="V259" i="1"/>
  <c r="P259" i="1"/>
  <c r="T259" i="1"/>
  <c r="W259" i="1"/>
  <c r="GP218" i="1"/>
  <c r="GM218" i="1"/>
  <c r="GM41" i="1"/>
  <c r="GP41" i="1"/>
  <c r="R215" i="1"/>
  <c r="GK215" i="1" s="1"/>
  <c r="W270" i="1"/>
  <c r="Q270" i="1"/>
  <c r="R270" i="1"/>
  <c r="GK270" i="1" s="1"/>
  <c r="U270" i="1"/>
  <c r="V270" i="1"/>
  <c r="P270" i="1"/>
  <c r="T270" i="1"/>
  <c r="GX270" i="1"/>
  <c r="R135" i="1"/>
  <c r="GK135" i="1" s="1"/>
  <c r="GM482" i="1"/>
  <c r="GN482" i="1"/>
  <c r="GM266" i="1"/>
  <c r="GP266" i="1"/>
  <c r="GM314" i="1"/>
  <c r="GP314" i="1"/>
  <c r="CX292" i="3"/>
  <c r="GX432" i="1"/>
  <c r="I433" i="1"/>
  <c r="R432" i="1"/>
  <c r="GK432" i="1" s="1"/>
  <c r="U432" i="1"/>
  <c r="T432" i="1"/>
  <c r="W432" i="1"/>
  <c r="V432" i="1"/>
  <c r="S432" i="1"/>
  <c r="Q432" i="1"/>
  <c r="P432" i="1"/>
  <c r="CX147" i="3"/>
  <c r="CX149" i="3"/>
  <c r="CX148" i="3"/>
  <c r="S214" i="1"/>
  <c r="J52" i="5" s="1"/>
  <c r="U214" i="1"/>
  <c r="W214" i="1"/>
  <c r="T214" i="1"/>
  <c r="AG225" i="1" s="1"/>
  <c r="Q214" i="1"/>
  <c r="J53" i="5" s="1"/>
  <c r="GX214" i="1"/>
  <c r="V214" i="1"/>
  <c r="AI225" i="1" s="1"/>
  <c r="CY219" i="1"/>
  <c r="X219" i="1" s="1"/>
  <c r="CZ219" i="1"/>
  <c r="Y219" i="1" s="1"/>
  <c r="T87" i="5" s="1"/>
  <c r="J94" i="5" s="1"/>
  <c r="GM490" i="1"/>
  <c r="GN490" i="1"/>
  <c r="S270" i="1"/>
  <c r="CP212" i="1"/>
  <c r="O212" i="1" s="1"/>
  <c r="CY38" i="1"/>
  <c r="X38" i="1" s="1"/>
  <c r="GM38" i="1" s="1"/>
  <c r="CZ38" i="1"/>
  <c r="Y38" i="1" s="1"/>
  <c r="AZ308" i="1"/>
  <c r="F409" i="1"/>
  <c r="AX256" i="1"/>
  <c r="F284" i="1"/>
  <c r="CY268" i="1"/>
  <c r="X268" i="1" s="1"/>
  <c r="R193" i="5" s="1"/>
  <c r="CZ268" i="1"/>
  <c r="Y268" i="1" s="1"/>
  <c r="T193" i="5" s="1"/>
  <c r="CY129" i="1"/>
  <c r="X129" i="1" s="1"/>
  <c r="CZ129" i="1"/>
  <c r="Y129" i="1" s="1"/>
  <c r="GM94" i="1"/>
  <c r="GM362" i="1"/>
  <c r="GM85" i="1"/>
  <c r="GP85" i="1"/>
  <c r="GM220" i="1"/>
  <c r="CJ308" i="1"/>
  <c r="BA398" i="1"/>
  <c r="CY220" i="1"/>
  <c r="X220" i="1" s="1"/>
  <c r="CZ220" i="1"/>
  <c r="Y220" i="1" s="1"/>
  <c r="AD225" i="1"/>
  <c r="CP136" i="1"/>
  <c r="O136" i="1" s="1"/>
  <c r="GP42" i="1"/>
  <c r="GM42" i="1"/>
  <c r="CP214" i="1"/>
  <c r="O214" i="1" s="1"/>
  <c r="P131" i="1"/>
  <c r="CP131" i="1" s="1"/>
  <c r="O131" i="1" s="1"/>
  <c r="GP31" i="1"/>
  <c r="GM31" i="1"/>
  <c r="GX269" i="1"/>
  <c r="W269" i="1"/>
  <c r="R269" i="1"/>
  <c r="GK269" i="1" s="1"/>
  <c r="S269" i="1"/>
  <c r="Q269" i="1"/>
  <c r="V269" i="1"/>
  <c r="U269" i="1"/>
  <c r="P269" i="1"/>
  <c r="T269" i="1"/>
  <c r="GM93" i="1"/>
  <c r="GP93" i="1"/>
  <c r="Q308" i="1"/>
  <c r="F410" i="1"/>
  <c r="CX289" i="3"/>
  <c r="CX290" i="3"/>
  <c r="CX291" i="3"/>
  <c r="V431" i="1"/>
  <c r="W431" i="1"/>
  <c r="R431" i="1"/>
  <c r="GK431" i="1" s="1"/>
  <c r="GX431" i="1"/>
  <c r="P431" i="1"/>
  <c r="S431" i="1"/>
  <c r="Q431" i="1"/>
  <c r="U431" i="1"/>
  <c r="T431" i="1"/>
  <c r="Q259" i="1"/>
  <c r="CY438" i="1"/>
  <c r="X438" i="1" s="1"/>
  <c r="CZ438" i="1"/>
  <c r="Y438" i="1" s="1"/>
  <c r="AP22" i="1"/>
  <c r="F637" i="1"/>
  <c r="AP657" i="1"/>
  <c r="GP213" i="1"/>
  <c r="GM213" i="1"/>
  <c r="CP129" i="1"/>
  <c r="O129" i="1" s="1"/>
  <c r="CP268" i="1"/>
  <c r="O268" i="1" s="1"/>
  <c r="U308" i="1"/>
  <c r="AT22" i="1"/>
  <c r="F646" i="1"/>
  <c r="AT657" i="1"/>
  <c r="S439" i="1"/>
  <c r="GX439" i="1"/>
  <c r="R439" i="1"/>
  <c r="GK439" i="1" s="1"/>
  <c r="Q439" i="1"/>
  <c r="V439" i="1"/>
  <c r="T439" i="1"/>
  <c r="U439" i="1"/>
  <c r="P439" i="1"/>
  <c r="W439" i="1"/>
  <c r="CY90" i="1"/>
  <c r="X90" i="1" s="1"/>
  <c r="CZ90" i="1"/>
  <c r="Y90" i="1" s="1"/>
  <c r="F232" i="1"/>
  <c r="AX210" i="1"/>
  <c r="AX628" i="1"/>
  <c r="CY136" i="1"/>
  <c r="X136" i="1" s="1"/>
  <c r="CZ136" i="1"/>
  <c r="Y136" i="1" s="1"/>
  <c r="GM86" i="1"/>
  <c r="GP86" i="1"/>
  <c r="CZ88" i="1"/>
  <c r="Y88" i="1" s="1"/>
  <c r="CY88" i="1"/>
  <c r="X88" i="1" s="1"/>
  <c r="U135" i="1"/>
  <c r="W135" i="1"/>
  <c r="GX135" i="1"/>
  <c r="T135" i="1"/>
  <c r="V135" i="1"/>
  <c r="S135" i="1"/>
  <c r="GP38" i="1"/>
  <c r="GX436" i="1"/>
  <c r="W436" i="1"/>
  <c r="S436" i="1"/>
  <c r="R436" i="1"/>
  <c r="GK436" i="1" s="1"/>
  <c r="Q436" i="1"/>
  <c r="V436" i="1"/>
  <c r="T436" i="1"/>
  <c r="U436" i="1"/>
  <c r="P436" i="1"/>
  <c r="CP436" i="1" s="1"/>
  <c r="O436" i="1" s="1"/>
  <c r="AO22" i="1"/>
  <c r="F632" i="1"/>
  <c r="AO657" i="1"/>
  <c r="CX86" i="3"/>
  <c r="R87" i="1"/>
  <c r="GK87" i="1" s="1"/>
  <c r="S87" i="1"/>
  <c r="V87" i="1"/>
  <c r="T87" i="1"/>
  <c r="P87" i="1"/>
  <c r="CP87" i="1" s="1"/>
  <c r="O87" i="1" s="1"/>
  <c r="GX87" i="1"/>
  <c r="Q87" i="1"/>
  <c r="W87" i="1"/>
  <c r="U87" i="1"/>
  <c r="AF308" i="1"/>
  <c r="S398" i="1"/>
  <c r="CP40" i="1"/>
  <c r="O40" i="1" s="1"/>
  <c r="P215" i="1"/>
  <c r="CP215" i="1" s="1"/>
  <c r="O215" i="1" s="1"/>
  <c r="CP90" i="1"/>
  <c r="O90" i="1" s="1"/>
  <c r="GP271" i="1"/>
  <c r="CY366" i="1"/>
  <c r="X366" i="1" s="1"/>
  <c r="CZ366" i="1"/>
  <c r="Y366" i="1" s="1"/>
  <c r="AB398" i="1"/>
  <c r="AG308" i="1"/>
  <c r="T398" i="1"/>
  <c r="CX180" i="3"/>
  <c r="CX179" i="3"/>
  <c r="CX181" i="3"/>
  <c r="S258" i="1"/>
  <c r="J118" i="5" s="1"/>
  <c r="R258" i="1"/>
  <c r="J120" i="5" s="1"/>
  <c r="P258" i="1"/>
  <c r="T258" i="1"/>
  <c r="W258" i="1"/>
  <c r="GX258" i="1"/>
  <c r="U258" i="1"/>
  <c r="K124" i="5" s="1"/>
  <c r="V258" i="1"/>
  <c r="CP434" i="1"/>
  <c r="O434" i="1" s="1"/>
  <c r="CY437" i="1"/>
  <c r="X437" i="1" s="1"/>
  <c r="GP437" i="1" s="1"/>
  <c r="CZ437" i="1"/>
  <c r="Y437" i="1" s="1"/>
  <c r="AX308" i="1"/>
  <c r="F405" i="1"/>
  <c r="CX188" i="3"/>
  <c r="R263" i="1"/>
  <c r="J157" i="5" s="1"/>
  <c r="W263" i="1"/>
  <c r="S263" i="1"/>
  <c r="P263" i="1"/>
  <c r="V263" i="1"/>
  <c r="U263" i="1"/>
  <c r="T263" i="1"/>
  <c r="GX263" i="1"/>
  <c r="Q263" i="1"/>
  <c r="J156" i="5" s="1"/>
  <c r="I158" i="5" s="1"/>
  <c r="P158" i="5" s="1"/>
  <c r="AJ308" i="1"/>
  <c r="W398" i="1"/>
  <c r="CY130" i="1"/>
  <c r="X130" i="1" s="1"/>
  <c r="GP130" i="1" s="1"/>
  <c r="CZ130" i="1"/>
  <c r="Y130" i="1" s="1"/>
  <c r="CP88" i="1"/>
  <c r="O88" i="1" s="1"/>
  <c r="CZ35" i="1"/>
  <c r="Y35" i="1" s="1"/>
  <c r="CY35" i="1"/>
  <c r="X35" i="1" s="1"/>
  <c r="BC22" i="1"/>
  <c r="BC657" i="1"/>
  <c r="F644" i="1"/>
  <c r="GM29" i="1"/>
  <c r="GP29" i="1"/>
  <c r="CP438" i="1"/>
  <c r="O438" i="1" s="1"/>
  <c r="CX295" i="3"/>
  <c r="GX435" i="1"/>
  <c r="V435" i="1"/>
  <c r="S435" i="1"/>
  <c r="Q435" i="1"/>
  <c r="P435" i="1"/>
  <c r="T435" i="1"/>
  <c r="W435" i="1"/>
  <c r="U435" i="1"/>
  <c r="S265" i="1"/>
  <c r="GX265" i="1"/>
  <c r="V265" i="1"/>
  <c r="U265" i="1"/>
  <c r="T265" i="1"/>
  <c r="W265" i="1"/>
  <c r="Q265" i="1"/>
  <c r="P265" i="1"/>
  <c r="R265" i="1"/>
  <c r="GK265" i="1" s="1"/>
  <c r="F236" i="1"/>
  <c r="AZ210" i="1"/>
  <c r="AZ628" i="1"/>
  <c r="P135" i="1"/>
  <c r="CP135" i="1" s="1"/>
  <c r="O135" i="1" s="1"/>
  <c r="AZ256" i="1"/>
  <c r="F288" i="1"/>
  <c r="CY264" i="1"/>
  <c r="X264" i="1" s="1"/>
  <c r="CZ264" i="1"/>
  <c r="Y264" i="1" s="1"/>
  <c r="T159" i="5" s="1"/>
  <c r="CX88" i="3"/>
  <c r="GX89" i="1"/>
  <c r="T89" i="1"/>
  <c r="V89" i="1"/>
  <c r="P89" i="1"/>
  <c r="S89" i="1"/>
  <c r="U89" i="1"/>
  <c r="W89" i="1"/>
  <c r="CX31" i="3"/>
  <c r="I36" i="1"/>
  <c r="Q35" i="1"/>
  <c r="U35" i="1"/>
  <c r="W35" i="1"/>
  <c r="GX35" i="1"/>
  <c r="V35" i="1"/>
  <c r="R35" i="1"/>
  <c r="P35" i="1"/>
  <c r="T35" i="1"/>
  <c r="CP366" i="1"/>
  <c r="O366" i="1" s="1"/>
  <c r="AC308" i="1"/>
  <c r="CH398" i="1"/>
  <c r="CE398" i="1"/>
  <c r="P398" i="1"/>
  <c r="CF398" i="1"/>
  <c r="Q258" i="1"/>
  <c r="J119" i="5" s="1"/>
  <c r="BB22" i="1"/>
  <c r="F641" i="1"/>
  <c r="BB657" i="1"/>
  <c r="S134" i="1"/>
  <c r="V134" i="1"/>
  <c r="GX134" i="1"/>
  <c r="Q134" i="1"/>
  <c r="CP134" i="1" s="1"/>
  <c r="O134" i="1" s="1"/>
  <c r="W134" i="1"/>
  <c r="T134" i="1"/>
  <c r="U134" i="1"/>
  <c r="P42" i="5" l="1"/>
  <c r="K42" i="5"/>
  <c r="P86" i="5"/>
  <c r="K86" i="5"/>
  <c r="I59" i="5"/>
  <c r="X398" i="1"/>
  <c r="GK214" i="1"/>
  <c r="J54" i="5"/>
  <c r="AQ657" i="1"/>
  <c r="GP367" i="1"/>
  <c r="GM367" i="1"/>
  <c r="P225" i="5"/>
  <c r="K225" i="5"/>
  <c r="GM130" i="1"/>
  <c r="F638" i="1"/>
  <c r="GP217" i="1"/>
  <c r="P192" i="5"/>
  <c r="K192" i="5"/>
  <c r="GP310" i="1"/>
  <c r="CD398" i="1" s="1"/>
  <c r="CD308" i="1" s="1"/>
  <c r="GM310" i="1"/>
  <c r="CA398" i="1" s="1"/>
  <c r="E143" i="5"/>
  <c r="D36" i="7"/>
  <c r="C144" i="5"/>
  <c r="D36" i="6"/>
  <c r="U143" i="5"/>
  <c r="S143" i="5"/>
  <c r="Q143" i="5"/>
  <c r="V143" i="5"/>
  <c r="C134" i="5"/>
  <c r="D35" i="7"/>
  <c r="D35" i="6"/>
  <c r="E133" i="5"/>
  <c r="Q133" i="5"/>
  <c r="S133" i="5"/>
  <c r="V133" i="5"/>
  <c r="J140" i="5" s="1"/>
  <c r="U133" i="5"/>
  <c r="GM323" i="1"/>
  <c r="GM221" i="1"/>
  <c r="GP221" i="1"/>
  <c r="D15" i="8"/>
  <c r="M15" i="9"/>
  <c r="T15" i="9"/>
  <c r="R15" i="9"/>
  <c r="O15" i="9"/>
  <c r="F15" i="8" s="1"/>
  <c r="CP439" i="1"/>
  <c r="O439" i="1" s="1"/>
  <c r="CP270" i="1"/>
  <c r="O270" i="1" s="1"/>
  <c r="J199" i="5" s="1"/>
  <c r="CJ225" i="1"/>
  <c r="CJ210" i="1" s="1"/>
  <c r="P181" i="5"/>
  <c r="K181" i="5"/>
  <c r="O20" i="9"/>
  <c r="F21" i="8" s="1"/>
  <c r="E22" i="8" s="1"/>
  <c r="D21" i="8"/>
  <c r="R20" i="9"/>
  <c r="M20" i="9"/>
  <c r="T20" i="9"/>
  <c r="K158" i="5"/>
  <c r="P49" i="5"/>
  <c r="K49" i="5"/>
  <c r="S364" i="1"/>
  <c r="U364" i="1"/>
  <c r="Q364" i="1"/>
  <c r="P364" i="1"/>
  <c r="T364" i="1"/>
  <c r="I365" i="1"/>
  <c r="CX275" i="3"/>
  <c r="V364" i="1"/>
  <c r="W364" i="1"/>
  <c r="GX364" i="1"/>
  <c r="CX274" i="3"/>
  <c r="R364" i="1"/>
  <c r="GP274" i="1"/>
  <c r="AE225" i="1"/>
  <c r="CY363" i="1"/>
  <c r="X363" i="1" s="1"/>
  <c r="GP363" i="1" s="1"/>
  <c r="CZ363" i="1"/>
  <c r="Y363" i="1" s="1"/>
  <c r="P215" i="5"/>
  <c r="K215" i="5"/>
  <c r="AE308" i="1"/>
  <c r="R398" i="1"/>
  <c r="GP264" i="1"/>
  <c r="R159" i="5"/>
  <c r="GM272" i="1"/>
  <c r="AJ225" i="1"/>
  <c r="CP435" i="1"/>
  <c r="O435" i="1" s="1"/>
  <c r="GP220" i="1"/>
  <c r="GP219" i="1"/>
  <c r="R87" i="5"/>
  <c r="J93" i="5" s="1"/>
  <c r="I97" i="5" s="1"/>
  <c r="AH225" i="1"/>
  <c r="K58" i="5"/>
  <c r="F16" i="2"/>
  <c r="F18" i="2" s="1"/>
  <c r="I22" i="5"/>
  <c r="G16" i="2"/>
  <c r="G18" i="2" s="1"/>
  <c r="I23" i="5"/>
  <c r="I255" i="5"/>
  <c r="AI210" i="1"/>
  <c r="V225" i="1"/>
  <c r="W225" i="1"/>
  <c r="AJ210" i="1"/>
  <c r="BA225" i="1"/>
  <c r="AH210" i="1"/>
  <c r="U225" i="1"/>
  <c r="BB18" i="1"/>
  <c r="F670" i="1"/>
  <c r="CZ265" i="1"/>
  <c r="Y265" i="1" s="1"/>
  <c r="T165" i="5" s="1"/>
  <c r="J167" i="5" s="1"/>
  <c r="CY265" i="1"/>
  <c r="X265" i="1" s="1"/>
  <c r="R165" i="5" s="1"/>
  <c r="GP129" i="1"/>
  <c r="GM129" i="1"/>
  <c r="CY431" i="1"/>
  <c r="X431" i="1" s="1"/>
  <c r="CZ431" i="1"/>
  <c r="Y431" i="1" s="1"/>
  <c r="GP136" i="1"/>
  <c r="GM136" i="1"/>
  <c r="AQ18" i="1"/>
  <c r="F667" i="1"/>
  <c r="AG210" i="1"/>
  <c r="T225" i="1"/>
  <c r="CX184" i="3"/>
  <c r="CX183" i="3"/>
  <c r="CX185" i="3"/>
  <c r="R260" i="1"/>
  <c r="P260" i="1"/>
  <c r="T260" i="1"/>
  <c r="W260" i="1"/>
  <c r="U260" i="1"/>
  <c r="K141" i="5" s="1"/>
  <c r="S260" i="1"/>
  <c r="J135" i="5" s="1"/>
  <c r="V260" i="1"/>
  <c r="GX260" i="1"/>
  <c r="Q260" i="1"/>
  <c r="J136" i="5" s="1"/>
  <c r="V308" i="1"/>
  <c r="F421" i="1"/>
  <c r="Y308" i="1"/>
  <c r="F424" i="1"/>
  <c r="P308" i="1"/>
  <c r="F401" i="1"/>
  <c r="GP366" i="1"/>
  <c r="GM366" i="1"/>
  <c r="AZ22" i="1"/>
  <c r="F639" i="1"/>
  <c r="AZ657" i="1"/>
  <c r="CP265" i="1"/>
  <c r="O265" i="1" s="1"/>
  <c r="J165" i="5" s="1"/>
  <c r="CP263" i="1"/>
  <c r="O263" i="1" s="1"/>
  <c r="GP434" i="1"/>
  <c r="GM434" i="1"/>
  <c r="CY258" i="1"/>
  <c r="X258" i="1" s="1"/>
  <c r="R116" i="5" s="1"/>
  <c r="J121" i="5" s="1"/>
  <c r="I125" i="5" s="1"/>
  <c r="CZ258" i="1"/>
  <c r="Y258" i="1" s="1"/>
  <c r="T116" i="5" s="1"/>
  <c r="J122" i="5" s="1"/>
  <c r="T308" i="1"/>
  <c r="F419" i="1"/>
  <c r="AT18" i="1"/>
  <c r="F675" i="1"/>
  <c r="CP269" i="1"/>
  <c r="O269" i="1" s="1"/>
  <c r="J198" i="5" s="1"/>
  <c r="CY269" i="1"/>
  <c r="X269" i="1" s="1"/>
  <c r="R198" i="5" s="1"/>
  <c r="CZ269" i="1"/>
  <c r="Y269" i="1" s="1"/>
  <c r="T198" i="5" s="1"/>
  <c r="J201" i="5" s="1"/>
  <c r="GP212" i="1"/>
  <c r="GM212" i="1"/>
  <c r="AB225" i="1"/>
  <c r="CY214" i="1"/>
  <c r="X214" i="1" s="1"/>
  <c r="R50" i="5" s="1"/>
  <c r="J55" i="5" s="1"/>
  <c r="CZ214" i="1"/>
  <c r="Y214" i="1" s="1"/>
  <c r="T50" i="5" s="1"/>
  <c r="J56" i="5" s="1"/>
  <c r="AF225" i="1"/>
  <c r="AE210" i="1"/>
  <c r="R225" i="1"/>
  <c r="GM219" i="1"/>
  <c r="CY131" i="1"/>
  <c r="X131" i="1" s="1"/>
  <c r="CZ131" i="1"/>
  <c r="Y131" i="1" s="1"/>
  <c r="GM437" i="1"/>
  <c r="GM264" i="1"/>
  <c r="CF308" i="1"/>
  <c r="AW398" i="1"/>
  <c r="GK258" i="1"/>
  <c r="GM40" i="1"/>
  <c r="GP40" i="1"/>
  <c r="GP436" i="1"/>
  <c r="CP431" i="1"/>
  <c r="O431" i="1" s="1"/>
  <c r="AD210" i="1"/>
  <c r="Q225" i="1"/>
  <c r="AC225" i="1"/>
  <c r="CY432" i="1"/>
  <c r="X432" i="1" s="1"/>
  <c r="CZ432" i="1"/>
  <c r="Y432" i="1" s="1"/>
  <c r="CP259" i="1"/>
  <c r="O259" i="1" s="1"/>
  <c r="CY259" i="1"/>
  <c r="X259" i="1" s="1"/>
  <c r="R126" i="5" s="1"/>
  <c r="J129" i="5" s="1"/>
  <c r="I132" i="5" s="1"/>
  <c r="CZ259" i="1"/>
  <c r="Y259" i="1" s="1"/>
  <c r="T126" i="5" s="1"/>
  <c r="J130" i="5" s="1"/>
  <c r="AS22" i="1"/>
  <c r="AS657" i="1"/>
  <c r="F645" i="1"/>
  <c r="CY215" i="1"/>
  <c r="X215" i="1" s="1"/>
  <c r="CZ215" i="1"/>
  <c r="Y215" i="1" s="1"/>
  <c r="T60" i="5" s="1"/>
  <c r="J64" i="5" s="1"/>
  <c r="CE308" i="1"/>
  <c r="AV398" i="1"/>
  <c r="CX32" i="3"/>
  <c r="GX36" i="1"/>
  <c r="I39" i="1"/>
  <c r="R36" i="1"/>
  <c r="T36" i="1"/>
  <c r="W36" i="1"/>
  <c r="Q36" i="1"/>
  <c r="U36" i="1"/>
  <c r="S36" i="1"/>
  <c r="V36" i="1"/>
  <c r="P36" i="1"/>
  <c r="CP36" i="1" s="1"/>
  <c r="O36" i="1" s="1"/>
  <c r="CY89" i="1"/>
  <c r="X89" i="1" s="1"/>
  <c r="CZ89" i="1"/>
  <c r="Y89" i="1" s="1"/>
  <c r="CY435" i="1"/>
  <c r="X435" i="1" s="1"/>
  <c r="CZ435" i="1"/>
  <c r="Y435" i="1" s="1"/>
  <c r="GP438" i="1"/>
  <c r="GM438" i="1"/>
  <c r="BC18" i="1"/>
  <c r="F673" i="1"/>
  <c r="GP88" i="1"/>
  <c r="GM88" i="1"/>
  <c r="W308" i="1"/>
  <c r="F422" i="1"/>
  <c r="CY263" i="1"/>
  <c r="X263" i="1" s="1"/>
  <c r="R155" i="5" s="1"/>
  <c r="CZ263" i="1"/>
  <c r="Y263" i="1" s="1"/>
  <c r="T155" i="5" s="1"/>
  <c r="S308" i="1"/>
  <c r="F413" i="1"/>
  <c r="AO18" i="1"/>
  <c r="F661" i="1"/>
  <c r="CY135" i="1"/>
  <c r="X135" i="1" s="1"/>
  <c r="CZ135" i="1"/>
  <c r="Y135" i="1" s="1"/>
  <c r="AX22" i="1"/>
  <c r="AX657" i="1"/>
  <c r="F635" i="1"/>
  <c r="CY134" i="1"/>
  <c r="X134" i="1" s="1"/>
  <c r="GP134" i="1" s="1"/>
  <c r="CZ134" i="1"/>
  <c r="Y134" i="1" s="1"/>
  <c r="CH308" i="1"/>
  <c r="AY398" i="1"/>
  <c r="CP35" i="1"/>
  <c r="O35" i="1" s="1"/>
  <c r="CP89" i="1"/>
  <c r="O89" i="1" s="1"/>
  <c r="AH277" i="1"/>
  <c r="CP258" i="1"/>
  <c r="O258" i="1" s="1"/>
  <c r="AC277" i="1"/>
  <c r="AB308" i="1"/>
  <c r="O398" i="1"/>
  <c r="GP90" i="1"/>
  <c r="GM90" i="1"/>
  <c r="CZ87" i="1"/>
  <c r="Y87" i="1" s="1"/>
  <c r="CY87" i="1"/>
  <c r="X87" i="1" s="1"/>
  <c r="GM87" i="1" s="1"/>
  <c r="CY436" i="1"/>
  <c r="X436" i="1" s="1"/>
  <c r="CZ436" i="1"/>
  <c r="Y436" i="1" s="1"/>
  <c r="CY439" i="1"/>
  <c r="X439" i="1" s="1"/>
  <c r="CZ439" i="1"/>
  <c r="Y439" i="1" s="1"/>
  <c r="GP439" i="1" s="1"/>
  <c r="GP268" i="1"/>
  <c r="GM268" i="1"/>
  <c r="AP18" i="1"/>
  <c r="F666" i="1"/>
  <c r="BA308" i="1"/>
  <c r="F418" i="1"/>
  <c r="X308" i="1"/>
  <c r="F423" i="1"/>
  <c r="CY270" i="1"/>
  <c r="X270" i="1" s="1"/>
  <c r="CZ270" i="1"/>
  <c r="Y270" i="1" s="1"/>
  <c r="T199" i="5" s="1"/>
  <c r="CP432" i="1"/>
  <c r="O432" i="1" s="1"/>
  <c r="CX293" i="3"/>
  <c r="U433" i="1"/>
  <c r="W433" i="1"/>
  <c r="GX433" i="1"/>
  <c r="V433" i="1"/>
  <c r="S433" i="1"/>
  <c r="Q433" i="1"/>
  <c r="P433" i="1"/>
  <c r="T433" i="1"/>
  <c r="R433" i="1"/>
  <c r="GK433" i="1" s="1"/>
  <c r="CX186" i="3"/>
  <c r="S261" i="1"/>
  <c r="J145" i="5" s="1"/>
  <c r="GX261" i="1"/>
  <c r="W261" i="1"/>
  <c r="AJ277" i="1" s="1"/>
  <c r="U261" i="1"/>
  <c r="K148" i="5" s="1"/>
  <c r="P261" i="1"/>
  <c r="T261" i="1"/>
  <c r="V261" i="1"/>
  <c r="AI277" i="1" s="1"/>
  <c r="R261" i="1"/>
  <c r="GK261" i="1" s="1"/>
  <c r="Q261" i="1"/>
  <c r="CX119" i="3"/>
  <c r="CX120" i="3"/>
  <c r="GX132" i="1"/>
  <c r="I133" i="1"/>
  <c r="U132" i="1"/>
  <c r="S132" i="1"/>
  <c r="W132" i="1"/>
  <c r="T132" i="1"/>
  <c r="V132" i="1"/>
  <c r="Q132" i="1"/>
  <c r="P132" i="1"/>
  <c r="CP132" i="1" s="1"/>
  <c r="O132" i="1" s="1"/>
  <c r="R132" i="1"/>
  <c r="P132" i="5" l="1"/>
  <c r="K132" i="5"/>
  <c r="P125" i="5"/>
  <c r="K125" i="5"/>
  <c r="AR398" i="1"/>
  <c r="F425" i="1" s="1"/>
  <c r="CA308" i="1"/>
  <c r="P97" i="5"/>
  <c r="K97" i="5"/>
  <c r="GM439" i="1"/>
  <c r="CJ277" i="1"/>
  <c r="CJ256" i="1" s="1"/>
  <c r="GP215" i="1"/>
  <c r="R60" i="5"/>
  <c r="J63" i="5" s="1"/>
  <c r="I66" i="5" s="1"/>
  <c r="GM214" i="1"/>
  <c r="GM131" i="1"/>
  <c r="GK260" i="1"/>
  <c r="J137" i="5"/>
  <c r="J166" i="5"/>
  <c r="I170" i="5" s="1"/>
  <c r="GM363" i="1"/>
  <c r="CY364" i="1"/>
  <c r="X364" i="1" s="1"/>
  <c r="CZ364" i="1"/>
  <c r="Y364" i="1" s="1"/>
  <c r="U365" i="1"/>
  <c r="R365" i="1"/>
  <c r="GK365" i="1" s="1"/>
  <c r="P365" i="1"/>
  <c r="T365" i="1"/>
  <c r="S365" i="1"/>
  <c r="GX365" i="1"/>
  <c r="V365" i="1"/>
  <c r="Q365" i="1"/>
  <c r="W365" i="1"/>
  <c r="AG277" i="1"/>
  <c r="GP270" i="1"/>
  <c r="R199" i="5"/>
  <c r="J200" i="5" s="1"/>
  <c r="I204" i="5" s="1"/>
  <c r="GM436" i="1"/>
  <c r="GP435" i="1"/>
  <c r="GP214" i="1"/>
  <c r="P59" i="5"/>
  <c r="K59" i="5"/>
  <c r="AU398" i="1"/>
  <c r="R308" i="1"/>
  <c r="F412" i="1"/>
  <c r="CP364" i="1"/>
  <c r="O364" i="1" s="1"/>
  <c r="AD277" i="1"/>
  <c r="AD256" i="1" s="1"/>
  <c r="GP135" i="1"/>
  <c r="E16" i="2"/>
  <c r="E18" i="2" s="1"/>
  <c r="I21" i="5"/>
  <c r="AJ256" i="1"/>
  <c r="W277" i="1"/>
  <c r="W628" i="1" s="1"/>
  <c r="AG256" i="1"/>
  <c r="T277" i="1"/>
  <c r="AI256" i="1"/>
  <c r="V277" i="1"/>
  <c r="Q277" i="1"/>
  <c r="BA277" i="1"/>
  <c r="AH256" i="1"/>
  <c r="U277" i="1"/>
  <c r="GP263" i="1"/>
  <c r="GM263" i="1"/>
  <c r="CY260" i="1"/>
  <c r="X260" i="1" s="1"/>
  <c r="CZ260" i="1"/>
  <c r="Y260" i="1" s="1"/>
  <c r="T133" i="5" s="1"/>
  <c r="J139" i="5" s="1"/>
  <c r="CP260" i="1"/>
  <c r="O260" i="1" s="1"/>
  <c r="GP131" i="1"/>
  <c r="GM135" i="1"/>
  <c r="AR308" i="1"/>
  <c r="GM134" i="1"/>
  <c r="AS18" i="1"/>
  <c r="F674" i="1"/>
  <c r="AF210" i="1"/>
  <c r="S225" i="1"/>
  <c r="GP269" i="1"/>
  <c r="GM269" i="1"/>
  <c r="CX121" i="3"/>
  <c r="CX122" i="3"/>
  <c r="V133" i="1"/>
  <c r="R133" i="1"/>
  <c r="T133" i="1"/>
  <c r="Q133" i="1"/>
  <c r="P133" i="1"/>
  <c r="W133" i="1"/>
  <c r="U133" i="1"/>
  <c r="GX133" i="1"/>
  <c r="S133" i="1"/>
  <c r="CP261" i="1"/>
  <c r="O261" i="1" s="1"/>
  <c r="CY261" i="1"/>
  <c r="X261" i="1" s="1"/>
  <c r="R143" i="5" s="1"/>
  <c r="J146" i="5" s="1"/>
  <c r="I149" i="5" s="1"/>
  <c r="CZ261" i="1"/>
  <c r="Y261" i="1" s="1"/>
  <c r="T143" i="5" s="1"/>
  <c r="J147" i="5" s="1"/>
  <c r="CP433" i="1"/>
  <c r="O433" i="1" s="1"/>
  <c r="GP432" i="1"/>
  <c r="GM432" i="1"/>
  <c r="GP89" i="1"/>
  <c r="GM89" i="1"/>
  <c r="AX18" i="1"/>
  <c r="F664" i="1"/>
  <c r="GM270" i="1"/>
  <c r="AC210" i="1"/>
  <c r="P225" i="1"/>
  <c r="CF225" i="1"/>
  <c r="CE225" i="1"/>
  <c r="CH225" i="1"/>
  <c r="GP87" i="1"/>
  <c r="GM435" i="1"/>
  <c r="AL225" i="1"/>
  <c r="CD225" i="1"/>
  <c r="GM265" i="1"/>
  <c r="GP265" i="1"/>
  <c r="F246" i="1"/>
  <c r="T210" i="1"/>
  <c r="T628" i="1"/>
  <c r="AU308" i="1"/>
  <c r="F417" i="1"/>
  <c r="W210" i="1"/>
  <c r="F249" i="1"/>
  <c r="O308" i="1"/>
  <c r="F400" i="1"/>
  <c r="GX39" i="1"/>
  <c r="T39" i="1"/>
  <c r="Q39" i="1"/>
  <c r="S39" i="1"/>
  <c r="R39" i="1"/>
  <c r="GK39" i="1" s="1"/>
  <c r="P39" i="1"/>
  <c r="W39" i="1"/>
  <c r="U39" i="1"/>
  <c r="V39" i="1"/>
  <c r="AC256" i="1"/>
  <c r="CH277" i="1"/>
  <c r="CE277" i="1"/>
  <c r="P277" i="1"/>
  <c r="CF277" i="1"/>
  <c r="GP35" i="1"/>
  <c r="GM35" i="1"/>
  <c r="CY36" i="1"/>
  <c r="X36" i="1" s="1"/>
  <c r="CZ36" i="1"/>
  <c r="Y36" i="1" s="1"/>
  <c r="Q210" i="1"/>
  <c r="F237" i="1"/>
  <c r="Q628" i="1"/>
  <c r="GP431" i="1"/>
  <c r="GM431" i="1"/>
  <c r="R210" i="1"/>
  <c r="F239" i="1"/>
  <c r="AK225" i="1"/>
  <c r="AF277" i="1"/>
  <c r="AZ18" i="1"/>
  <c r="F668" i="1"/>
  <c r="GM215" i="1"/>
  <c r="CA225" i="1" s="1"/>
  <c r="U210" i="1"/>
  <c r="F247" i="1"/>
  <c r="U628" i="1"/>
  <c r="BA210" i="1"/>
  <c r="F245" i="1"/>
  <c r="BA628" i="1"/>
  <c r="F248" i="1"/>
  <c r="V210" i="1"/>
  <c r="V628" i="1"/>
  <c r="GP259" i="1"/>
  <c r="GM259" i="1"/>
  <c r="CY132" i="1"/>
  <c r="X132" i="1" s="1"/>
  <c r="GM132" i="1" s="1"/>
  <c r="CZ132" i="1"/>
  <c r="Y132" i="1" s="1"/>
  <c r="CY433" i="1"/>
  <c r="X433" i="1" s="1"/>
  <c r="CZ433" i="1"/>
  <c r="Y433" i="1" s="1"/>
  <c r="GP258" i="1"/>
  <c r="GM258" i="1"/>
  <c r="AB277" i="1"/>
  <c r="AY308" i="1"/>
  <c r="F406" i="1"/>
  <c r="AV308" i="1"/>
  <c r="F403" i="1"/>
  <c r="AE277" i="1"/>
  <c r="AW308" i="1"/>
  <c r="F404" i="1"/>
  <c r="O225" i="1"/>
  <c r="AB210" i="1"/>
  <c r="AL277" i="1"/>
  <c r="P149" i="5" l="1"/>
  <c r="K149" i="5"/>
  <c r="AK277" i="1"/>
  <c r="R133" i="5"/>
  <c r="J138" i="5" s="1"/>
  <c r="I142" i="5" s="1"/>
  <c r="P204" i="5"/>
  <c r="K204" i="5"/>
  <c r="P170" i="5"/>
  <c r="K170" i="5"/>
  <c r="GP36" i="1"/>
  <c r="CY365" i="1"/>
  <c r="X365" i="1" s="1"/>
  <c r="CZ365" i="1"/>
  <c r="Y365" i="1" s="1"/>
  <c r="GP364" i="1"/>
  <c r="GM364" i="1"/>
  <c r="GP132" i="1"/>
  <c r="CP365" i="1"/>
  <c r="O365" i="1" s="1"/>
  <c r="P66" i="5"/>
  <c r="K66" i="5"/>
  <c r="CA210" i="1"/>
  <c r="AR225" i="1"/>
  <c r="AK256" i="1"/>
  <c r="X277" i="1"/>
  <c r="O210" i="1"/>
  <c r="F227" i="1"/>
  <c r="BA22" i="1"/>
  <c r="F648" i="1"/>
  <c r="BA657" i="1"/>
  <c r="Q22" i="1"/>
  <c r="Q657" i="1"/>
  <c r="F640" i="1"/>
  <c r="P256" i="1"/>
  <c r="F280" i="1"/>
  <c r="T22" i="1"/>
  <c r="T657" i="1"/>
  <c r="F649" i="1"/>
  <c r="F228" i="1"/>
  <c r="P210" i="1"/>
  <c r="P628" i="1"/>
  <c r="GP261" i="1"/>
  <c r="GM261" i="1"/>
  <c r="CA277" i="1" s="1"/>
  <c r="U256" i="1"/>
  <c r="F299" i="1"/>
  <c r="Q256" i="1"/>
  <c r="F289" i="1"/>
  <c r="T256" i="1"/>
  <c r="F298" i="1"/>
  <c r="AF256" i="1"/>
  <c r="S277" i="1"/>
  <c r="CE256" i="1"/>
  <c r="AV277" i="1"/>
  <c r="CZ39" i="1"/>
  <c r="Y39" i="1" s="1"/>
  <c r="CY39" i="1"/>
  <c r="X39" i="1" s="1"/>
  <c r="CD210" i="1"/>
  <c r="AU225" i="1"/>
  <c r="AY225" i="1"/>
  <c r="CH210" i="1"/>
  <c r="GP433" i="1"/>
  <c r="GM433" i="1"/>
  <c r="CZ133" i="1"/>
  <c r="Y133" i="1" s="1"/>
  <c r="CY133" i="1"/>
  <c r="X133" i="1" s="1"/>
  <c r="CP133" i="1"/>
  <c r="O133" i="1" s="1"/>
  <c r="V22" i="1"/>
  <c r="F651" i="1"/>
  <c r="V657" i="1"/>
  <c r="AL256" i="1"/>
  <c r="Y277" i="1"/>
  <c r="AB256" i="1"/>
  <c r="O277" i="1"/>
  <c r="AK210" i="1"/>
  <c r="X225" i="1"/>
  <c r="CH256" i="1"/>
  <c r="AY277" i="1"/>
  <c r="AL210" i="1"/>
  <c r="Y225" i="1"/>
  <c r="CE210" i="1"/>
  <c r="AV225" i="1"/>
  <c r="S210" i="1"/>
  <c r="F240" i="1"/>
  <c r="GM36" i="1"/>
  <c r="BA256" i="1"/>
  <c r="F297" i="1"/>
  <c r="V256" i="1"/>
  <c r="F300" i="1"/>
  <c r="W256" i="1"/>
  <c r="F301" i="1"/>
  <c r="AE256" i="1"/>
  <c r="R277" i="1"/>
  <c r="U22" i="1"/>
  <c r="F650" i="1"/>
  <c r="U657" i="1"/>
  <c r="CF256" i="1"/>
  <c r="AW277" i="1"/>
  <c r="CP39" i="1"/>
  <c r="O39" i="1" s="1"/>
  <c r="W22" i="1"/>
  <c r="F652" i="1"/>
  <c r="W657" i="1"/>
  <c r="AW225" i="1"/>
  <c r="CF210" i="1"/>
  <c r="GP260" i="1"/>
  <c r="CD277" i="1" s="1"/>
  <c r="GM260" i="1"/>
  <c r="P142" i="5" l="1"/>
  <c r="I227" i="5" s="1"/>
  <c r="K142" i="5"/>
  <c r="I112" i="5"/>
  <c r="GP365" i="1"/>
  <c r="GM365" i="1"/>
  <c r="CD256" i="1"/>
  <c r="AU277" i="1"/>
  <c r="AU628" i="1" s="1"/>
  <c r="CA256" i="1"/>
  <c r="AR277" i="1"/>
  <c r="F230" i="1"/>
  <c r="AV210" i="1"/>
  <c r="AV628" i="1"/>
  <c r="O256" i="1"/>
  <c r="F279" i="1"/>
  <c r="S256" i="1"/>
  <c r="F292" i="1"/>
  <c r="U18" i="1"/>
  <c r="F679" i="1"/>
  <c r="S628" i="1"/>
  <c r="AY210" i="1"/>
  <c r="F233" i="1"/>
  <c r="AY628" i="1"/>
  <c r="BA18" i="1"/>
  <c r="F677" i="1"/>
  <c r="O628" i="1"/>
  <c r="X256" i="1"/>
  <c r="F302" i="1"/>
  <c r="AW210" i="1"/>
  <c r="F231" i="1"/>
  <c r="AW628" i="1"/>
  <c r="X210" i="1"/>
  <c r="F250" i="1"/>
  <c r="X628" i="1"/>
  <c r="AV256" i="1"/>
  <c r="F282" i="1"/>
  <c r="T18" i="1"/>
  <c r="F678" i="1"/>
  <c r="GM39" i="1"/>
  <c r="GP39" i="1"/>
  <c r="Y210" i="1"/>
  <c r="F251" i="1"/>
  <c r="Y628" i="1"/>
  <c r="Y256" i="1"/>
  <c r="F303" i="1"/>
  <c r="AU210" i="1"/>
  <c r="F244" i="1"/>
  <c r="P22" i="1"/>
  <c r="P657" i="1"/>
  <c r="F631" i="1"/>
  <c r="W18" i="1"/>
  <c r="F681" i="1"/>
  <c r="AW256" i="1"/>
  <c r="F283" i="1"/>
  <c r="GP133" i="1"/>
  <c r="GM133" i="1"/>
  <c r="Q18" i="1"/>
  <c r="F669" i="1"/>
  <c r="F252" i="1"/>
  <c r="AR210" i="1"/>
  <c r="AR628" i="1"/>
  <c r="R256" i="1"/>
  <c r="F291" i="1"/>
  <c r="R628" i="1"/>
  <c r="AY256" i="1"/>
  <c r="F285" i="1"/>
  <c r="V18" i="1"/>
  <c r="F680" i="1"/>
  <c r="I258" i="5" l="1"/>
  <c r="I261" i="5"/>
  <c r="AW22" i="1"/>
  <c r="F634" i="1"/>
  <c r="AW657" i="1"/>
  <c r="AR22" i="1"/>
  <c r="F655" i="1"/>
  <c r="I20" i="5" s="1"/>
  <c r="AR657" i="1"/>
  <c r="P18" i="1"/>
  <c r="F660" i="1"/>
  <c r="X22" i="1"/>
  <c r="X657" i="1"/>
  <c r="F653" i="1"/>
  <c r="O22" i="1"/>
  <c r="F630" i="1"/>
  <c r="O657" i="1"/>
  <c r="AR256" i="1"/>
  <c r="F304" i="1"/>
  <c r="AV22" i="1"/>
  <c r="AV657" i="1"/>
  <c r="F633" i="1"/>
  <c r="R22" i="1"/>
  <c r="F642" i="1"/>
  <c r="R657" i="1"/>
  <c r="AU22" i="1"/>
  <c r="AU657" i="1"/>
  <c r="F647" i="1"/>
  <c r="S22" i="1"/>
  <c r="F643" i="1"/>
  <c r="S657" i="1"/>
  <c r="AU256" i="1"/>
  <c r="F296" i="1"/>
  <c r="Y22" i="1"/>
  <c r="F654" i="1"/>
  <c r="Y657" i="1"/>
  <c r="AY22" i="1"/>
  <c r="AY657" i="1"/>
  <c r="F636" i="1"/>
  <c r="J16" i="2" l="1"/>
  <c r="J18" i="2" s="1"/>
  <c r="I25" i="5"/>
  <c r="H16" i="2"/>
  <c r="H18" i="2" s="1"/>
  <c r="I24" i="5"/>
  <c r="Y18" i="1"/>
  <c r="F683" i="1"/>
  <c r="S18" i="1"/>
  <c r="F672" i="1"/>
  <c r="AU18" i="1"/>
  <c r="F676" i="1"/>
  <c r="AY18" i="1"/>
  <c r="F665" i="1"/>
  <c r="AW18" i="1"/>
  <c r="F663" i="1"/>
  <c r="R18" i="1"/>
  <c r="F671" i="1"/>
  <c r="AV18" i="1"/>
  <c r="F662" i="1"/>
  <c r="O18" i="1"/>
  <c r="F659" i="1"/>
  <c r="X18" i="1"/>
  <c r="F682" i="1"/>
  <c r="AR18" i="1"/>
  <c r="F684" i="1"/>
  <c r="F685" i="1" s="1"/>
  <c r="I262" i="5" s="1"/>
  <c r="I16" i="2" l="1"/>
  <c r="I18" i="2" s="1"/>
  <c r="F686" i="1"/>
  <c r="F687" i="1" l="1"/>
  <c r="I263" i="5"/>
  <c r="F688" i="1" l="1"/>
  <c r="I264" i="5"/>
</calcChain>
</file>

<file path=xl/sharedStrings.xml><?xml version="1.0" encoding="utf-8"?>
<sst xmlns="http://schemas.openxmlformats.org/spreadsheetml/2006/main" count="10357" uniqueCount="724">
  <si>
    <t>Smeta.RU Flash  (495) 974-1589</t>
  </si>
  <si>
    <t>_PS_</t>
  </si>
  <si>
    <t>Smeta.RU Flash</t>
  </si>
  <si>
    <t/>
  </si>
  <si>
    <t>Новый объект</t>
  </si>
  <si>
    <t>Выполнение работ по благоустройству территории по адресу: Дмитровское шоссе д.33 к.6, к.7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</si>
  <si>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</si>
  <si>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</si>
  <si>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</si>
  <si>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</si>
  <si>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</si>
  <si>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</si>
  <si>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1</t>
  </si>
  <si>
    <t>Новая локальная смета</t>
  </si>
  <si>
    <t>Новый раздел</t>
  </si>
  <si>
    <t>Ремонт асфальтобетонного покрытия проезда</t>
  </si>
  <si>
    <t>2.1-3101-12-3/1</t>
  </si>
  <si>
    <t>Ремонт асфальтобетонных покрытий дворовых территорий с укладкой горячей смеси толщиной 5 см вручную, срезка покрытия фрезой, размер карты от 25 до 200 м2</t>
  </si>
  <si>
    <t>м2</t>
  </si>
  <si>
    <t>СН-2012-2021.2. База. Сб.1-3101-12-3/1</t>
  </si>
  <si>
    <t>СН-2012</t>
  </si>
  <si>
    <t>Подрядные работы, гл. 1-5,7</t>
  </si>
  <si>
    <t>работа</t>
  </si>
  <si>
    <t>1,1</t>
  </si>
  <si>
    <t>9999990001</t>
  </si>
  <si>
    <t>Масса мусора</t>
  </si>
  <si>
    <t>т</t>
  </si>
  <si>
    <t>1,2</t>
  </si>
  <si>
    <t>21.3-3-17</t>
  </si>
  <si>
    <t>Смеси асфальтобетонные дорожные горячие мелкозернистые, марка I, тип А</t>
  </si>
  <si>
    <t>СН-2012-2021.21. База. Р.3, о.3, поз.17</t>
  </si>
  <si>
    <t>1,3</t>
  </si>
  <si>
    <t>21.3-3-34</t>
  </si>
  <si>
    <t>Смеси асфальтобетонные дорожные горячие песчаные, тип Д, марка III</t>
  </si>
  <si>
    <t>СН-2012-2021.21. База. Р.3, о.3, поз.34</t>
  </si>
  <si>
    <t>2</t>
  </si>
  <si>
    <t>2.1-3104-2-4/1</t>
  </si>
  <si>
    <t>Срезка поверхностного слоя асфальтобетонных дорожных покрытий методом холодного фрезерования при ширине барабана фрезы 2000 (2100) мм толщиной 6 см, при количестве колодцев и решеток 8 шт. на 1000 м2</t>
  </si>
  <si>
    <t>100 м2</t>
  </si>
  <si>
    <t>СН-2012-2021.2. База. Сб.1-3104-2-4/1</t>
  </si>
  <si>
    <t>3</t>
  </si>
  <si>
    <t>2.1-3104-2-5/1</t>
  </si>
  <si>
    <t>Срезка поверхностного слоя асфальтобетонных дорожных покрытий методом холодного фрезерования при ширине барабана фрезы 2000 (2100) мм толщиной 6 см, добавлять или исключать на колодец или решетку на 1000 м2</t>
  </si>
  <si>
    <t>шт.</t>
  </si>
  <si>
    <t>СН-2012-2021.2. База. Сб.1-3104-2-5/1</t>
  </si>
  <si>
    <t>4</t>
  </si>
  <si>
    <t>2.1-3104-5-1/1</t>
  </si>
  <si>
    <t>Разборка асфальтобетона вдоль бортового камня при срезке методом холодного фрезерования</t>
  </si>
  <si>
    <t>100 м</t>
  </si>
  <si>
    <t>СН-2012-2021.2. База. Сб.1-3104-5-1/1</t>
  </si>
  <si>
    <t>5</t>
  </si>
  <si>
    <t>2.1-3105-1-1/1</t>
  </si>
  <si>
    <t>Перевозка отфрезерованного асфальтобетона автосамосвалами грузоподъемностью до 10 т на расстояние 1 км - при механизированной погрузке</t>
  </si>
  <si>
    <t>СН-2012-2021.2. База. Сб.1-3105-1-1/1</t>
  </si>
  <si>
    <t>Подрядные работы, гл. 1 перевозка мусора</t>
  </si>
  <si>
    <t>6</t>
  </si>
  <si>
    <t>2.1-3105-1-2/1</t>
  </si>
  <si>
    <t>Перевозка отфрезерованного асфальтобетона автосамосвалами грузоподъемностью до 10 т - добавляется на каждый последующий 1 км до 100 км/добавлено на 44км.,k=44.</t>
  </si>
  <si>
    <t>СН-2012-2021.2. База. Сб.1-3105-1-2/1</t>
  </si>
  <si>
    <t>)*44</t>
  </si>
  <si>
    <t>7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</si>
  <si>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</si>
  <si>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</si>
  <si>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СН-2012-2021.1. База. Сб.49-9201-1-2/1</t>
  </si>
  <si>
    <t>8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</si>
  <si>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</si>
  <si>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км/добавлено на 44км.,k=44.</t>
  </si>
  <si>
    <t>СН-2012-2021.1. База. Сб.49-9201-1-3/1</t>
  </si>
  <si>
    <t>21.25-0-5</t>
  </si>
  <si>
    <t>Стоимость приемки отходов строительства и сноса (боя кирпичной кладки, бетонных и железобетонных изделий, отходов бетона и железобетона, асфальтобетона в кусковой форме) для переработки дробильными комплексами</t>
  </si>
  <si>
    <t>СН-2012-2020.21. База. Р.25, поз.5</t>
  </si>
  <si>
    <t>9</t>
  </si>
  <si>
    <t>2.1-3301-2-1/1</t>
  </si>
  <si>
    <t>Исправление профиля щебеночных оснований с добавлением нового материала/объем: 30% от площади.</t>
  </si>
  <si>
    <t>1000 м2</t>
  </si>
  <si>
    <t>СН-2012-2021.2. База. Сб.1-3301-2-1/1</t>
  </si>
  <si>
    <t>10</t>
  </si>
  <si>
    <t>2.1-3101-13-1/1</t>
  </si>
  <si>
    <t>Устройство выравнивающего слоя из асфальтобетонной смеси с применением укладчиков асфальтобетона/объем:15% от общего объема.</t>
  </si>
  <si>
    <t>100 т</t>
  </si>
  <si>
    <t>СН-2012-2021.2. База. Сб.1-3101-13-1/1</t>
  </si>
  <si>
    <t>10,1</t>
  </si>
  <si>
    <t>10,2</t>
  </si>
  <si>
    <t>21.3-3-18</t>
  </si>
  <si>
    <t>СН-2012-2021.21. База. Р.3, о.3, поз.18</t>
  </si>
  <si>
    <t>11</t>
  </si>
  <si>
    <t>2.1-3103-21-2/1</t>
  </si>
  <si>
    <t>Укладка асфальтобетонных смесей комплектом машин на улицах и проездах города, толщиной покрытия 5 см, при количестве колодцев и решеток 8 шт. на 1000 м2 (без стоимости смеси асфальтобетонной и сегментов колодцев и решеток)</t>
  </si>
  <si>
    <t>СН-2012-2021.2. База. Сб.1-3103-21-2/1</t>
  </si>
  <si>
    <t>11,1</t>
  </si>
  <si>
    <t>11,2</t>
  </si>
  <si>
    <t>21.5-3-47</t>
  </si>
  <si>
    <t>Кольца горловин колодцев, марка К-7-1,5/объем: 0,024м3/шт.</t>
  </si>
  <si>
    <t>м3</t>
  </si>
  <si>
    <t>СН-2012-2021.21. База. Р.5, о.3, поз.47</t>
  </si>
  <si>
    <t>12</t>
  </si>
  <si>
    <t>2.1-3103-21-3/1</t>
  </si>
  <si>
    <t>Укладка асфальтобетонных смесей комплектом машин на улицах и проездах города, толщиной покрытия 5 см, добавляется или исключается на колодец или решетку на 1000 м2 (без стоимости смеси асфальтобетонной и сегментов колодцев и решеток)</t>
  </si>
  <si>
    <t>СН-2012-2021.2. База. Сб.1-3103-21-3/1</t>
  </si>
  <si>
    <t>12,1</t>
  </si>
  <si>
    <t>13</t>
  </si>
  <si>
    <t>2.1-3103-21-4/1</t>
  </si>
  <si>
    <t>Укладка асфальтобетонных смесей комплектом машин на улицах и проездах города, добавляется или исключается на 1 см (без стоимости смеси асфальтобетонной)/добавлено на 1 см.,к=1.</t>
  </si>
  <si>
    <t>СН-2012-2021.2. База. Сб.1-3103-21-4/1</t>
  </si>
  <si>
    <t>13,1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</si>
  <si>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</si>
  <si>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</si>
  <si>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</si>
  <si>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</si>
  <si>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</si>
  <si>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</si>
  <si>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</si>
  <si>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</si>
  <si>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</si>
  <si>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</si>
  <si>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</si>
  <si>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</si>
  <si>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</si>
  <si>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</si>
  <si>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</si>
  <si>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</si>
  <si>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</si>
  <si>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</si>
  <si>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</si>
  <si>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</si>
  <si>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</si>
  <si>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</si>
  <si>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</si>
  <si>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</si>
  <si>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</si>
  <si>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</si>
  <si>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</si>
  <si>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</si>
  <si>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</si>
  <si>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</si>
  <si>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</si>
  <si>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</si>
  <si>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</si>
  <si>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</si>
  <si>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</si>
  <si>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</si>
  <si>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</si>
  <si>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</si>
  <si>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</si>
  <si>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</si>
  <si>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</si>
  <si>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</si>
  <si>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</si>
  <si>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</si>
  <si>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</si>
  <si>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</si>
  <si>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</si>
  <si>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</si>
  <si>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</si>
  <si>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</si>
  <si>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</si>
  <si>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</si>
  <si>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Устройство а/б покрытия парковки на новое основание</t>
  </si>
  <si>
    <t>14</t>
  </si>
  <si>
    <t>2.49-3101-3-3/1</t>
  </si>
  <si>
    <t>Разработка грунта с погрузкой на автомобили-самосвалы экскаваторами с ковшом вместимостью 0,5 м3, группа грунтов 1-3</t>
  </si>
  <si>
    <t>100 м3</t>
  </si>
  <si>
    <t>СН-2012-2021.2. База. Сб.49-3101-3-3/1</t>
  </si>
  <si>
    <t>15</t>
  </si>
  <si>
    <t>2.49-3201-14-1/1</t>
  </si>
  <si>
    <t>Разработка грунта вручную в траншеях глубиной до 2 м без креплений с откосами, группа грунтов 1-3</t>
  </si>
  <si>
    <t>СН-2012-2021.2. База. Сб.49-3201-14-1/1</t>
  </si>
  <si>
    <t>16</t>
  </si>
  <si>
    <t>1.1-3101-6-1/1</t>
  </si>
  <si>
    <t>Погрузка грунта вручную в автомобили-самосвалы с выгрузкой</t>
  </si>
  <si>
    <t>СН-2012-2021.1. База. Сб.1-3101-6-1/1</t>
  </si>
  <si>
    <t>17</t>
  </si>
  <si>
    <t>2.49-3401-1-1/1</t>
  </si>
  <si>
    <t>Перевозка грунта автосамосвалами грузоподъемностью до 10 т на расстояние 1 км</t>
  </si>
  <si>
    <t>СН-2012-2021.2. База. Сб.49-3401-1-1/1</t>
  </si>
  <si>
    <t>18</t>
  </si>
  <si>
    <t>2.49-3401-1-2/1</t>
  </si>
  <si>
    <t>Перевозка грунта автосамосвалами грузоподъемностью до 10 т - добавляется на каждый последующий 1 км до 100 км (к поз. 49-3401-1-1)/добавлено на 47км.,k=47.</t>
  </si>
  <si>
    <t>СН-2012-2021.2. База. Сб.49-3401-1-2/1</t>
  </si>
  <si>
    <t>)*47</t>
  </si>
  <si>
    <t>19</t>
  </si>
  <si>
    <t>2.1-3303-1-1/1</t>
  </si>
  <si>
    <t>Устройство подстилающих и выравнивающих слоев оснований из песка</t>
  </si>
  <si>
    <t>СН-2012-2021.2. База. Сб.1-3303-1-1/1</t>
  </si>
  <si>
    <t>20</t>
  </si>
  <si>
    <t>2.1-3303-1-2/1</t>
  </si>
  <si>
    <t>Устройство подстилающих и выравнивающих слоев оснований из щебня</t>
  </si>
  <si>
    <t>СН-2012-2021.2. База. Сб.1-3303-1-2/1</t>
  </si>
  <si>
    <t>21</t>
  </si>
  <si>
    <t>2.1-3103-18-1/1</t>
  </si>
  <si>
    <t>Устройство покрытий из асфальтобетонных смесей вручную, толщина 4 см/5 см.</t>
  </si>
  <si>
    <t>СН-2012-2021.2. База. Сб.1-3103-18-1/1</t>
  </si>
  <si>
    <t>21,1</t>
  </si>
  <si>
    <t>Смеси асфальтобетонные дорожные горячие мелкозернистые, марка I, тип Б</t>
  </si>
  <si>
    <t>21,2</t>
  </si>
  <si>
    <t>Замена а/б покрытия парковки с исправлением профиля основания.</t>
  </si>
  <si>
    <t>22</t>
  </si>
  <si>
    <t>2.1-3104-1-4/1</t>
  </si>
  <si>
    <t>Разборка покрытий и оснований асфальтобетонных</t>
  </si>
  <si>
    <t>СН-2012-2021.2. База. Сб.1-3104-1-4/1</t>
  </si>
  <si>
    <t>23</t>
  </si>
  <si>
    <t>2.1-3104-1-2/1</t>
  </si>
  <si>
    <t>Разборка покрытий и оснований щебеночных/объем: 30% от площади покрытия</t>
  </si>
  <si>
    <t>СН-2012-2021.2. База. Сб.1-3104-1-2/1</t>
  </si>
  <si>
    <t>24</t>
  </si>
  <si>
    <t>1.49-9101-7-1/1</t>
  </si>
  <si>
    <t>Механизированная погрузка строительного мусора в автомобили-самосвалы</t>
  </si>
  <si>
    <t>СН-2012-2021.1. База. Сб.49-9101-7-1/1</t>
  </si>
  <si>
    <t>25</t>
  </si>
  <si>
    <t>26</t>
  </si>
  <si>
    <t>21.25-0-1</t>
  </si>
  <si>
    <t>Содержание свалки отходов строительства и сноса</t>
  </si>
  <si>
    <t>СН-2012-2020.21. База. Р.25, поз.1</t>
  </si>
  <si>
    <t>27</t>
  </si>
  <si>
    <t>28</t>
  </si>
  <si>
    <t>28,1</t>
  </si>
  <si>
    <t>28,2</t>
  </si>
  <si>
    <t>Нанесение линий дорожной разметки парковки</t>
  </si>
  <si>
    <t>2.1-3203-10-3/1</t>
  </si>
  <si>
    <t>Нанесение поперечной линии дорожной разметки краской, краска белая</t>
  </si>
  <si>
    <t>СН-2012-2021.2. База. Сб.1-3203-10-3/1</t>
  </si>
  <si>
    <t>Автомобильные дороги, раздел 32</t>
  </si>
  <si>
    <t>2.1-3203-10-1/1</t>
  </si>
  <si>
    <t>Нанесение линии дорожной разметки краской, линия продольная, сплошная, краска белая</t>
  </si>
  <si>
    <t>СН-2012-2021.2. База. Сб.1-3203-10-1/1</t>
  </si>
  <si>
    <t>2.1-3203-12-3/1</t>
  </si>
  <si>
    <t>Нанесение поперечной линии дорожной разметки термопластиком без стеклошариков</t>
  </si>
  <si>
    <t>СН-2012-2020.2. База. Сб.1-3203-12-3/1</t>
  </si>
  <si>
    <t>2.1-3203-12-1/1</t>
  </si>
  <si>
    <t>Нанесение продольной сплошной линии дорожной разметки термопластиком без стеклошариков</t>
  </si>
  <si>
    <t>СН-2012-2020.2. База. Сб.1-3203-12-1/1</t>
  </si>
  <si>
    <t>Устройство а/б покрытия пешеходных дорожек на новое основание.</t>
  </si>
  <si>
    <t>29</t>
  </si>
  <si>
    <t>30</t>
  </si>
  <si>
    <t>31</t>
  </si>
  <si>
    <t>Разработка грунта с погрузкой на автомобили-самосвалы экскаваторами с ковшом вместимостью 0,5 м3, группа грунтов 1-3/погрузка от ручной разработки</t>
  </si>
  <si>
    <t>32</t>
  </si>
  <si>
    <t>33</t>
  </si>
  <si>
    <t>34</t>
  </si>
  <si>
    <t>35</t>
  </si>
  <si>
    <t>36</t>
  </si>
  <si>
    <t>37</t>
  </si>
  <si>
    <t>2.1-3103-19-3/1</t>
  </si>
  <si>
    <t>Устройство асфальтобетонных покрытий дорожек и тротуаров двухслойных, нижний слой из крупнозернистой асфальтобетонной смеси тип Б, марка I, толщиной 4,5 см</t>
  </si>
  <si>
    <t>СН-2012-2021.2. База. Сб.1-3103-19-3/1</t>
  </si>
  <si>
    <t>38</t>
  </si>
  <si>
    <t>Устройство покрытий из асфальтобетонных смесей вручную, толщина 4 см</t>
  </si>
  <si>
    <t>38,1</t>
  </si>
  <si>
    <t>38,2</t>
  </si>
  <si>
    <t>Устройство резинового покрытия площадки на новое основание.</t>
  </si>
  <si>
    <t>39</t>
  </si>
  <si>
    <t>40</t>
  </si>
  <si>
    <t>41</t>
  </si>
  <si>
    <t>42</t>
  </si>
  <si>
    <t>43</t>
  </si>
  <si>
    <t>44</t>
  </si>
  <si>
    <t>45</t>
  </si>
  <si>
    <t>2.1-3305-7-1/1</t>
  </si>
  <si>
    <t>Устройство прослойки из нетканого синтетического материала (НСМ) в земляном полотне сплошной (без стоимости иглопробивного полотна)</t>
  </si>
  <si>
    <t>СН-2012-2021.2. База. Сб.1-3305-7-1/1</t>
  </si>
  <si>
    <t>45,1</t>
  </si>
  <si>
    <t>21.1-25-673</t>
  </si>
  <si>
    <t>Полотно иглопробивное для дорожного строительства, марка "КМ2" (Дорнит-2), ширина полотна 2,45 м</t>
  </si>
  <si>
    <t>СН-2012-2021.21. База. Р.1, о.25, поз.673</t>
  </si>
  <si>
    <t>46</t>
  </si>
  <si>
    <t>47</t>
  </si>
  <si>
    <t>48</t>
  </si>
  <si>
    <t>48,1</t>
  </si>
  <si>
    <t>48,2</t>
  </si>
  <si>
    <t>49</t>
  </si>
  <si>
    <t>5.3-3103-11-1/1</t>
  </si>
  <si>
    <t>Устройство наливного полиуретанового покрытия спортивных площадок и беговых дорожек толщиной 10 мм/однослойное покрытие толщ. 20 мм.</t>
  </si>
  <si>
    <t>СН-2012-2021.5. База. Сб.3-3103-11-1/1</t>
  </si>
  <si>
    <t>50</t>
  </si>
  <si>
    <t>5.3-3103-11-2/1</t>
  </si>
  <si>
    <t>Устройство наливного полиуретанового покрытия спортивных площадок и беговых дорожек, добавляется на 2 мм толщины покрытия/добавлено на 10мм.,k=5.</t>
  </si>
  <si>
    <t>СН-2012-2021.5. База. Сб.3-3103-11-2/1</t>
  </si>
  <si>
    <t>)*5</t>
  </si>
  <si>
    <t>Устройство наливного полиуретанового покрытия спортивных площадок и беговых дорожек толщиной 10 мм</t>
  </si>
  <si>
    <t>21.1-25-769</t>
  </si>
  <si>
    <t>Крошка резиновая гранулированная, фракция 2-3 мм</t>
  </si>
  <si>
    <t>кг</t>
  </si>
  <si>
    <t>СН-2012-2021.21. База. Р.1, о.25, поз.769</t>
  </si>
  <si>
    <t>21.1-25-770</t>
  </si>
  <si>
    <t>Крошка каучуковая гранулированная, окрашенная в массе, фракция 2-3 мм, цвет черный</t>
  </si>
  <si>
    <t>СН-2012-2021.21. База. Р.1, о.25, поз.770</t>
  </si>
  <si>
    <t>Замена бортового камня, дорожного</t>
  </si>
  <si>
    <t>51</t>
  </si>
  <si>
    <t>2.1-3202-1-1/1</t>
  </si>
  <si>
    <t>Замена бортового камня бетонного во дворовых территориях</t>
  </si>
  <si>
    <t>м</t>
  </si>
  <si>
    <t>СН-2012-2021.2. База. Сб.1-3202-1-1/1</t>
  </si>
  <si>
    <t>51,1</t>
  </si>
  <si>
    <t>51,2</t>
  </si>
  <si>
    <t>21.5-3-13</t>
  </si>
  <si>
    <t>Камни бетонные бортовые, марка БР 100.30.15</t>
  </si>
  <si>
    <t>СН-2012-2021.21. База. Р.5, о.3, поз.13</t>
  </si>
  <si>
    <t>51,3</t>
  </si>
  <si>
    <t>материал-заказчика</t>
  </si>
  <si>
    <t>занесена вручную</t>
  </si>
  <si>
    <t>52</t>
  </si>
  <si>
    <t>53</t>
  </si>
  <si>
    <t>Новый подраздел</t>
  </si>
  <si>
    <t>Замена бортового камня, садового</t>
  </si>
  <si>
    <t>54</t>
  </si>
  <si>
    <t>2.1-3204-6-1/1</t>
  </si>
  <si>
    <t>Разборка бортовых камней на бетонном основании</t>
  </si>
  <si>
    <t>СН-2012-2021.2. База. Сб.1-3204-6-1/1</t>
  </si>
  <si>
    <t>55</t>
  </si>
  <si>
    <t>56</t>
  </si>
  <si>
    <t>57</t>
  </si>
  <si>
    <t>58</t>
  </si>
  <si>
    <t>59</t>
  </si>
  <si>
    <t>2.1-3203-1-6/2</t>
  </si>
  <si>
    <t>Установка бортовых камней бетонных газонных и садовых марка БР60.20.8, при других видах покрытий</t>
  </si>
  <si>
    <t>СН-2012-2021.2. База. Сб.1-3203-1-6/2</t>
  </si>
  <si>
    <t>Ремонт газона</t>
  </si>
  <si>
    <t>60</t>
  </si>
  <si>
    <t>61</t>
  </si>
  <si>
    <t>62</t>
  </si>
  <si>
    <t>63</t>
  </si>
  <si>
    <t>64</t>
  </si>
  <si>
    <t>Перевозка грунта автосамосвалами грузоподъемностью до 10 т - добавляется на каждый последующий 1 км до 100 км (к поз. 49-3401-1-1)/добавлено на 40км.,k=40</t>
  </si>
  <si>
    <t>)*40</t>
  </si>
  <si>
    <t>21.25-0-2</t>
  </si>
  <si>
    <t>Размещение грунтов, полученных в результате производства земляных работ, не используемых для обратной засыпки: грунты незамусоренные экологически чистые</t>
  </si>
  <si>
    <t>СН-2012-2020.21. База. Р.25, поз.2</t>
  </si>
  <si>
    <t>65</t>
  </si>
  <si>
    <t>5.4-3203-3-3/1</t>
  </si>
  <si>
    <t>Подготовка почвы для устройства партерного и обыкновенного газонов с внесением растительной земли слоем 15 см механизированным способом</t>
  </si>
  <si>
    <t>СН-2012-2021.5. База. Сб.4-3203-3-3/1</t>
  </si>
  <si>
    <t>66</t>
  </si>
  <si>
    <t>5.4-3203-3-4/1</t>
  </si>
  <si>
    <t>Подготовка почвы для устройства партерного и обыкновенного газонов с внесением растительной земли слоем 15 см вручную</t>
  </si>
  <si>
    <t>СН-2012-2021.5. База. Сб.4-3203-3-4/1</t>
  </si>
  <si>
    <t>5.4-3203-3-5/1</t>
  </si>
  <si>
    <t>Подготовка почвы для устройства партерного и обыкновенного газонов на каждые 5 см изменения толщины слоя добавлять или исключать</t>
  </si>
  <si>
    <t>СН-2012-2020.5. База. Сб.4-3203-3-5/1</t>
  </si>
  <si>
    <t>)*1,6</t>
  </si>
  <si>
    <t>67</t>
  </si>
  <si>
    <t>5.4-3203-3-6/1</t>
  </si>
  <si>
    <t>Посев газонов партерных, мавританских, и обыкновенных вручную</t>
  </si>
  <si>
    <t>СН-2012-2021.5. База. Сб.4-3203-3-6/1</t>
  </si>
  <si>
    <t>Малые Архитектурные Формы</t>
  </si>
  <si>
    <t>Игровые МАФ Дмитровское ш. 52 к.2</t>
  </si>
  <si>
    <t>68</t>
  </si>
  <si>
    <t>цена-поставщика</t>
  </si>
  <si>
    <t>Игровой балансир "Пинбол", арт.ЛГК-96</t>
  </si>
  <si>
    <t>Материалы</t>
  </si>
  <si>
    <t>Материалы, изделия и конструкции</t>
  </si>
  <si>
    <t>[88 458 / 1,2]</t>
  </si>
  <si>
    <t>69</t>
  </si>
  <si>
    <t>Карусель 4-местная "Квебек", арт.ЛГК-306</t>
  </si>
  <si>
    <t>[95 668 / 1,2]</t>
  </si>
  <si>
    <t>70</t>
  </si>
  <si>
    <t>Рама для качелей "Гнездо" без подвеса, арт.ЛГК-36</t>
  </si>
  <si>
    <t>[109 455 / 1,2]</t>
  </si>
  <si>
    <t>71</t>
  </si>
  <si>
    <t>Подвес "Гнездо" круг (универсальный), арт.ЛГК-36.2</t>
  </si>
  <si>
    <t>[90 046 / 1,2]</t>
  </si>
  <si>
    <t>72</t>
  </si>
  <si>
    <t>Спортивный комплекс "Саймак", арт.ЛГСК-11.42</t>
  </si>
  <si>
    <t>[374 870 / 1,2]</t>
  </si>
  <si>
    <t>73</t>
  </si>
  <si>
    <t>Канатный игровой комплекс "Лотрек", арт.ЛГИК-8.204</t>
  </si>
  <si>
    <t>[1 823 759 / 1,2]</t>
  </si>
  <si>
    <t>74</t>
  </si>
  <si>
    <t>Качели-балансир, арт.ЛГК-04</t>
  </si>
  <si>
    <t>[40 525 / 1,2]</t>
  </si>
  <si>
    <t>75</t>
  </si>
  <si>
    <t>Качалка на пружине "Ежик", арт.ЛГК-08</t>
  </si>
  <si>
    <t>[44 327 / 1,2]</t>
  </si>
  <si>
    <t>76</t>
  </si>
  <si>
    <t>Карусель с полом, арт.ЛГК-22</t>
  </si>
  <si>
    <t>[106 166 / 1,2]</t>
  </si>
  <si>
    <t>77</t>
  </si>
  <si>
    <t>Карусель "Гнездо", арт.ЛГСК-11.21</t>
  </si>
  <si>
    <t>[237 058 / 1,2]</t>
  </si>
  <si>
    <t>78</t>
  </si>
  <si>
    <t>Рама на деревянных стойках для двойных качелей, арт.ЛГК-40.4Р</t>
  </si>
  <si>
    <t>[75 307 / 1,2]</t>
  </si>
  <si>
    <t>79</t>
  </si>
  <si>
    <t>Подвес на цепях со спинкой "Классик", арт.ЛГК-300</t>
  </si>
  <si>
    <t>[14 262 / 1,2]</t>
  </si>
  <si>
    <t>80</t>
  </si>
  <si>
    <t>Песочный дворик "Лесная полянка", арт.ЛГП-69</t>
  </si>
  <si>
    <t>[162 459 / 1,2]</t>
  </si>
  <si>
    <t>81</t>
  </si>
  <si>
    <t>Игровой комплекс "Весна-3", арт.ЛГИК-7.04</t>
  </si>
  <si>
    <t>[822 787 / 1,2]</t>
  </si>
  <si>
    <t>Игровые МАФ Дмитровское ш. 54 к.2</t>
  </si>
  <si>
    <t>82</t>
  </si>
  <si>
    <t>83</t>
  </si>
  <si>
    <t>84</t>
  </si>
  <si>
    <t>Рама для качелей металлических двойных без подвесов, арт.ЛГК-212Р</t>
  </si>
  <si>
    <t>[81 803 / 1,2]</t>
  </si>
  <si>
    <t>85</t>
  </si>
  <si>
    <t>86</t>
  </si>
  <si>
    <t>Песочный дворик "Полянка", арт.ЛГП-24</t>
  </si>
  <si>
    <t>[157 427 / 1,2]</t>
  </si>
  <si>
    <t>87</t>
  </si>
  <si>
    <t>Игровой комплекс "Чайковский", арт.ЛГИК-123</t>
  </si>
  <si>
    <t>[807 495 / 1,2]</t>
  </si>
  <si>
    <t>Садово-парковое оборудование</t>
  </si>
  <si>
    <t>88</t>
  </si>
  <si>
    <t>Диван парковый, арт.ЛГДП-06</t>
  </si>
  <si>
    <t>[18 751 / 1,2]</t>
  </si>
  <si>
    <t>89</t>
  </si>
  <si>
    <t>Урна металлическая с крышкой, арт.ЛГУ-04</t>
  </si>
  <si>
    <t>[4 687 / 1,2]</t>
  </si>
  <si>
    <t>Итого</t>
  </si>
  <si>
    <t>Итого по смете</t>
  </si>
  <si>
    <t>НДС</t>
  </si>
  <si>
    <t>НДС, 20%</t>
  </si>
  <si>
    <t>Итого с НДС</t>
  </si>
  <si>
    <t>1 377 145,74</t>
  </si>
  <si>
    <t>Итог с оптимиз</t>
  </si>
  <si>
    <t>Итого с учетом оптимизации</t>
  </si>
  <si>
    <t>Уровень цен на 01.10.2020 г</t>
  </si>
  <si>
    <t>_OBSM_</t>
  </si>
  <si>
    <t>9999990008</t>
  </si>
  <si>
    <t>Трудозатраты рабочих</t>
  </si>
  <si>
    <t>чел.-ч.</t>
  </si>
  <si>
    <t>22.1-10-4</t>
  </si>
  <si>
    <t>СН-2012-2021.22. База. п.1-10-4 (101001)</t>
  </si>
  <si>
    <t>Компрессоры с дизельным двигателем прицепные до 2,5 м3/мин</t>
  </si>
  <si>
    <t>маш.-ч</t>
  </si>
  <si>
    <t>22.1-18-27</t>
  </si>
  <si>
    <t>СН-2012-2021.22. База. п.1-18-27 (183301)</t>
  </si>
  <si>
    <t>Автомобили грузовые для аварийно-ремонтных работ, грузоподъемность до 7 т</t>
  </si>
  <si>
    <t>22.1-30-54</t>
  </si>
  <si>
    <t>СН-2012-2021.22. База. п.1-30-54 (308901)</t>
  </si>
  <si>
    <t>Молотки отбойные</t>
  </si>
  <si>
    <t>22.1-5-4</t>
  </si>
  <si>
    <t>СН-2012-2021.22. База. п.1-5-4 (050201)</t>
  </si>
  <si>
    <t>Катки дорожные самоходные статические, масса до 5 т</t>
  </si>
  <si>
    <t>22.1-5-79</t>
  </si>
  <si>
    <t>СН-2012-2021.22. База. п.1-5-79 (054301)</t>
  </si>
  <si>
    <t>Фрезы дорожные самоходные импортного производства, ширина фрезерования, до 500 мм</t>
  </si>
  <si>
    <t>21.1-1-3</t>
  </si>
  <si>
    <t>СН-2012-2021.21. База. Р.1, о.1, поз.3</t>
  </si>
  <si>
    <t>Битумы нефтяные, дорожные жидкие, марка МГ, СГ</t>
  </si>
  <si>
    <t>21.1-25-13</t>
  </si>
  <si>
    <t>СН-2012-2021.21. База. Р.1, о.25, поз.13</t>
  </si>
  <si>
    <t>Вода</t>
  </si>
  <si>
    <t>21.1-25-307</t>
  </si>
  <si>
    <t>СН-2012-2021.21. База. Р.1, о.25, поз.307</t>
  </si>
  <si>
    <t>Резцы, инструмент</t>
  </si>
  <si>
    <t>22.1-10-2</t>
  </si>
  <si>
    <t>СН-2012-2021.22. База. п.1-10-2 (100102)</t>
  </si>
  <si>
    <t>Компрессоры автомобильные, производительность 5-10 м3/мин</t>
  </si>
  <si>
    <t>22.1-1-74</t>
  </si>
  <si>
    <t>СН-2012-2021.22. База. п.1-1-74 (010809)</t>
  </si>
  <si>
    <t>Экскаваторы-погрузчики на пневмоколесном ходу гидравлические (при проведении ремонтных работ), грузоподъемность до 1,5 т, объем ковша 0,8-1,2 м3</t>
  </si>
  <si>
    <t>22.1-5-103</t>
  </si>
  <si>
    <t>СН-2012-2021.22. База. п.1-5-103 (054305)</t>
  </si>
  <si>
    <t>Фрезы дорожные самоходные, ширина фрезерования 2200 мм, глубина фрезерования до 320 мм</t>
  </si>
  <si>
    <t>22.1-5-97</t>
  </si>
  <si>
    <t>СН-2012-2021.22. База. п.1-5-97 (058301)</t>
  </si>
  <si>
    <t>Машины дорожные для заправки спецтехники водой, емкость до 8 м3</t>
  </si>
  <si>
    <t>21.1-25-981</t>
  </si>
  <si>
    <t>СН-2012-2021.21. База. Р.1, о.25, поз.981</t>
  </si>
  <si>
    <t>Резцы для дорожной фрезы W 2100 типа "Виртген"</t>
  </si>
  <si>
    <t>22.1-18-13</t>
  </si>
  <si>
    <t>СН-2012-2021.22. База. п.1-18-13 (184002)</t>
  </si>
  <si>
    <t>Автомобили-самосвалы, грузоподъемность до 10 т</t>
  </si>
  <si>
    <t>22.1-18-12</t>
  </si>
  <si>
    <t>СН-2012-2021.22. База. п.1-18-12 (184001)</t>
  </si>
  <si>
    <t>Автомобили-самосвалы, грузоподъемность до 7 т</t>
  </si>
  <si>
    <t>22.1-2-1</t>
  </si>
  <si>
    <t>СН-2012-2021.22. База. п.1-2-1 (020101)</t>
  </si>
  <si>
    <t>Тракторы на гусеничном ходу, мощность до 60 (81) кВт (л.с.)</t>
  </si>
  <si>
    <t>22.1-5-17</t>
  </si>
  <si>
    <t>СН-2012-2021.22. База. п.1-5-17 (050901)</t>
  </si>
  <si>
    <t>Поливомоечные машины, емкость цистерны до 5000 л</t>
  </si>
  <si>
    <t>22.1-5-2</t>
  </si>
  <si>
    <t>СН-2012-2021.22. База. п.1-5-2 (050102)</t>
  </si>
  <si>
    <t>Катки самоходные вибрационные, масса до 8 т</t>
  </si>
  <si>
    <t>22.1-5-3</t>
  </si>
  <si>
    <t>СН-2012-2021.22. База. п.1-5-3 (050103)</t>
  </si>
  <si>
    <t>Катки самоходные вибрационные, масса более 8 т</t>
  </si>
  <si>
    <t>22.1-5-47</t>
  </si>
  <si>
    <t>СН-2012-2021.22. База. п.1-5-47 (056001)</t>
  </si>
  <si>
    <t>Автогрейдеры, мощность 66-88 кВт (90-120 л.с.)</t>
  </si>
  <si>
    <t>21.1-12-35</t>
  </si>
  <si>
    <t>СН-2012-2021.21. База. Р.1, о.12, поз.35</t>
  </si>
  <si>
    <t>Щебень из естественного камня для строительных работ, марка 1200-800, фракция 10-20 мм</t>
  </si>
  <si>
    <t>21.1-12-36</t>
  </si>
  <si>
    <t>СН-2012-2021.21. База. Р.1, о.12, поз.36</t>
  </si>
  <si>
    <t>Щебень из естественного камня для строительных работ, марка 1200-800, фракция 20-40 мм</t>
  </si>
  <si>
    <t>22.1-5-19</t>
  </si>
  <si>
    <t>СН-2012-2021.22. База. п.1-5-19 (051001)</t>
  </si>
  <si>
    <t>Асфальтоукладчики, производительность до 350 т/ч</t>
  </si>
  <si>
    <t>22.1-17-188</t>
  </si>
  <si>
    <t>СН-2012-2021.22. База. п.1-17-188 (170202)</t>
  </si>
  <si>
    <t>Машины подметально-уборочные вакуумные на шасси автомобиля, объем бункера до 7 м3</t>
  </si>
  <si>
    <t>22.1-5-100</t>
  </si>
  <si>
    <t>СН-2012-2021.22. База. п.1-5-100 (050112)</t>
  </si>
  <si>
    <t>Катки самоходные вибрационные (при проведении ремонтных работ), масса до 8 т</t>
  </si>
  <si>
    <t>22.1-5-101</t>
  </si>
  <si>
    <t>СН-2012-2021.22. База. п.1-5-101 (050113)</t>
  </si>
  <si>
    <t>Катки самоходные вибрационные (при проведении ремонтных работ), масса до 12 т</t>
  </si>
  <si>
    <t>22.1-5-104</t>
  </si>
  <si>
    <t>СН-2012-2021.22. База. п.1-5-104 (051004)</t>
  </si>
  <si>
    <t>Асфальтоукладчики на гусеничном ходу с рабочей плитой, с системой автоматического управления (при проведении ремонтных работ), производительность до 900 т/ч</t>
  </si>
  <si>
    <t>22.1-5-105</t>
  </si>
  <si>
    <t>СН-2012-2021.22. База. п.1-5-105 (053603)</t>
  </si>
  <si>
    <t>Автогудронаторы битумные (при проведении ремонтных работ), емкость до 6000 л</t>
  </si>
  <si>
    <t>22.1-5-99</t>
  </si>
  <si>
    <t>СН-2012-2021.22. База. п.1-5-99 (050111)</t>
  </si>
  <si>
    <t>Катки самоходные вибрационные (при проведении ремонтных работ), масса до 4 т</t>
  </si>
  <si>
    <t>21.3-3-35</t>
  </si>
  <si>
    <t>СН-2012-2021.21. База. Р.3, о.3, поз.35</t>
  </si>
  <si>
    <t>Эмульсии дорожные, битумные</t>
  </si>
  <si>
    <t>22.1-1-4</t>
  </si>
  <si>
    <t>СН-2012-2021.22. База. п.1-1-4 (010105)</t>
  </si>
  <si>
    <t>Экскаваторы на гусеничном ходу гидравлические, объем ковша до 0,5 м3</t>
  </si>
  <si>
    <t>22.1-1-44</t>
  </si>
  <si>
    <t>СН-2012-2021.22. База. п.1-1-44 (012103)</t>
  </si>
  <si>
    <t>Бульдозеры гусеничные, мощность до 79 кВт (108 л.с.)</t>
  </si>
  <si>
    <t>22.1-5-15</t>
  </si>
  <si>
    <t>СН-2012-2021.22. База. п.1-5-15 (050703)</t>
  </si>
  <si>
    <t>Катки прицепные пневмоколесные, масса до 50 т</t>
  </si>
  <si>
    <t>22.1-5-18</t>
  </si>
  <si>
    <t>СН-2012-2021.22. База. п.1-5-18 (050902)</t>
  </si>
  <si>
    <t>Поливомоечные машины, емкость цистерны более 5000 л</t>
  </si>
  <si>
    <t>22.1-5-48</t>
  </si>
  <si>
    <t>СН-2012-2021.22. База. п.1-5-48 (056003)</t>
  </si>
  <si>
    <t>Автогрейдеры, мощность 99-147 кВт (130-200 л.с.)</t>
  </si>
  <si>
    <t>22.1-5-7</t>
  </si>
  <si>
    <t>СН-2012-2021.22. База. п.1-5-7 (050301)</t>
  </si>
  <si>
    <t>Катки дорожные самоходные на пневмоколесном ходу, масса до 16 т</t>
  </si>
  <si>
    <t>21.1-12-10</t>
  </si>
  <si>
    <t>СН-2012-2021.21. База. Р.1, о.12, поз.10</t>
  </si>
  <si>
    <t>Песок для дорожных работ, рядовой</t>
  </si>
  <si>
    <t>22.1-1-43</t>
  </si>
  <si>
    <t>СН-2012-2021.22. База. п.1-1-43 (012102)</t>
  </si>
  <si>
    <t>Бульдозеры гусеничные, мощность до 59 кВт (80 л.с.)</t>
  </si>
  <si>
    <t>22.1-5-5</t>
  </si>
  <si>
    <t>СН-2012-2021.22. База. п.1-5-5 (050202)</t>
  </si>
  <si>
    <t>Катки дорожные самоходные статические, масса до 10 т</t>
  </si>
  <si>
    <t>22.1-10-5</t>
  </si>
  <si>
    <t>СН-2012-2021.22. База. п.1-10-5 (101002)</t>
  </si>
  <si>
    <t>Компрессоры с дизельным двигателем прицепные до 5 м3/мин</t>
  </si>
  <si>
    <t>22.1-1-5</t>
  </si>
  <si>
    <t>СН-2012-2021.22. База. п.1-1-5 (010109)</t>
  </si>
  <si>
    <t>Экскаваторы на гусеничном ходу гидравлические, объем ковша до 0,65 м3</t>
  </si>
  <si>
    <t>22.1-5-75</t>
  </si>
  <si>
    <t>СН-2012-2021.22. База. п.1-5-75 (057208)</t>
  </si>
  <si>
    <t>Машины разметочные самоходные, скорость нанесения краски до 20 км/ч, ширина нанесения 10-20 см, длина хода 0,7 м</t>
  </si>
  <si>
    <t>21.1-6-196</t>
  </si>
  <si>
    <t>СН-2012-2021.21. База. Р.1, о.6, поз.196</t>
  </si>
  <si>
    <t>Краски (без стеклошариков) дорожные белые, марка "Магистраль"</t>
  </si>
  <si>
    <t>21.3-3-7</t>
  </si>
  <si>
    <t>СН-2012-2021.21. База. Р.3, о.3, поз.7</t>
  </si>
  <si>
    <t>Смеси асфальтобетонные дорожные горячие крупнозернистые, тип Б, марка I</t>
  </si>
  <si>
    <t>21.1-11-84</t>
  </si>
  <si>
    <t>СН-2012-2021.21. База. Р.1, о.11, поз.84</t>
  </si>
  <si>
    <t>Поковки строительные (скобы, закрепы, хомуты) простые, масса 1,8 кг</t>
  </si>
  <si>
    <t>22.1-17-168</t>
  </si>
  <si>
    <t>СН-2012-2021.22. База. п.1-17-168 (266501)</t>
  </si>
  <si>
    <t>Укладчики полимерных покрытий на игровых и спортивных площадках, производительность 10-50 м2/ч</t>
  </si>
  <si>
    <t>22.1-30-102</t>
  </si>
  <si>
    <t>СН-2012-2021.22. База. п.1-30-102 (303704)</t>
  </si>
  <si>
    <t>Дрели электрические, двухскоростные, мощностью 600 Вт</t>
  </si>
  <si>
    <t>22.1-4-8</t>
  </si>
  <si>
    <t>СН-2012-2021.22. База. п.1-4-8 (040201)</t>
  </si>
  <si>
    <t>Погрузчики на автомобильном ходу, грузоподъемность до 1 т</t>
  </si>
  <si>
    <t>22.1-6-68</t>
  </si>
  <si>
    <t>СН-2012-2021.22. База. п.1-6-68 (067203)</t>
  </si>
  <si>
    <t>Растворосмесители стационарные, емкость до 250 л</t>
  </si>
  <si>
    <t>21.1-25-255</t>
  </si>
  <si>
    <t>СН-2012-2021.21. База. Р.1, о.25, поз.255</t>
  </si>
  <si>
    <t>Пленка полиэтиленовая, толщина 0,12 - 0,15 мм</t>
  </si>
  <si>
    <t>21.1-25-343</t>
  </si>
  <si>
    <t>СН-2012-2021.21. База. Р.1, о.25, поз.343</t>
  </si>
  <si>
    <t>Скипидар живичный</t>
  </si>
  <si>
    <t>21.1-25-776</t>
  </si>
  <si>
    <t>СН-2012-2021.21. База. Р.1, о.25, поз.776</t>
  </si>
  <si>
    <t>Средство связующее универсальное полиуретановое на основе резиновой и каучуковой крошки для устройства высокопрочных эластичных покрытий</t>
  </si>
  <si>
    <t>21.1-6-101</t>
  </si>
  <si>
    <t>СН-2012-2021.21. База. Р.1, о.6, поз.101</t>
  </si>
  <si>
    <t>Пигменты сухие для красок, кислотный желтый</t>
  </si>
  <si>
    <t>22.1-4-1</t>
  </si>
  <si>
    <t>СН-2012-2021.22. База. п.1-4-1 (040101)</t>
  </si>
  <si>
    <t>Погрузчики универсальные на пневмоколесном ходу, грузоподъемность до 1 т</t>
  </si>
  <si>
    <t>21.3-1-36</t>
  </si>
  <si>
    <t>СН-2012-2021.21. База. Р.3, о.1, поз.36</t>
  </si>
  <si>
    <t>Смеси бетонные, БСГ, тяжелого бетона на гранитном щебне фракция 20-40 для инженерных коммуникаций и дорог, класс прочности: В15 (М200); П1, F100, W2</t>
  </si>
  <si>
    <t>21.3-2-15</t>
  </si>
  <si>
    <t>СН-2012-2021.21. База. Р.3, о.2, поз.15</t>
  </si>
  <si>
    <t>Растворы цементные, марка 100</t>
  </si>
  <si>
    <t>22.1-4-12</t>
  </si>
  <si>
    <t>СН-2012-2021.22. База. п.1-4-12 (040205)</t>
  </si>
  <si>
    <t>Погрузчики на автомобильном ходу, грузоподъемность до 5 т</t>
  </si>
  <si>
    <t>21.3-1-69</t>
  </si>
  <si>
    <t>СН-2012-2021.21. База. Р.3, о.1, поз.69</t>
  </si>
  <si>
    <t>Смеси бетонные, БСГ, тяжелого бетона на гранитном щебне, класс прочности: В15 (М200); П3, фракция 5-20, F50-100, W0-2</t>
  </si>
  <si>
    <t>21.5-3-12</t>
  </si>
  <si>
    <t>СН-2012-2021.21. База. Р.5, о.3, поз.12</t>
  </si>
  <si>
    <t>Камни бетонные бортовые, марка БР60.20.8</t>
  </si>
  <si>
    <t>22.1-17-39</t>
  </si>
  <si>
    <t>СН-2012-2021.22. База. п.1-17-39 (176001)</t>
  </si>
  <si>
    <t>Плуги выкопочные (без трактора)</t>
  </si>
  <si>
    <t>22.1-2-7</t>
  </si>
  <si>
    <t>СН-2012-2021.22. База. п.1-2-7 (021003)</t>
  </si>
  <si>
    <t>Тракторы на пневмоколесном ходу, мощность до 60 (81) кВт (л.с.)</t>
  </si>
  <si>
    <t>21.4-6-5</t>
  </si>
  <si>
    <t>СН-2012-2021.21. База. Р.4, о.6, поз.5</t>
  </si>
  <si>
    <t>Земля растительная</t>
  </si>
  <si>
    <t>21.4-6-11</t>
  </si>
  <si>
    <t>СН-2012-2021.21. База. Р.4, о.6, поз.11</t>
  </si>
  <si>
    <t>Семена (смесь универсальная) газонных трав</t>
  </si>
  <si>
    <t>5711840000</t>
  </si>
  <si>
    <t>Смеси асфальтобетонные горячие</t>
  </si>
  <si>
    <t>5855200000</t>
  </si>
  <si>
    <t>Сегменты ремонтных колодцев и решеток</t>
  </si>
  <si>
    <t>22.1-5-60</t>
  </si>
  <si>
    <t>СН-2012-2020.22. База. п.1-5-60 (057601)</t>
  </si>
  <si>
    <t>Маточные котлы, тип "Hofmann HK-1000"</t>
  </si>
  <si>
    <t>22.1-5-74</t>
  </si>
  <si>
    <t>СН-2012-2020.22. База. п.1-5-74 (057207)</t>
  </si>
  <si>
    <t>Машины разметочные, тип BMT-350С, для нанесения термопластика</t>
  </si>
  <si>
    <t>21.1-25-815</t>
  </si>
  <si>
    <t>СН-2012-2020.21. База. Р.1, о.25, поз.815</t>
  </si>
  <si>
    <t>Термопластик для разметки автомобильных дорог, марка "ТПКН", без стеклошариков</t>
  </si>
  <si>
    <t>8191010000</t>
  </si>
  <si>
    <t>Полотно иглопробивное для дорожного строительства "дорнит-2"</t>
  </si>
  <si>
    <t>10 м2</t>
  </si>
  <si>
    <t>"СОГЛАСОВАНО"</t>
  </si>
  <si>
    <t>"УТВЕРЖДАЮ"</t>
  </si>
  <si>
    <t>Форма № 1а (глава 1-5)</t>
  </si>
  <si>
    <t>"_____"________________ 2021 г.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</si>
  <si>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</si>
  <si>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</si>
  <si>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</si>
  <si>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</si>
  <si>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</si>
  <si>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</si>
  <si>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</si>
  <si>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</si>
  <si>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</si>
  <si>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</si>
  <si>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</si>
  <si>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</si>
  <si>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</si>
  <si>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</si>
  <si>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</si>
  <si>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</si>
  <si>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</si>
  <si>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</si>
  <si>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</si>
  <si>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</si>
  <si>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</si>
  <si>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</si>
  <si>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</si>
  <si>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</si>
  <si>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</si>
  <si>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</si>
  <si>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НР от ЗП</t>
  </si>
  <si>
    <t>%</t>
  </si>
  <si>
    <t>СП от ЗП</t>
  </si>
  <si>
    <t>НР и СП от ЗПМ</t>
  </si>
  <si>
    <t>ЗТР</t>
  </si>
  <si>
    <t>чел-ч</t>
  </si>
  <si>
    <t>МР</t>
  </si>
  <si>
    <t xml:space="preserve">Составил   </t>
  </si>
  <si>
    <t>[должность,подпись(инициалы,фамилия)]</t>
  </si>
  <si>
    <t xml:space="preserve">Проверил   </t>
  </si>
  <si>
    <t>___________________________</t>
  </si>
  <si>
    <t>" ___ " ___________ 20 ___ г.</t>
  </si>
  <si>
    <t xml:space="preserve">Мы, нижеподписавшиеся, произвели осмотр объекта </t>
  </si>
  <si>
    <t xml:space="preserve">и постановили произвести ремонт объекта в </t>
  </si>
  <si>
    <t>следующем объеме:</t>
  </si>
  <si>
    <t>№ п/п</t>
  </si>
  <si>
    <t>Количество</t>
  </si>
  <si>
    <t>Примечание</t>
  </si>
  <si>
    <t>Подписи членов комиссии:</t>
  </si>
  <si>
    <t>Заказчик _________________</t>
  </si>
  <si>
    <t>Подрядчик _________________</t>
  </si>
  <si>
    <t>TYPE</t>
  </si>
  <si>
    <t>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</si>
  <si>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</si>
  <si>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</si>
  <si>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</si>
  <si>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</si>
  <si>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</si>
  <si>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</si>
  <si>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</si>
  <si>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</si>
  <si>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</si>
  <si>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</si>
  <si>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</si>
  <si>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</si>
  <si>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</si>
  <si>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</si>
  <si>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</si>
  <si>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</si>
  <si>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</si>
  <si>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</si>
  <si>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</si>
  <si>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</si>
  <si>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</si>
  <si>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</si>
  <si>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</si>
  <si>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</si>
  <si>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</si>
  <si>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</si>
  <si>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</si>
  <si>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</si>
  <si>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</si>
  <si>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</si>
  <si>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</si>
  <si>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Ресурсная ведомость на</t>
  </si>
  <si>
    <t>Объект: Выполнение работ по благоустройству территории по адресу: Дмитровское шоссе д.33 к.6, к.7</t>
  </si>
  <si>
    <t>Обоснование</t>
  </si>
  <si>
    <t>Наименование</t>
  </si>
  <si>
    <t>Объем</t>
  </si>
  <si>
    <t>Текущая</t>
  </si>
  <si>
    <t>цена</t>
  </si>
  <si>
    <t>стоимость</t>
  </si>
  <si>
    <t xml:space="preserve">Материальные ресурсы </t>
  </si>
  <si>
    <t xml:space="preserve">Итого материальные ресурсы </t>
  </si>
  <si>
    <t>Выполнение работ текущего ремонта по адресу: Дмитровское ш.33 к.6, к.7 на территории Тимирязевского района в рамках Стимулирования управ районов в 2021 г. (устройство пешеходных зон и детской площадки)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</si>
</sst>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#,##0.00####;[Red]\-\ #,##0.00####"/>
    <numFmt numFmtId="166" formatCode="#,##0.00;[Red]\-\ #,##0.00"/>
  </numFmts>
  <fonts count="18" x14ac:knownFonts="1">
    <font>
      <sz val="10"/>
      <name val="Arial"/>
      <charset val="204"/>
    </font>
    <font>
      <b/>
      <sz val="10"/>
      <color indexed="12"/>
      <name val="Arial"/>
      <charset val="204"/>
    </font>
    <font>
      <b/>
      <sz val="10"/>
      <color indexed="16"/>
      <name val="Arial"/>
      <charset val="204"/>
    </font>
    <font>
      <b/>
      <sz val="10"/>
      <color indexed="20"/>
      <name val="Arial"/>
      <charset val="204"/>
    </font>
    <font>
      <b/>
      <sz val="10"/>
      <color indexed="17"/>
      <name val="Arial"/>
      <charset val="204"/>
    </font>
    <font>
      <sz val="10"/>
      <color indexed="12"/>
      <name val="Arial"/>
      <charset val="204"/>
    </font>
    <font>
      <sz val="10"/>
      <color indexed="14"/>
      <name val="Arial"/>
      <charset val="204"/>
    </font>
    <font>
      <b/>
      <sz val="10"/>
      <color indexed="14"/>
      <name val="Arial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sz val="13"/>
      <name val="Arial"/>
      <family val="2"/>
      <charset val="204"/>
    </font>
    <font>
      <b/>
      <sz val="1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166" fontId="15" fillId="0" borderId="0" xfId="0" applyNumberFormat="1" applyFont="1" applyAlignment="1">
      <alignment horizontal="right"/>
    </xf>
    <xf numFmtId="166" fontId="0" fillId="0" borderId="0" xfId="0" applyNumberFormat="1"/>
    <xf numFmtId="0" fontId="17" fillId="0" borderId="0" xfId="0" applyFont="1" applyAlignment="1">
      <alignment horizontal="right"/>
    </xf>
    <xf numFmtId="0" fontId="0" fillId="0" borderId="6" xfId="0" applyBorder="1"/>
    <xf numFmtId="166" fontId="17" fillId="0" borderId="6" xfId="0" applyNumberFormat="1" applyFont="1" applyBorder="1" applyAlignment="1">
      <alignment horizontal="right"/>
    </xf>
    <xf numFmtId="0" fontId="10" fillId="0" borderId="0" xfId="0" quotePrefix="1" applyFont="1" applyAlignment="1">
      <alignment horizontal="right" wrapText="1"/>
    </xf>
    <xf numFmtId="0" fontId="17" fillId="0" borderId="0" xfId="0" applyFont="1"/>
    <xf numFmtId="0" fontId="17" fillId="0" borderId="0" xfId="0" applyFont="1" applyAlignment="1">
      <alignment horizontal="left" wrapText="1"/>
    </xf>
    <xf numFmtId="0" fontId="10" fillId="0" borderId="1" xfId="0" applyFont="1" applyBorder="1"/>
    <xf numFmtId="0" fontId="17" fillId="0" borderId="0" xfId="0" applyFont="1" applyBorder="1" applyAlignment="1">
      <alignment horizontal="right"/>
    </xf>
    <xf numFmtId="0" fontId="17" fillId="0" borderId="0" xfId="0" applyFont="1" applyAlignment="1">
      <alignment horizontal="left" vertical="top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10" fillId="0" borderId="3" xfId="0" applyFont="1" applyBorder="1" applyAlignment="1">
      <alignment horizontal="left" wrapText="1"/>
    </xf>
    <xf numFmtId="0" fontId="10" fillId="0" borderId="3" xfId="0" applyFont="1" applyBorder="1" applyAlignment="1">
      <alignment horizontal="right" wrapText="1"/>
    </xf>
    <xf numFmtId="0" fontId="10" fillId="0" borderId="3" xfId="0" applyFont="1" applyBorder="1" applyAlignment="1">
      <alignment horizontal="right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right"/>
    </xf>
    <xf numFmtId="0" fontId="11" fillId="0" borderId="3" xfId="0" quotePrefix="1" applyFont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left" vertical="top" wrapText="1"/>
    </xf>
    <xf numFmtId="166" fontId="10" fillId="0" borderId="3" xfId="0" applyNumberFormat="1" applyFont="1" applyBorder="1" applyAlignment="1">
      <alignment horizontal="right" wrapText="1"/>
    </xf>
    <xf numFmtId="0" fontId="9" fillId="0" borderId="5" xfId="0" applyFont="1" applyBorder="1" applyAlignment="1">
      <alignment horizontal="center"/>
    </xf>
    <xf numFmtId="166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166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 vertical="center"/>
    </xf>
    <xf numFmtId="166" fontId="17" fillId="0" borderId="6" xfId="0" applyNumberFormat="1" applyFont="1" applyBorder="1" applyAlignment="1">
      <alignment horizontal="right"/>
    </xf>
    <xf numFmtId="0" fontId="11" fillId="0" borderId="0" xfId="0" applyFont="1" applyAlignment="1">
      <alignment horizont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0" fillId="0" borderId="0" xfId="0" applyAlignment="1"/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0" fillId="0" borderId="0" xfId="0" applyFont="1" applyBorder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17" fillId="0" borderId="0" xfId="0" applyFont="1" applyBorder="1" applyAlignment="1">
      <alignment horizontal="right"/>
    </xf>
    <xf numFmtId="0" fontId="12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7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right"/>
    </xf>
    <xf numFmtId="166" fontId="17" fillId="0" borderId="3" xfId="0" applyNumberFormat="1" applyFont="1" applyBorder="1" applyAlignment="1">
      <alignment horizontal="right"/>
    </xf>
    <xf numFmtId="0" fontId="11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271"/>
  <sheetViews>
    <sheetView tabSelected="1" topLeftCell="A15" zoomScaleNormal="100" workbookViewId="0">
      <selection activeCell="A15" sqref="A15:K15"/>
    </sheetView>
  </sheetViews>
  <sheetFormatPr defaultRowHeight="12.75" x14ac:dyDescent="0.2"/>
  <cols>
    <col min="1" max="1" width="5.7109375" customWidth="1"/>
    <col min="2" max="2" width="12.2851562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1" width="0" hidden="1" customWidth="1"/>
    <col min="32" max="32" width="113.140625" hidden="1" customWidth="1"/>
    <col min="33" max="36" width="0" hidden="1" customWidth="1"/>
  </cols>
  <sheetData>
    <row r="1" spans="1:11" x14ac:dyDescent="0.2">
      <c r="A1" s="8" t="str">
        <f>CONCATENATE(Source!B1, "     СН-2012 (© ОАО МЦЦС 'Мосстройцены', ", "2021", ")")</f>
        <v>Smeta.RU Flash  (495) 974-1589     СН-2012 (© ОАО МЦЦС 'Мосстройцены', 2021)</v>
      </c>
    </row>
    <row r="2" spans="1:11" ht="14.25" x14ac:dyDescent="0.2">
      <c r="A2" s="9"/>
      <c r="B2" s="9"/>
      <c r="C2" s="9"/>
      <c r="D2" s="9"/>
      <c r="E2" s="9"/>
      <c r="F2" s="9"/>
      <c r="G2" s="9"/>
      <c r="H2" s="9"/>
      <c r="I2" s="9"/>
      <c r="J2" s="64" t="s">
        <v>631</v>
      </c>
      <c r="K2" s="64"/>
    </row>
    <row r="3" spans="1:11" ht="16.5" x14ac:dyDescent="0.25">
      <c r="A3" s="11"/>
      <c r="B3" s="71" t="s">
        <v>629</v>
      </c>
      <c r="C3" s="71"/>
      <c r="D3" s="71"/>
      <c r="E3" s="71"/>
      <c r="F3" s="10"/>
      <c r="G3" s="71" t="s">
        <v>630</v>
      </c>
      <c r="H3" s="71"/>
      <c r="I3" s="71"/>
      <c r="J3" s="71"/>
      <c r="K3" s="71"/>
    </row>
    <row r="4" spans="1:11" ht="14.25" x14ac:dyDescent="0.2">
      <c r="A4" s="10"/>
      <c r="B4" s="63"/>
      <c r="C4" s="63"/>
      <c r="D4" s="63"/>
      <c r="E4" s="63"/>
      <c r="F4" s="10"/>
      <c r="G4" s="63"/>
      <c r="H4" s="63"/>
      <c r="I4" s="63"/>
      <c r="J4" s="63"/>
      <c r="K4" s="63"/>
    </row>
    <row r="5" spans="1:11" ht="14.25" x14ac:dyDescent="0.2">
      <c r="A5" s="12"/>
      <c r="B5" s="12"/>
      <c r="C5" s="13"/>
      <c r="D5" s="13"/>
      <c r="E5" s="13"/>
      <c r="F5" s="10"/>
      <c r="G5" s="14"/>
      <c r="H5" s="13"/>
      <c r="I5" s="13"/>
      <c r="J5" s="13"/>
      <c r="K5" s="14"/>
    </row>
    <row r="6" spans="1:11" ht="14.25" x14ac:dyDescent="0.2">
      <c r="A6" s="14"/>
      <c r="B6" s="63" t="str">
        <f>CONCATENATE("______________________ ", IF(Source!AL12&lt;&gt;"", Source!AL12, ""))</f>
        <v xml:space="preserve">______________________ </v>
      </c>
      <c r="C6" s="63"/>
      <c r="D6" s="63"/>
      <c r="E6" s="63"/>
      <c r="F6" s="10"/>
      <c r="G6" s="63" t="str">
        <f>CONCATENATE("______________________ ", IF(Source!AH12&lt;&gt;"", Source!AH12, ""))</f>
        <v xml:space="preserve">______________________ </v>
      </c>
      <c r="H6" s="63"/>
      <c r="I6" s="63"/>
      <c r="J6" s="63"/>
      <c r="K6" s="63"/>
    </row>
    <row r="7" spans="1:11" ht="14.25" x14ac:dyDescent="0.2">
      <c r="A7" s="15"/>
      <c r="B7" s="72" t="s">
        <v>632</v>
      </c>
      <c r="C7" s="72"/>
      <c r="D7" s="72"/>
      <c r="E7" s="72"/>
      <c r="F7" s="10"/>
      <c r="G7" s="72" t="s">
        <v>632</v>
      </c>
      <c r="H7" s="72"/>
      <c r="I7" s="72"/>
      <c r="J7" s="72"/>
      <c r="K7" s="72"/>
    </row>
    <row r="9" spans="1:11" ht="14.25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11" ht="15.75" x14ac:dyDescent="0.25">
      <c r="A10" s="65" t="str">
        <f>CONCATENATE( "ЛОКАЛЬНАЯ СМЕТА № ",IF(Source!F20&lt;&gt;"Новая локальная смета", Source!F20, ""))</f>
        <v>ЛОКАЛЬНАЯ СМЕТА № 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</row>
    <row r="11" spans="1:11" x14ac:dyDescent="0.2">
      <c r="A11" s="67" t="s">
        <v>633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</row>
    <row r="12" spans="1:11" ht="14.25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11" ht="18" hidden="1" x14ac:dyDescent="0.25">
      <c r="A13" s="70" t="str">
        <f>IF(Source!G20&lt;&gt;"Новая локальная смета", Source!G20, "")</f>
        <v/>
      </c>
      <c r="B13" s="70"/>
      <c r="C13" s="70"/>
      <c r="D13" s="70"/>
      <c r="E13" s="70"/>
      <c r="F13" s="70"/>
      <c r="G13" s="70"/>
      <c r="H13" s="70"/>
      <c r="I13" s="70"/>
      <c r="J13" s="70"/>
      <c r="K13" s="70"/>
    </row>
    <row r="14" spans="1:11" ht="14.25" hidden="1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11" ht="59.25" customHeight="1" x14ac:dyDescent="0.25">
      <c r="A15" s="68" t="s">
        <v>723</v>
      </c>
      <c r="B15" s="68"/>
      <c r="C15" s="68"/>
      <c r="D15" s="68"/>
      <c r="E15" s="68"/>
      <c r="F15" s="68"/>
      <c r="G15" s="68"/>
      <c r="H15" s="68"/>
      <c r="I15" s="68"/>
      <c r="J15" s="68"/>
      <c r="K15" s="68"/>
    </row>
    <row r="16" spans="1:11" x14ac:dyDescent="0.2">
      <c r="A16" s="67" t="s">
        <v>634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</row>
    <row r="17" spans="1:11" ht="14.25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4.25" x14ac:dyDescent="0.2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</row>
    <row r="19" spans="1:11" ht="14.25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4.25" x14ac:dyDescent="0.2">
      <c r="A20" s="10"/>
      <c r="B20" s="10"/>
      <c r="C20" s="10"/>
      <c r="D20" s="10"/>
      <c r="E20" s="10"/>
      <c r="F20" s="63" t="s">
        <v>635</v>
      </c>
      <c r="G20" s="63"/>
      <c r="H20" s="63"/>
      <c r="I20" s="57">
        <f>(Source!F655/1000)</f>
        <v>1100.6371100000001</v>
      </c>
      <c r="J20" s="64"/>
      <c r="K20" s="10" t="s">
        <v>636</v>
      </c>
    </row>
    <row r="21" spans="1:11" ht="14.25" hidden="1" x14ac:dyDescent="0.2">
      <c r="A21" s="10"/>
      <c r="B21" s="10"/>
      <c r="C21" s="10"/>
      <c r="D21" s="10"/>
      <c r="E21" s="10"/>
      <c r="F21" s="63" t="s">
        <v>637</v>
      </c>
      <c r="G21" s="63"/>
      <c r="H21" s="63"/>
      <c r="I21" s="57">
        <f>(Source!F645)/1000</f>
        <v>0</v>
      </c>
      <c r="J21" s="64"/>
      <c r="K21" s="10" t="s">
        <v>636</v>
      </c>
    </row>
    <row r="22" spans="1:11" ht="14.25" hidden="1" x14ac:dyDescent="0.2">
      <c r="A22" s="10"/>
      <c r="B22" s="10"/>
      <c r="C22" s="10"/>
      <c r="D22" s="10"/>
      <c r="E22" s="10"/>
      <c r="F22" s="63" t="s">
        <v>638</v>
      </c>
      <c r="G22" s="63"/>
      <c r="H22" s="63"/>
      <c r="I22" s="57">
        <f>(Source!F646)/1000</f>
        <v>0</v>
      </c>
      <c r="J22" s="64"/>
      <c r="K22" s="10" t="s">
        <v>636</v>
      </c>
    </row>
    <row r="23" spans="1:11" ht="14.25" hidden="1" x14ac:dyDescent="0.2">
      <c r="A23" s="10"/>
      <c r="B23" s="10"/>
      <c r="C23" s="10"/>
      <c r="D23" s="10"/>
      <c r="E23" s="10"/>
      <c r="F23" s="63" t="s">
        <v>639</v>
      </c>
      <c r="G23" s="63"/>
      <c r="H23" s="63"/>
      <c r="I23" s="57">
        <f>(Source!F637)/1000</f>
        <v>0</v>
      </c>
      <c r="J23" s="64"/>
      <c r="K23" s="10" t="s">
        <v>636</v>
      </c>
    </row>
    <row r="24" spans="1:11" ht="14.25" hidden="1" x14ac:dyDescent="0.2">
      <c r="A24" s="10"/>
      <c r="B24" s="10"/>
      <c r="C24" s="10"/>
      <c r="D24" s="10"/>
      <c r="E24" s="10"/>
      <c r="F24" s="63" t="s">
        <v>640</v>
      </c>
      <c r="G24" s="63"/>
      <c r="H24" s="63"/>
      <c r="I24" s="57">
        <f>(Source!F647+Source!F648)/1000</f>
        <v>1100.6371100000001</v>
      </c>
      <c r="J24" s="64"/>
      <c r="K24" s="10" t="s">
        <v>636</v>
      </c>
    </row>
    <row r="25" spans="1:11" ht="14.25" x14ac:dyDescent="0.2">
      <c r="A25" s="10"/>
      <c r="B25" s="10"/>
      <c r="C25" s="10"/>
      <c r="D25" s="10"/>
      <c r="E25" s="10"/>
      <c r="F25" s="63" t="s">
        <v>641</v>
      </c>
      <c r="G25" s="63"/>
      <c r="H25" s="63"/>
      <c r="I25" s="57">
        <f>(Source!F643+ Source!F642)/1000</f>
        <v>147.55266</v>
      </c>
      <c r="J25" s="64"/>
      <c r="K25" s="10" t="s">
        <v>636</v>
      </c>
    </row>
    <row r="26" spans="1:11" ht="14.25" x14ac:dyDescent="0.2">
      <c r="A26" s="10" t="s">
        <v>655</v>
      </c>
      <c r="B26" s="10"/>
      <c r="C26" s="10"/>
      <c r="D26" s="16"/>
      <c r="E26" s="17"/>
      <c r="F26" s="10"/>
      <c r="G26" s="10"/>
      <c r="H26" s="10"/>
      <c r="I26" s="10"/>
      <c r="J26" s="10"/>
      <c r="K26" s="10"/>
    </row>
    <row r="27" spans="1:11" ht="14.25" x14ac:dyDescent="0.2">
      <c r="A27" s="61" t="s">
        <v>642</v>
      </c>
      <c r="B27" s="61" t="s">
        <v>643</v>
      </c>
      <c r="C27" s="61" t="s">
        <v>644</v>
      </c>
      <c r="D27" s="61" t="s">
        <v>645</v>
      </c>
      <c r="E27" s="61" t="s">
        <v>646</v>
      </c>
      <c r="F27" s="61" t="s">
        <v>647</v>
      </c>
      <c r="G27" s="61" t="s">
        <v>648</v>
      </c>
      <c r="H27" s="61" t="s">
        <v>649</v>
      </c>
      <c r="I27" s="61" t="s">
        <v>650</v>
      </c>
      <c r="J27" s="61" t="s">
        <v>651</v>
      </c>
      <c r="K27" s="18" t="s">
        <v>652</v>
      </c>
    </row>
    <row r="28" spans="1:11" ht="28.5" x14ac:dyDescent="0.2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19" t="s">
        <v>653</v>
      </c>
    </row>
    <row r="29" spans="1:11" ht="28.5" x14ac:dyDescent="0.2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19" t="s">
        <v>654</v>
      </c>
    </row>
    <row r="30" spans="1:11" ht="14.25" x14ac:dyDescent="0.2">
      <c r="A30" s="19">
        <v>1</v>
      </c>
      <c r="B30" s="19">
        <v>2</v>
      </c>
      <c r="C30" s="19">
        <v>3</v>
      </c>
      <c r="D30" s="19">
        <v>4</v>
      </c>
      <c r="E30" s="19">
        <v>5</v>
      </c>
      <c r="F30" s="19">
        <v>6</v>
      </c>
      <c r="G30" s="19">
        <v>7</v>
      </c>
      <c r="H30" s="19">
        <v>8</v>
      </c>
      <c r="I30" s="19">
        <v>9</v>
      </c>
      <c r="J30" s="19">
        <v>10</v>
      </c>
      <c r="K30" s="19">
        <v>11</v>
      </c>
    </row>
    <row r="32" spans="1:11" ht="16.5" x14ac:dyDescent="0.25">
      <c r="A32" s="60" t="str">
        <f>CONCATENATE("Раздел: ",IF(Source!G208&lt;&gt;"Новый раздел", Source!G208, ""))</f>
        <v>Раздел: Устройство а/б покрытия пешеходных дорожек на новое основание.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</row>
    <row r="33" spans="1:22" ht="57" x14ac:dyDescent="0.2">
      <c r="A33" s="20" t="str">
        <f>Source!E212</f>
        <v>29</v>
      </c>
      <c r="B33" s="21" t="str">
        <f>Source!F212</f>
        <v>2.49-3101-3-3/1</v>
      </c>
      <c r="C33" s="21" t="str">
        <f>Source!G212</f>
        <v>Разработка грунта с погрузкой на автомобили-самосвалы экскаваторами с ковшом вместимостью 0,5 м3, группа грунтов 1-3</v>
      </c>
      <c r="D33" s="22" t="str">
        <f>Source!H212</f>
        <v>100 м3</v>
      </c>
      <c r="E33" s="9">
        <f>Source!I212</f>
        <v>7.2959999999999997E-2</v>
      </c>
      <c r="F33" s="24"/>
      <c r="G33" s="23"/>
      <c r="H33" s="9"/>
      <c r="I33" s="9"/>
      <c r="J33" s="25"/>
      <c r="K33" s="25"/>
      <c r="Q33">
        <f>ROUND((Source!BZ212/100)*ROUND((Source!AF212*Source!AV212)*Source!I212, 2), 2)</f>
        <v>14.68</v>
      </c>
      <c r="R33">
        <f>Source!X212</f>
        <v>14.68</v>
      </c>
      <c r="S33">
        <f>ROUND((Source!CA212/100)*ROUND((Source!AF212*Source!AV212)*Source!I212, 2), 2)</f>
        <v>2.1</v>
      </c>
      <c r="T33">
        <f>Source!Y212</f>
        <v>2.1</v>
      </c>
      <c r="U33">
        <f>ROUND((175/100)*ROUND((Source!AE212*Source!AV212)*Source!I212, 2), 2)</f>
        <v>438.45</v>
      </c>
      <c r="V33">
        <f>ROUND((108/100)*ROUND(Source!CS212*Source!I212, 2), 2)</f>
        <v>270.58</v>
      </c>
    </row>
    <row r="34" spans="1:22" x14ac:dyDescent="0.2">
      <c r="C34" s="26" t="str">
        <f>"Объем: "&amp;Source!I212&amp;"=("&amp;Source!I216&amp;")*"&amp;"0,95/"&amp;"100"</f>
        <v>Объем: 0,07296=(7,68)*0,95/100</v>
      </c>
    </row>
    <row r="35" spans="1:22" ht="14.25" x14ac:dyDescent="0.2">
      <c r="A35" s="20"/>
      <c r="B35" s="21"/>
      <c r="C35" s="21" t="s">
        <v>656</v>
      </c>
      <c r="D35" s="22"/>
      <c r="E35" s="9"/>
      <c r="F35" s="24">
        <f>Source!AO212</f>
        <v>287.38</v>
      </c>
      <c r="G35" s="23" t="str">
        <f>Source!DG212</f>
        <v/>
      </c>
      <c r="H35" s="9">
        <f>Source!AV212</f>
        <v>1</v>
      </c>
      <c r="I35" s="9">
        <f>IF(Source!BA212&lt;&gt; 0, Source!BA212, 1)</f>
        <v>1</v>
      </c>
      <c r="J35" s="25">
        <f>Source!S212</f>
        <v>20.97</v>
      </c>
      <c r="K35" s="25"/>
    </row>
    <row r="36" spans="1:22" ht="14.25" x14ac:dyDescent="0.2">
      <c r="A36" s="20"/>
      <c r="B36" s="21"/>
      <c r="C36" s="21" t="s">
        <v>657</v>
      </c>
      <c r="D36" s="22"/>
      <c r="E36" s="9"/>
      <c r="F36" s="24">
        <f>Source!AM212</f>
        <v>8779.01</v>
      </c>
      <c r="G36" s="23" t="str">
        <f>Source!DE212</f>
        <v/>
      </c>
      <c r="H36" s="9">
        <f>Source!AV212</f>
        <v>1</v>
      </c>
      <c r="I36" s="9">
        <f>IF(Source!BB212&lt;&gt; 0, Source!BB212, 1)</f>
        <v>1</v>
      </c>
      <c r="J36" s="25">
        <f>Source!Q212</f>
        <v>640.52</v>
      </c>
      <c r="K36" s="25"/>
    </row>
    <row r="37" spans="1:22" ht="14.25" x14ac:dyDescent="0.2">
      <c r="A37" s="20"/>
      <c r="B37" s="21"/>
      <c r="C37" s="21" t="s">
        <v>658</v>
      </c>
      <c r="D37" s="22"/>
      <c r="E37" s="9"/>
      <c r="F37" s="24">
        <f>Source!AN212</f>
        <v>3433.88</v>
      </c>
      <c r="G37" s="23" t="str">
        <f>Source!DF212</f>
        <v/>
      </c>
      <c r="H37" s="9">
        <f>Source!AV212</f>
        <v>1</v>
      </c>
      <c r="I37" s="9">
        <f>IF(Source!BS212&lt;&gt; 0, Source!BS212, 1)</f>
        <v>1</v>
      </c>
      <c r="J37" s="27">
        <f>Source!R212</f>
        <v>250.54</v>
      </c>
      <c r="K37" s="25"/>
    </row>
    <row r="38" spans="1:22" ht="14.25" x14ac:dyDescent="0.2">
      <c r="A38" s="20"/>
      <c r="B38" s="21"/>
      <c r="C38" s="21" t="s">
        <v>659</v>
      </c>
      <c r="D38" s="22" t="s">
        <v>660</v>
      </c>
      <c r="E38" s="9">
        <f>Source!AT212</f>
        <v>70</v>
      </c>
      <c r="F38" s="24"/>
      <c r="G38" s="23"/>
      <c r="H38" s="9"/>
      <c r="I38" s="9"/>
      <c r="J38" s="25">
        <f>SUM(R33:R37)</f>
        <v>14.68</v>
      </c>
      <c r="K38" s="25"/>
    </row>
    <row r="39" spans="1:22" ht="14.25" x14ac:dyDescent="0.2">
      <c r="A39" s="20"/>
      <c r="B39" s="21"/>
      <c r="C39" s="21" t="s">
        <v>661</v>
      </c>
      <c r="D39" s="22" t="s">
        <v>660</v>
      </c>
      <c r="E39" s="9">
        <f>Source!AU212</f>
        <v>10</v>
      </c>
      <c r="F39" s="24"/>
      <c r="G39" s="23"/>
      <c r="H39" s="9"/>
      <c r="I39" s="9"/>
      <c r="J39" s="25">
        <f>SUM(T33:T38)</f>
        <v>2.1</v>
      </c>
      <c r="K39" s="25"/>
    </row>
    <row r="40" spans="1:22" ht="14.25" x14ac:dyDescent="0.2">
      <c r="A40" s="20"/>
      <c r="B40" s="21"/>
      <c r="C40" s="21" t="s">
        <v>662</v>
      </c>
      <c r="D40" s="22" t="s">
        <v>660</v>
      </c>
      <c r="E40" s="9">
        <f>108</f>
        <v>108</v>
      </c>
      <c r="F40" s="24"/>
      <c r="G40" s="23"/>
      <c r="H40" s="9"/>
      <c r="I40" s="9"/>
      <c r="J40" s="25">
        <f>SUM(V33:V39)</f>
        <v>270.58</v>
      </c>
      <c r="K40" s="25"/>
    </row>
    <row r="41" spans="1:22" ht="14.25" x14ac:dyDescent="0.2">
      <c r="A41" s="20"/>
      <c r="B41" s="21"/>
      <c r="C41" s="21" t="s">
        <v>663</v>
      </c>
      <c r="D41" s="22" t="s">
        <v>664</v>
      </c>
      <c r="E41" s="9">
        <f>Source!AQ212</f>
        <v>1.59</v>
      </c>
      <c r="F41" s="24"/>
      <c r="G41" s="23" t="str">
        <f>Source!DI212</f>
        <v/>
      </c>
      <c r="H41" s="9">
        <f>Source!AV212</f>
        <v>1</v>
      </c>
      <c r="I41" s="9"/>
      <c r="J41" s="25"/>
      <c r="K41" s="25">
        <f>Source!U212</f>
        <v>0.1160064</v>
      </c>
    </row>
    <row r="42" spans="1:22" ht="15" x14ac:dyDescent="0.25">
      <c r="A42" s="30"/>
      <c r="B42" s="30"/>
      <c r="C42" s="30"/>
      <c r="D42" s="30"/>
      <c r="E42" s="30"/>
      <c r="F42" s="30"/>
      <c r="G42" s="30"/>
      <c r="H42" s="30"/>
      <c r="I42" s="59">
        <f>J35+J36+J38+J39+J40</f>
        <v>948.84999999999991</v>
      </c>
      <c r="J42" s="59"/>
      <c r="K42" s="31">
        <f>IF(Source!I212&lt;&gt;0, ROUND(I42/Source!I212, 2), 0)</f>
        <v>13005.07</v>
      </c>
      <c r="P42" s="28">
        <f>I42</f>
        <v>948.84999999999991</v>
      </c>
    </row>
    <row r="43" spans="1:22" ht="42.75" x14ac:dyDescent="0.2">
      <c r="A43" s="20" t="str">
        <f>Source!E213</f>
        <v>30</v>
      </c>
      <c r="B43" s="21" t="str">
        <f>Source!F213</f>
        <v>2.49-3201-14-1/1</v>
      </c>
      <c r="C43" s="21" t="str">
        <f>Source!G213</f>
        <v>Разработка грунта вручную в траншеях глубиной до 2 м без креплений с откосами, группа грунтов 1-3</v>
      </c>
      <c r="D43" s="22" t="str">
        <f>Source!H213</f>
        <v>100 м3</v>
      </c>
      <c r="E43" s="9">
        <f>Source!I213</f>
        <v>3.8400000000000001E-3</v>
      </c>
      <c r="F43" s="24"/>
      <c r="G43" s="23"/>
      <c r="H43" s="9"/>
      <c r="I43" s="9"/>
      <c r="J43" s="25"/>
      <c r="K43" s="25"/>
      <c r="Q43">
        <f>ROUND((Source!BZ213/100)*ROUND((Source!AF213*Source!AV213)*Source!I213, 2), 2)</f>
        <v>112.76</v>
      </c>
      <c r="R43">
        <f>Source!X213</f>
        <v>112.76</v>
      </c>
      <c r="S43">
        <f>ROUND((Source!CA213/100)*ROUND((Source!AF213*Source!AV213)*Source!I213, 2), 2)</f>
        <v>16.11</v>
      </c>
      <c r="T43">
        <f>Source!Y213</f>
        <v>16.11</v>
      </c>
      <c r="U43">
        <f>ROUND((175/100)*ROUND((Source!AE213*Source!AV213)*Source!I213, 2), 2)</f>
        <v>0</v>
      </c>
      <c r="V43">
        <f>ROUND((108/100)*ROUND(Source!CS213*Source!I213, 2), 2)</f>
        <v>0</v>
      </c>
    </row>
    <row r="44" spans="1:22" x14ac:dyDescent="0.2">
      <c r="C44" s="26" t="str">
        <f>"Объем: "&amp;Source!I213&amp;"=("&amp;Source!I216&amp;")*"&amp;"0,05/"&amp;"100"</f>
        <v>Объем: 0,00384=(7,68)*0,05/100</v>
      </c>
    </row>
    <row r="45" spans="1:22" ht="14.25" x14ac:dyDescent="0.2">
      <c r="A45" s="20"/>
      <c r="B45" s="21"/>
      <c r="C45" s="21" t="s">
        <v>656</v>
      </c>
      <c r="D45" s="22"/>
      <c r="E45" s="9"/>
      <c r="F45" s="24">
        <f>Source!AO213</f>
        <v>41951.1</v>
      </c>
      <c r="G45" s="23" t="str">
        <f>Source!DG213</f>
        <v/>
      </c>
      <c r="H45" s="9">
        <f>Source!AV213</f>
        <v>1</v>
      </c>
      <c r="I45" s="9">
        <f>IF(Source!BA213&lt;&gt; 0, Source!BA213, 1)</f>
        <v>1</v>
      </c>
      <c r="J45" s="25">
        <f>Source!S213</f>
        <v>161.09</v>
      </c>
      <c r="K45" s="25"/>
    </row>
    <row r="46" spans="1:22" ht="14.25" x14ac:dyDescent="0.2">
      <c r="A46" s="20"/>
      <c r="B46" s="21"/>
      <c r="C46" s="21" t="s">
        <v>659</v>
      </c>
      <c r="D46" s="22" t="s">
        <v>660</v>
      </c>
      <c r="E46" s="9">
        <f>Source!AT213</f>
        <v>70</v>
      </c>
      <c r="F46" s="24"/>
      <c r="G46" s="23"/>
      <c r="H46" s="9"/>
      <c r="I46" s="9"/>
      <c r="J46" s="25">
        <f>SUM(R43:R45)</f>
        <v>112.76</v>
      </c>
      <c r="K46" s="25"/>
    </row>
    <row r="47" spans="1:22" ht="14.25" x14ac:dyDescent="0.2">
      <c r="A47" s="20"/>
      <c r="B47" s="21"/>
      <c r="C47" s="21" t="s">
        <v>661</v>
      </c>
      <c r="D47" s="22" t="s">
        <v>660</v>
      </c>
      <c r="E47" s="9">
        <f>Source!AU213</f>
        <v>10</v>
      </c>
      <c r="F47" s="24"/>
      <c r="G47" s="23"/>
      <c r="H47" s="9"/>
      <c r="I47" s="9"/>
      <c r="J47" s="25">
        <f>SUM(T43:T46)</f>
        <v>16.11</v>
      </c>
      <c r="K47" s="25"/>
    </row>
    <row r="48" spans="1:22" ht="14.25" x14ac:dyDescent="0.2">
      <c r="A48" s="20"/>
      <c r="B48" s="21"/>
      <c r="C48" s="21" t="s">
        <v>663</v>
      </c>
      <c r="D48" s="22" t="s">
        <v>664</v>
      </c>
      <c r="E48" s="9">
        <f>Source!AQ213</f>
        <v>221.6</v>
      </c>
      <c r="F48" s="24"/>
      <c r="G48" s="23" t="str">
        <f>Source!DI213</f>
        <v/>
      </c>
      <c r="H48" s="9">
        <f>Source!AV213</f>
        <v>1</v>
      </c>
      <c r="I48" s="9"/>
      <c r="J48" s="25"/>
      <c r="K48" s="25">
        <f>Source!U213</f>
        <v>0.85094400000000003</v>
      </c>
    </row>
    <row r="49" spans="1:22" ht="15" x14ac:dyDescent="0.25">
      <c r="A49" s="30"/>
      <c r="B49" s="30"/>
      <c r="C49" s="30"/>
      <c r="D49" s="30"/>
      <c r="E49" s="30"/>
      <c r="F49" s="30"/>
      <c r="G49" s="30"/>
      <c r="H49" s="30"/>
      <c r="I49" s="59">
        <f>J45+J46+J47</f>
        <v>289.96000000000004</v>
      </c>
      <c r="J49" s="59"/>
      <c r="K49" s="31">
        <f>IF(Source!I213&lt;&gt;0, ROUND(I49/Source!I213, 2), 0)</f>
        <v>75510.42</v>
      </c>
      <c r="P49" s="28">
        <f>I49</f>
        <v>289.96000000000004</v>
      </c>
    </row>
    <row r="50" spans="1:22" ht="71.25" x14ac:dyDescent="0.2">
      <c r="A50" s="20" t="str">
        <f>Source!E214</f>
        <v>31</v>
      </c>
      <c r="B50" s="21" t="str">
        <f>Source!F214</f>
        <v>2.49-3101-3-3/1</v>
      </c>
      <c r="C50" s="21" t="str">
        <f>Source!G214</f>
        <v>Разработка грунта с погрузкой на автомобили-самосвалы экскаваторами с ковшом вместимостью 0,5 м3, группа грунтов 1-3/погрузка от ручной разработки</v>
      </c>
      <c r="D50" s="22" t="str">
        <f>Source!H214</f>
        <v>100 м3</v>
      </c>
      <c r="E50" s="9">
        <f>Source!I214</f>
        <v>3.4559999999999999E-3</v>
      </c>
      <c r="F50" s="24"/>
      <c r="G50" s="23"/>
      <c r="H50" s="9"/>
      <c r="I50" s="9"/>
      <c r="J50" s="25"/>
      <c r="K50" s="25"/>
      <c r="Q50">
        <f>ROUND((Source!BZ214/100)*ROUND((Source!AF214*Source!AV214)*Source!I214, 2), 2)</f>
        <v>0.69</v>
      </c>
      <c r="R50">
        <f>Source!X214</f>
        <v>0.69</v>
      </c>
      <c r="S50">
        <f>ROUND((Source!CA214/100)*ROUND((Source!AF214*Source!AV214)*Source!I214, 2), 2)</f>
        <v>0.1</v>
      </c>
      <c r="T50">
        <f>Source!Y214</f>
        <v>0.1</v>
      </c>
      <c r="U50">
        <f>ROUND((175/100)*ROUND((Source!AE214*Source!AV214)*Source!I214, 2), 2)</f>
        <v>20.77</v>
      </c>
      <c r="V50">
        <f>ROUND((108/100)*ROUND(Source!CS214*Source!I214, 2), 2)</f>
        <v>12.82</v>
      </c>
    </row>
    <row r="51" spans="1:22" x14ac:dyDescent="0.2">
      <c r="C51" s="26" t="str">
        <f>"Объем: "&amp;Source!I214&amp;"=("&amp;Source!I213&amp;")*"&amp;"0,9"</f>
        <v>Объем: 0,003456=(0,00384)*0,9</v>
      </c>
    </row>
    <row r="52" spans="1:22" ht="14.25" x14ac:dyDescent="0.2">
      <c r="A52" s="20"/>
      <c r="B52" s="21"/>
      <c r="C52" s="21" t="s">
        <v>656</v>
      </c>
      <c r="D52" s="22"/>
      <c r="E52" s="9"/>
      <c r="F52" s="24">
        <f>Source!AO214</f>
        <v>287.38</v>
      </c>
      <c r="G52" s="23" t="str">
        <f>Source!DG214</f>
        <v/>
      </c>
      <c r="H52" s="9">
        <f>Source!AV214</f>
        <v>1</v>
      </c>
      <c r="I52" s="9">
        <f>IF(Source!BA214&lt;&gt; 0, Source!BA214, 1)</f>
        <v>1</v>
      </c>
      <c r="J52" s="25">
        <f>Source!S214</f>
        <v>0.99</v>
      </c>
      <c r="K52" s="25"/>
    </row>
    <row r="53" spans="1:22" ht="14.25" x14ac:dyDescent="0.2">
      <c r="A53" s="20"/>
      <c r="B53" s="21"/>
      <c r="C53" s="21" t="s">
        <v>657</v>
      </c>
      <c r="D53" s="22"/>
      <c r="E53" s="9"/>
      <c r="F53" s="24">
        <f>Source!AM214</f>
        <v>8779.01</v>
      </c>
      <c r="G53" s="23" t="str">
        <f>Source!DE214</f>
        <v/>
      </c>
      <c r="H53" s="9">
        <f>Source!AV214</f>
        <v>1</v>
      </c>
      <c r="I53" s="9">
        <f>IF(Source!BB214&lt;&gt; 0, Source!BB214, 1)</f>
        <v>1</v>
      </c>
      <c r="J53" s="25">
        <f>Source!Q214</f>
        <v>30.34</v>
      </c>
      <c r="K53" s="25"/>
    </row>
    <row r="54" spans="1:22" ht="14.25" x14ac:dyDescent="0.2">
      <c r="A54" s="20"/>
      <c r="B54" s="21"/>
      <c r="C54" s="21" t="s">
        <v>658</v>
      </c>
      <c r="D54" s="22"/>
      <c r="E54" s="9"/>
      <c r="F54" s="24">
        <f>Source!AN214</f>
        <v>3433.88</v>
      </c>
      <c r="G54" s="23" t="str">
        <f>Source!DF214</f>
        <v/>
      </c>
      <c r="H54" s="9">
        <f>Source!AV214</f>
        <v>1</v>
      </c>
      <c r="I54" s="9">
        <f>IF(Source!BS214&lt;&gt; 0, Source!BS214, 1)</f>
        <v>1</v>
      </c>
      <c r="J54" s="27">
        <f>Source!R214</f>
        <v>11.87</v>
      </c>
      <c r="K54" s="25"/>
    </row>
    <row r="55" spans="1:22" ht="14.25" x14ac:dyDescent="0.2">
      <c r="A55" s="20"/>
      <c r="B55" s="21"/>
      <c r="C55" s="21" t="s">
        <v>659</v>
      </c>
      <c r="D55" s="22" t="s">
        <v>660</v>
      </c>
      <c r="E55" s="9">
        <f>Source!AT214</f>
        <v>70</v>
      </c>
      <c r="F55" s="24"/>
      <c r="G55" s="23"/>
      <c r="H55" s="9"/>
      <c r="I55" s="9"/>
      <c r="J55" s="25">
        <f>SUM(R50:R54)</f>
        <v>0.69</v>
      </c>
      <c r="K55" s="25"/>
    </row>
    <row r="56" spans="1:22" ht="14.25" x14ac:dyDescent="0.2">
      <c r="A56" s="20"/>
      <c r="B56" s="21"/>
      <c r="C56" s="21" t="s">
        <v>661</v>
      </c>
      <c r="D56" s="22" t="s">
        <v>660</v>
      </c>
      <c r="E56" s="9">
        <f>Source!AU214</f>
        <v>10</v>
      </c>
      <c r="F56" s="24"/>
      <c r="G56" s="23"/>
      <c r="H56" s="9"/>
      <c r="I56" s="9"/>
      <c r="J56" s="25">
        <f>SUM(T50:T55)</f>
        <v>0.1</v>
      </c>
      <c r="K56" s="25"/>
    </row>
    <row r="57" spans="1:22" ht="14.25" x14ac:dyDescent="0.2">
      <c r="A57" s="20"/>
      <c r="B57" s="21"/>
      <c r="C57" s="21" t="s">
        <v>662</v>
      </c>
      <c r="D57" s="22" t="s">
        <v>660</v>
      </c>
      <c r="E57" s="9">
        <f>108</f>
        <v>108</v>
      </c>
      <c r="F57" s="24"/>
      <c r="G57" s="23"/>
      <c r="H57" s="9"/>
      <c r="I57" s="9"/>
      <c r="J57" s="25">
        <f>SUM(V50:V56)</f>
        <v>12.82</v>
      </c>
      <c r="K57" s="25"/>
    </row>
    <row r="58" spans="1:22" ht="14.25" x14ac:dyDescent="0.2">
      <c r="A58" s="20"/>
      <c r="B58" s="21"/>
      <c r="C58" s="21" t="s">
        <v>663</v>
      </c>
      <c r="D58" s="22" t="s">
        <v>664</v>
      </c>
      <c r="E58" s="9">
        <f>Source!AQ214</f>
        <v>1.59</v>
      </c>
      <c r="F58" s="24"/>
      <c r="G58" s="23" t="str">
        <f>Source!DI214</f>
        <v/>
      </c>
      <c r="H58" s="9">
        <f>Source!AV214</f>
        <v>1</v>
      </c>
      <c r="I58" s="9"/>
      <c r="J58" s="25"/>
      <c r="K58" s="25">
        <f>Source!U214</f>
        <v>5.4950399999999996E-3</v>
      </c>
    </row>
    <row r="59" spans="1:22" ht="15" x14ac:dyDescent="0.25">
      <c r="A59" s="30"/>
      <c r="B59" s="30"/>
      <c r="C59" s="30"/>
      <c r="D59" s="30"/>
      <c r="E59" s="30"/>
      <c r="F59" s="30"/>
      <c r="G59" s="30"/>
      <c r="H59" s="30"/>
      <c r="I59" s="59">
        <f>J52+J53+J55+J56+J57</f>
        <v>44.94</v>
      </c>
      <c r="J59" s="59"/>
      <c r="K59" s="31">
        <f>IF(Source!I214&lt;&gt;0, ROUND(I59/Source!I214, 2), 0)</f>
        <v>13003.47</v>
      </c>
      <c r="P59" s="28">
        <f>I59</f>
        <v>44.94</v>
      </c>
    </row>
    <row r="60" spans="1:22" ht="28.5" x14ac:dyDescent="0.2">
      <c r="A60" s="20" t="str">
        <f>Source!E215</f>
        <v>32</v>
      </c>
      <c r="B60" s="21" t="str">
        <f>Source!F215</f>
        <v>1.1-3101-6-1/1</v>
      </c>
      <c r="C60" s="21" t="str">
        <f>Source!G215</f>
        <v>Погрузка грунта вручную в автомобили-самосвалы с выгрузкой</v>
      </c>
      <c r="D60" s="22" t="str">
        <f>Source!H215</f>
        <v>100 м3</v>
      </c>
      <c r="E60" s="9">
        <f>Source!I215</f>
        <v>3.8400000000000001E-4</v>
      </c>
      <c r="F60" s="24"/>
      <c r="G60" s="23"/>
      <c r="H60" s="9"/>
      <c r="I60" s="9"/>
      <c r="J60" s="25"/>
      <c r="K60" s="25"/>
      <c r="Q60">
        <f>ROUND((Source!BZ215/100)*ROUND((Source!AF215*Source!AV215)*Source!I215, 2), 2)</f>
        <v>2.99</v>
      </c>
      <c r="R60">
        <f>Source!X215</f>
        <v>2.99</v>
      </c>
      <c r="S60">
        <f>ROUND((Source!CA215/100)*ROUND((Source!AF215*Source!AV215)*Source!I215, 2), 2)</f>
        <v>0.43</v>
      </c>
      <c r="T60">
        <f>Source!Y215</f>
        <v>0.43</v>
      </c>
      <c r="U60">
        <f>ROUND((175/100)*ROUND((Source!AE215*Source!AV215)*Source!I215, 2), 2)</f>
        <v>0</v>
      </c>
      <c r="V60">
        <f>ROUND((108/100)*ROUND(Source!CS215*Source!I215, 2), 2)</f>
        <v>0</v>
      </c>
    </row>
    <row r="61" spans="1:22" x14ac:dyDescent="0.2">
      <c r="C61" s="26" t="str">
        <f>"Объем: "&amp;Source!I215&amp;"=("&amp;Source!I213&amp;")*"&amp;"0,1"</f>
        <v>Объем: 0,000384=(0,00384)*0,1</v>
      </c>
    </row>
    <row r="62" spans="1:22" ht="14.25" x14ac:dyDescent="0.2">
      <c r="A62" s="20"/>
      <c r="B62" s="21"/>
      <c r="C62" s="21" t="s">
        <v>656</v>
      </c>
      <c r="D62" s="22"/>
      <c r="E62" s="9"/>
      <c r="F62" s="24">
        <f>Source!AO215</f>
        <v>11130.3</v>
      </c>
      <c r="G62" s="23" t="str">
        <f>Source!DG215</f>
        <v/>
      </c>
      <c r="H62" s="9">
        <f>Source!AV215</f>
        <v>1</v>
      </c>
      <c r="I62" s="9">
        <f>IF(Source!BA215&lt;&gt; 0, Source!BA215, 1)</f>
        <v>1</v>
      </c>
      <c r="J62" s="25">
        <f>Source!S215</f>
        <v>4.2699999999999996</v>
      </c>
      <c r="K62" s="25"/>
    </row>
    <row r="63" spans="1:22" ht="14.25" x14ac:dyDescent="0.2">
      <c r="A63" s="20"/>
      <c r="B63" s="21"/>
      <c r="C63" s="21" t="s">
        <v>659</v>
      </c>
      <c r="D63" s="22" t="s">
        <v>660</v>
      </c>
      <c r="E63" s="9">
        <f>Source!AT215</f>
        <v>70</v>
      </c>
      <c r="F63" s="24"/>
      <c r="G63" s="23"/>
      <c r="H63" s="9"/>
      <c r="I63" s="9"/>
      <c r="J63" s="25">
        <f>SUM(R60:R62)</f>
        <v>2.99</v>
      </c>
      <c r="K63" s="25"/>
    </row>
    <row r="64" spans="1:22" ht="14.25" x14ac:dyDescent="0.2">
      <c r="A64" s="20"/>
      <c r="B64" s="21"/>
      <c r="C64" s="21" t="s">
        <v>661</v>
      </c>
      <c r="D64" s="22" t="s">
        <v>660</v>
      </c>
      <c r="E64" s="9">
        <f>Source!AU215</f>
        <v>10</v>
      </c>
      <c r="F64" s="24"/>
      <c r="G64" s="23"/>
      <c r="H64" s="9"/>
      <c r="I64" s="9"/>
      <c r="J64" s="25">
        <f>SUM(T60:T63)</f>
        <v>0.43</v>
      </c>
      <c r="K64" s="25"/>
    </row>
    <row r="65" spans="1:22" ht="14.25" x14ac:dyDescent="0.2">
      <c r="A65" s="20"/>
      <c r="B65" s="21"/>
      <c r="C65" s="21" t="s">
        <v>663</v>
      </c>
      <c r="D65" s="22" t="s">
        <v>664</v>
      </c>
      <c r="E65" s="9">
        <f>Source!AQ215</f>
        <v>83</v>
      </c>
      <c r="F65" s="24"/>
      <c r="G65" s="23" t="str">
        <f>Source!DI215</f>
        <v/>
      </c>
      <c r="H65" s="9">
        <f>Source!AV215</f>
        <v>1</v>
      </c>
      <c r="I65" s="9"/>
      <c r="J65" s="25"/>
      <c r="K65" s="25">
        <f>Source!U215</f>
        <v>3.1871999999999998E-2</v>
      </c>
    </row>
    <row r="66" spans="1:22" ht="15" x14ac:dyDescent="0.25">
      <c r="A66" s="30"/>
      <c r="B66" s="30"/>
      <c r="C66" s="30"/>
      <c r="D66" s="30"/>
      <c r="E66" s="30"/>
      <c r="F66" s="30"/>
      <c r="G66" s="30"/>
      <c r="H66" s="30"/>
      <c r="I66" s="59">
        <f>J62+J63+J64</f>
        <v>7.6899999999999995</v>
      </c>
      <c r="J66" s="59"/>
      <c r="K66" s="31">
        <f>IF(Source!I215&lt;&gt;0, ROUND(I66/Source!I215, 2), 0)</f>
        <v>20026.04</v>
      </c>
      <c r="P66" s="28">
        <f>I66</f>
        <v>7.6899999999999995</v>
      </c>
    </row>
    <row r="67" spans="1:22" ht="42.75" x14ac:dyDescent="0.2">
      <c r="A67" s="20" t="str">
        <f>Source!E216</f>
        <v>33</v>
      </c>
      <c r="B67" s="21" t="str">
        <f>Source!F216</f>
        <v>2.49-3401-1-1/1</v>
      </c>
      <c r="C67" s="21" t="str">
        <f>Source!G216</f>
        <v>Перевозка грунта автосамосвалами грузоподъемностью до 10 т на расстояние 1 км</v>
      </c>
      <c r="D67" s="22" t="str">
        <f>Source!H216</f>
        <v>м3</v>
      </c>
      <c r="E67" s="9">
        <f>Source!I216</f>
        <v>7.68</v>
      </c>
      <c r="F67" s="24"/>
      <c r="G67" s="23"/>
      <c r="H67" s="9"/>
      <c r="I67" s="9"/>
      <c r="J67" s="25"/>
      <c r="K67" s="25"/>
      <c r="Q67">
        <f>ROUND((Source!BZ216/100)*ROUND((Source!AF216*Source!AV216)*Source!I216, 2), 2)</f>
        <v>0</v>
      </c>
      <c r="R67">
        <f>Source!X216</f>
        <v>0</v>
      </c>
      <c r="S67">
        <f>ROUND((Source!CA216/100)*ROUND((Source!AF216*Source!AV216)*Source!I216, 2), 2)</f>
        <v>0</v>
      </c>
      <c r="T67">
        <f>Source!Y216</f>
        <v>0</v>
      </c>
      <c r="U67">
        <f>ROUND((175/100)*ROUND((Source!AE216*Source!AV216)*Source!I216, 2), 2)</f>
        <v>344.87</v>
      </c>
      <c r="V67">
        <f>ROUND((108/100)*ROUND(Source!CS216*Source!I216, 2), 2)</f>
        <v>212.84</v>
      </c>
    </row>
    <row r="68" spans="1:22" x14ac:dyDescent="0.2">
      <c r="C68" s="26" t="str">
        <f>"Объем: "&amp;Source!I216&amp;"=("&amp;Source!I221&amp;")*"&amp;"100*"&amp;"0,24"</f>
        <v>Объем: 7,68=(0,32)*100*0,24</v>
      </c>
    </row>
    <row r="69" spans="1:22" ht="14.25" x14ac:dyDescent="0.2">
      <c r="A69" s="20"/>
      <c r="B69" s="21"/>
      <c r="C69" s="21" t="s">
        <v>657</v>
      </c>
      <c r="D69" s="22"/>
      <c r="E69" s="9"/>
      <c r="F69" s="24">
        <f>Source!AM216</f>
        <v>47.27</v>
      </c>
      <c r="G69" s="23" t="str">
        <f>Source!DE216</f>
        <v/>
      </c>
      <c r="H69" s="9">
        <f>Source!AV216</f>
        <v>1</v>
      </c>
      <c r="I69" s="9">
        <f>IF(Source!BB216&lt;&gt; 0, Source!BB216, 1)</f>
        <v>1</v>
      </c>
      <c r="J69" s="25">
        <f>Source!Q216</f>
        <v>363.03</v>
      </c>
      <c r="K69" s="25"/>
    </row>
    <row r="70" spans="1:22" ht="14.25" x14ac:dyDescent="0.2">
      <c r="A70" s="20"/>
      <c r="B70" s="21"/>
      <c r="C70" s="21" t="s">
        <v>658</v>
      </c>
      <c r="D70" s="22"/>
      <c r="E70" s="9"/>
      <c r="F70" s="24">
        <f>Source!AN216</f>
        <v>25.66</v>
      </c>
      <c r="G70" s="23" t="str">
        <f>Source!DF216</f>
        <v/>
      </c>
      <c r="H70" s="9">
        <f>Source!AV216</f>
        <v>1</v>
      </c>
      <c r="I70" s="9">
        <f>IF(Source!BS216&lt;&gt; 0, Source!BS216, 1)</f>
        <v>1</v>
      </c>
      <c r="J70" s="27">
        <f>Source!R216</f>
        <v>197.07</v>
      </c>
      <c r="K70" s="25"/>
    </row>
    <row r="71" spans="1:22" ht="15" x14ac:dyDescent="0.25">
      <c r="A71" s="30"/>
      <c r="B71" s="30"/>
      <c r="C71" s="30"/>
      <c r="D71" s="30"/>
      <c r="E71" s="30"/>
      <c r="F71" s="30"/>
      <c r="G71" s="30"/>
      <c r="H71" s="30"/>
      <c r="I71" s="59">
        <f>J69</f>
        <v>363.03</v>
      </c>
      <c r="J71" s="59"/>
      <c r="K71" s="31">
        <f>IF(Source!I216&lt;&gt;0, ROUND(I71/Source!I216, 2), 0)</f>
        <v>47.27</v>
      </c>
      <c r="P71" s="28">
        <f>I71</f>
        <v>363.03</v>
      </c>
    </row>
    <row r="72" spans="1:22" ht="71.25" x14ac:dyDescent="0.2">
      <c r="A72" s="20" t="str">
        <f>Source!E217</f>
        <v>34</v>
      </c>
      <c r="B72" s="21" t="str">
        <f>Source!F217</f>
        <v>2.49-3401-1-2/1</v>
      </c>
      <c r="C72" s="21" t="str">
        <f>Source!G217</f>
        <v>Перевозка грунта автосамосвалами грузоподъемностью до 10 т - добавляется на каждый последующий 1 км до 100 км (к поз. 49-3401-1-1)/добавлено на 47км.,k=47.</v>
      </c>
      <c r="D72" s="22" t="str">
        <f>Source!H217</f>
        <v>м3</v>
      </c>
      <c r="E72" s="9">
        <f>Source!I217</f>
        <v>7.68</v>
      </c>
      <c r="F72" s="24"/>
      <c r="G72" s="23"/>
      <c r="H72" s="9"/>
      <c r="I72" s="9"/>
      <c r="J72" s="25"/>
      <c r="K72" s="25"/>
      <c r="Q72">
        <f>ROUND((Source!BZ217/100)*ROUND((Source!AF217*Source!AV217)*Source!I217, 2), 2)</f>
        <v>0</v>
      </c>
      <c r="R72">
        <f>Source!X217</f>
        <v>0</v>
      </c>
      <c r="S72">
        <f>ROUND((Source!CA217/100)*ROUND((Source!AF217*Source!AV217)*Source!I217, 2), 2)</f>
        <v>0</v>
      </c>
      <c r="T72">
        <f>Source!Y217</f>
        <v>0</v>
      </c>
      <c r="U72">
        <f>ROUND((175/100)*ROUND((Source!AE217*Source!AV217)*Source!I217, 2), 2)</f>
        <v>5230.3100000000004</v>
      </c>
      <c r="V72">
        <f>ROUND((108/100)*ROUND(Source!CS217*Source!I217, 2), 2)</f>
        <v>3227.85</v>
      </c>
    </row>
    <row r="73" spans="1:22" ht="14.25" x14ac:dyDescent="0.2">
      <c r="A73" s="20"/>
      <c r="B73" s="21"/>
      <c r="C73" s="21" t="s">
        <v>657</v>
      </c>
      <c r="D73" s="22"/>
      <c r="E73" s="9"/>
      <c r="F73" s="24">
        <f>Source!AM217</f>
        <v>15.25</v>
      </c>
      <c r="G73" s="23" t="str">
        <f>Source!DE217</f>
        <v>)*47</v>
      </c>
      <c r="H73" s="9">
        <f>Source!AV217</f>
        <v>1</v>
      </c>
      <c r="I73" s="9">
        <f>IF(Source!BB217&lt;&gt; 0, Source!BB217, 1)</f>
        <v>1</v>
      </c>
      <c r="J73" s="25">
        <f>Source!Q217</f>
        <v>5504.64</v>
      </c>
      <c r="K73" s="25"/>
    </row>
    <row r="74" spans="1:22" ht="14.25" x14ac:dyDescent="0.2">
      <c r="A74" s="20"/>
      <c r="B74" s="21"/>
      <c r="C74" s="21" t="s">
        <v>658</v>
      </c>
      <c r="D74" s="22"/>
      <c r="E74" s="9"/>
      <c r="F74" s="24">
        <f>Source!AN217</f>
        <v>8.2799999999999994</v>
      </c>
      <c r="G74" s="23" t="str">
        <f>Source!DF217</f>
        <v>)*47</v>
      </c>
      <c r="H74" s="9">
        <f>Source!AV217</f>
        <v>1</v>
      </c>
      <c r="I74" s="9">
        <f>IF(Source!BS217&lt;&gt; 0, Source!BS217, 1)</f>
        <v>1</v>
      </c>
      <c r="J74" s="27">
        <f>Source!R217</f>
        <v>2988.75</v>
      </c>
      <c r="K74" s="25"/>
    </row>
    <row r="75" spans="1:22" ht="15" x14ac:dyDescent="0.25">
      <c r="A75" s="30"/>
      <c r="B75" s="30"/>
      <c r="C75" s="30"/>
      <c r="D75" s="30"/>
      <c r="E75" s="30"/>
      <c r="F75" s="30"/>
      <c r="G75" s="30"/>
      <c r="H75" s="30"/>
      <c r="I75" s="59">
        <f>J73</f>
        <v>5504.64</v>
      </c>
      <c r="J75" s="59"/>
      <c r="K75" s="31">
        <f>IF(Source!I217&lt;&gt;0, ROUND(I75/Source!I217, 2), 0)</f>
        <v>716.75</v>
      </c>
      <c r="P75" s="28">
        <f>I75</f>
        <v>5504.64</v>
      </c>
    </row>
    <row r="76" spans="1:22" ht="42.75" x14ac:dyDescent="0.2">
      <c r="A76" s="20" t="str">
        <f>Source!E218</f>
        <v>35</v>
      </c>
      <c r="B76" s="21" t="str">
        <f>Source!F218</f>
        <v>2.1-3303-1-1/1</v>
      </c>
      <c r="C76" s="21" t="str">
        <f>Source!G218</f>
        <v>Устройство подстилающих и выравнивающих слоев оснований из песка</v>
      </c>
      <c r="D76" s="22" t="str">
        <f>Source!H218</f>
        <v>100 м3</v>
      </c>
      <c r="E76" s="9">
        <f>Source!I218</f>
        <v>3.2000000000000001E-2</v>
      </c>
      <c r="F76" s="24"/>
      <c r="G76" s="23"/>
      <c r="H76" s="9"/>
      <c r="I76" s="9"/>
      <c r="J76" s="25"/>
      <c r="K76" s="25"/>
      <c r="Q76">
        <f>ROUND((Source!BZ218/100)*ROUND((Source!AF218*Source!AV218)*Source!I218, 2), 2)</f>
        <v>69.430000000000007</v>
      </c>
      <c r="R76">
        <f>Source!X218</f>
        <v>69.430000000000007</v>
      </c>
      <c r="S76">
        <f>ROUND((Source!CA218/100)*ROUND((Source!AF218*Source!AV218)*Source!I218, 2), 2)</f>
        <v>9.92</v>
      </c>
      <c r="T76">
        <f>Source!Y218</f>
        <v>9.92</v>
      </c>
      <c r="U76">
        <f>ROUND((175/100)*ROUND((Source!AE218*Source!AV218)*Source!I218, 2), 2)</f>
        <v>180.5</v>
      </c>
      <c r="V76">
        <f>ROUND((108/100)*ROUND(Source!CS218*Source!I218, 2), 2)</f>
        <v>111.39</v>
      </c>
    </row>
    <row r="77" spans="1:22" x14ac:dyDescent="0.2">
      <c r="C77" s="26" t="str">
        <f>"Объем: "&amp;Source!I218&amp;"=("&amp;Source!I221&amp;")*"&amp;"0,1"</f>
        <v>Объем: 0,032=(0,32)*0,1</v>
      </c>
    </row>
    <row r="78" spans="1:22" ht="14.25" x14ac:dyDescent="0.2">
      <c r="A78" s="20"/>
      <c r="B78" s="21"/>
      <c r="C78" s="21" t="s">
        <v>656</v>
      </c>
      <c r="D78" s="22"/>
      <c r="E78" s="9"/>
      <c r="F78" s="24">
        <f>Source!AO218</f>
        <v>3099.54</v>
      </c>
      <c r="G78" s="23" t="str">
        <f>Source!DG218</f>
        <v/>
      </c>
      <c r="H78" s="9">
        <f>Source!AV218</f>
        <v>1</v>
      </c>
      <c r="I78" s="9">
        <f>IF(Source!BA218&lt;&gt; 0, Source!BA218, 1)</f>
        <v>1</v>
      </c>
      <c r="J78" s="25">
        <f>Source!S218</f>
        <v>99.19</v>
      </c>
      <c r="K78" s="25"/>
    </row>
    <row r="79" spans="1:22" ht="14.25" x14ac:dyDescent="0.2">
      <c r="A79" s="20"/>
      <c r="B79" s="21"/>
      <c r="C79" s="21" t="s">
        <v>657</v>
      </c>
      <c r="D79" s="22"/>
      <c r="E79" s="9"/>
      <c r="F79" s="24">
        <f>Source!AM218</f>
        <v>7602.23</v>
      </c>
      <c r="G79" s="23" t="str">
        <f>Source!DE218</f>
        <v/>
      </c>
      <c r="H79" s="9">
        <f>Source!AV218</f>
        <v>1</v>
      </c>
      <c r="I79" s="9">
        <f>IF(Source!BB218&lt;&gt; 0, Source!BB218, 1)</f>
        <v>1</v>
      </c>
      <c r="J79" s="25">
        <f>Source!Q218</f>
        <v>243.27</v>
      </c>
      <c r="K79" s="25"/>
    </row>
    <row r="80" spans="1:22" ht="14.25" x14ac:dyDescent="0.2">
      <c r="A80" s="20"/>
      <c r="B80" s="21"/>
      <c r="C80" s="21" t="s">
        <v>658</v>
      </c>
      <c r="D80" s="22"/>
      <c r="E80" s="9"/>
      <c r="F80" s="24">
        <f>Source!AN218</f>
        <v>3222.98</v>
      </c>
      <c r="G80" s="23" t="str">
        <f>Source!DF218</f>
        <v/>
      </c>
      <c r="H80" s="9">
        <f>Source!AV218</f>
        <v>1</v>
      </c>
      <c r="I80" s="9">
        <f>IF(Source!BS218&lt;&gt; 0, Source!BS218, 1)</f>
        <v>1</v>
      </c>
      <c r="J80" s="27">
        <f>Source!R218</f>
        <v>103.14</v>
      </c>
      <c r="K80" s="25"/>
    </row>
    <row r="81" spans="1:22" ht="14.25" x14ac:dyDescent="0.2">
      <c r="A81" s="20"/>
      <c r="B81" s="21"/>
      <c r="C81" s="21" t="s">
        <v>665</v>
      </c>
      <c r="D81" s="22"/>
      <c r="E81" s="9"/>
      <c r="F81" s="24">
        <f>Source!AL218</f>
        <v>65162.05</v>
      </c>
      <c r="G81" s="23" t="str">
        <f>Source!DD218</f>
        <v/>
      </c>
      <c r="H81" s="9">
        <f>Source!AW218</f>
        <v>1</v>
      </c>
      <c r="I81" s="9">
        <f>IF(Source!BC218&lt;&gt; 0, Source!BC218, 1)</f>
        <v>1</v>
      </c>
      <c r="J81" s="25">
        <f>Source!P218</f>
        <v>2085.19</v>
      </c>
      <c r="K81" s="25"/>
    </row>
    <row r="82" spans="1:22" ht="14.25" x14ac:dyDescent="0.2">
      <c r="A82" s="20"/>
      <c r="B82" s="21"/>
      <c r="C82" s="21" t="s">
        <v>659</v>
      </c>
      <c r="D82" s="22" t="s">
        <v>660</v>
      </c>
      <c r="E82" s="9">
        <f>Source!AT218</f>
        <v>70</v>
      </c>
      <c r="F82" s="24"/>
      <c r="G82" s="23"/>
      <c r="H82" s="9"/>
      <c r="I82" s="9"/>
      <c r="J82" s="25">
        <f>SUM(R76:R81)</f>
        <v>69.430000000000007</v>
      </c>
      <c r="K82" s="25"/>
    </row>
    <row r="83" spans="1:22" ht="14.25" x14ac:dyDescent="0.2">
      <c r="A83" s="20"/>
      <c r="B83" s="21"/>
      <c r="C83" s="21" t="s">
        <v>661</v>
      </c>
      <c r="D83" s="22" t="s">
        <v>660</v>
      </c>
      <c r="E83" s="9">
        <f>Source!AU218</f>
        <v>10</v>
      </c>
      <c r="F83" s="24"/>
      <c r="G83" s="23"/>
      <c r="H83" s="9"/>
      <c r="I83" s="9"/>
      <c r="J83" s="25">
        <f>SUM(T76:T82)</f>
        <v>9.92</v>
      </c>
      <c r="K83" s="25"/>
    </row>
    <row r="84" spans="1:22" ht="14.25" x14ac:dyDescent="0.2">
      <c r="A84" s="20"/>
      <c r="B84" s="21"/>
      <c r="C84" s="21" t="s">
        <v>662</v>
      </c>
      <c r="D84" s="22" t="s">
        <v>660</v>
      </c>
      <c r="E84" s="9">
        <f>108</f>
        <v>108</v>
      </c>
      <c r="F84" s="24"/>
      <c r="G84" s="23"/>
      <c r="H84" s="9"/>
      <c r="I84" s="9"/>
      <c r="J84" s="25">
        <f>SUM(V76:V83)</f>
        <v>111.39</v>
      </c>
      <c r="K84" s="25"/>
    </row>
    <row r="85" spans="1:22" ht="14.25" x14ac:dyDescent="0.2">
      <c r="A85" s="20"/>
      <c r="B85" s="21"/>
      <c r="C85" s="21" t="s">
        <v>663</v>
      </c>
      <c r="D85" s="22" t="s">
        <v>664</v>
      </c>
      <c r="E85" s="9">
        <f>Source!AQ218</f>
        <v>16.559999999999999</v>
      </c>
      <c r="F85" s="24"/>
      <c r="G85" s="23" t="str">
        <f>Source!DI218</f>
        <v/>
      </c>
      <c r="H85" s="9">
        <f>Source!AV218</f>
        <v>1</v>
      </c>
      <c r="I85" s="9"/>
      <c r="J85" s="25"/>
      <c r="K85" s="25">
        <f>Source!U218</f>
        <v>0.52991999999999995</v>
      </c>
    </row>
    <row r="86" spans="1:22" ht="15" x14ac:dyDescent="0.25">
      <c r="A86" s="30"/>
      <c r="B86" s="30"/>
      <c r="C86" s="30"/>
      <c r="D86" s="30"/>
      <c r="E86" s="30"/>
      <c r="F86" s="30"/>
      <c r="G86" s="30"/>
      <c r="H86" s="30"/>
      <c r="I86" s="59">
        <f>J78+J79+J81+J82+J83+J84</f>
        <v>2618.39</v>
      </c>
      <c r="J86" s="59"/>
      <c r="K86" s="31">
        <f>IF(Source!I218&lt;&gt;0, ROUND(I86/Source!I218, 2), 0)</f>
        <v>81824.69</v>
      </c>
      <c r="P86" s="28">
        <f>I86</f>
        <v>2618.39</v>
      </c>
    </row>
    <row r="87" spans="1:22" ht="42.75" x14ac:dyDescent="0.2">
      <c r="A87" s="20" t="str">
        <f>Source!E219</f>
        <v>36</v>
      </c>
      <c r="B87" s="21" t="str">
        <f>Source!F219</f>
        <v>2.1-3303-1-2/1</v>
      </c>
      <c r="C87" s="21" t="str">
        <f>Source!G219</f>
        <v>Устройство подстилающих и выравнивающих слоев оснований из щебня</v>
      </c>
      <c r="D87" s="22" t="str">
        <f>Source!H219</f>
        <v>100 м3</v>
      </c>
      <c r="E87" s="9">
        <f>Source!I219</f>
        <v>3.2000000000000001E-2</v>
      </c>
      <c r="F87" s="24"/>
      <c r="G87" s="23"/>
      <c r="H87" s="9"/>
      <c r="I87" s="9"/>
      <c r="J87" s="25"/>
      <c r="K87" s="25"/>
      <c r="Q87">
        <f>ROUND((Source!BZ219/100)*ROUND((Source!AF219*Source!AV219)*Source!I219, 2), 2)</f>
        <v>104.15</v>
      </c>
      <c r="R87">
        <f>Source!X219</f>
        <v>104.15</v>
      </c>
      <c r="S87">
        <f>ROUND((Source!CA219/100)*ROUND((Source!AF219*Source!AV219)*Source!I219, 2), 2)</f>
        <v>14.88</v>
      </c>
      <c r="T87">
        <f>Source!Y219</f>
        <v>14.88</v>
      </c>
      <c r="U87">
        <f>ROUND((175/100)*ROUND((Source!AE219*Source!AV219)*Source!I219, 2), 2)</f>
        <v>1188.04</v>
      </c>
      <c r="V87">
        <f>ROUND((108/100)*ROUND(Source!CS219*Source!I219, 2), 2)</f>
        <v>733.19</v>
      </c>
    </row>
    <row r="88" spans="1:22" x14ac:dyDescent="0.2">
      <c r="C88" s="26" t="str">
        <f>"Объем: "&amp;Source!I219&amp;"=("&amp;Source!I221&amp;")*"&amp;"0,1"</f>
        <v>Объем: 0,032=(0,32)*0,1</v>
      </c>
    </row>
    <row r="89" spans="1:22" ht="14.25" x14ac:dyDescent="0.2">
      <c r="A89" s="20"/>
      <c r="B89" s="21"/>
      <c r="C89" s="21" t="s">
        <v>656</v>
      </c>
      <c r="D89" s="22"/>
      <c r="E89" s="9"/>
      <c r="F89" s="24">
        <f>Source!AO219</f>
        <v>4649.3</v>
      </c>
      <c r="G89" s="23" t="str">
        <f>Source!DG219</f>
        <v/>
      </c>
      <c r="H89" s="9">
        <f>Source!AV219</f>
        <v>1</v>
      </c>
      <c r="I89" s="9">
        <f>IF(Source!BA219&lt;&gt; 0, Source!BA219, 1)</f>
        <v>1</v>
      </c>
      <c r="J89" s="25">
        <f>Source!S219</f>
        <v>148.78</v>
      </c>
      <c r="K89" s="25"/>
    </row>
    <row r="90" spans="1:22" ht="14.25" x14ac:dyDescent="0.2">
      <c r="A90" s="20"/>
      <c r="B90" s="21"/>
      <c r="C90" s="21" t="s">
        <v>657</v>
      </c>
      <c r="D90" s="22"/>
      <c r="E90" s="9"/>
      <c r="F90" s="24">
        <f>Source!AM219</f>
        <v>53736.02</v>
      </c>
      <c r="G90" s="23" t="str">
        <f>Source!DE219</f>
        <v/>
      </c>
      <c r="H90" s="9">
        <f>Source!AV219</f>
        <v>1</v>
      </c>
      <c r="I90" s="9">
        <f>IF(Source!BB219&lt;&gt; 0, Source!BB219, 1)</f>
        <v>1</v>
      </c>
      <c r="J90" s="25">
        <f>Source!Q219</f>
        <v>1719.55</v>
      </c>
      <c r="K90" s="25"/>
    </row>
    <row r="91" spans="1:22" ht="14.25" x14ac:dyDescent="0.2">
      <c r="A91" s="20"/>
      <c r="B91" s="21"/>
      <c r="C91" s="21" t="s">
        <v>658</v>
      </c>
      <c r="D91" s="22"/>
      <c r="E91" s="9"/>
      <c r="F91" s="24">
        <f>Source!AN219</f>
        <v>21215.13</v>
      </c>
      <c r="G91" s="23" t="str">
        <f>Source!DF219</f>
        <v/>
      </c>
      <c r="H91" s="9">
        <f>Source!AV219</f>
        <v>1</v>
      </c>
      <c r="I91" s="9">
        <f>IF(Source!BS219&lt;&gt; 0, Source!BS219, 1)</f>
        <v>1</v>
      </c>
      <c r="J91" s="27">
        <f>Source!R219</f>
        <v>678.88</v>
      </c>
      <c r="K91" s="25"/>
    </row>
    <row r="92" spans="1:22" ht="14.25" x14ac:dyDescent="0.2">
      <c r="A92" s="20"/>
      <c r="B92" s="21"/>
      <c r="C92" s="21" t="s">
        <v>665</v>
      </c>
      <c r="D92" s="22"/>
      <c r="E92" s="9"/>
      <c r="F92" s="24">
        <f>Source!AL219</f>
        <v>222479.25</v>
      </c>
      <c r="G92" s="23" t="str">
        <f>Source!DD219</f>
        <v/>
      </c>
      <c r="H92" s="9">
        <f>Source!AW219</f>
        <v>1</v>
      </c>
      <c r="I92" s="9">
        <f>IF(Source!BC219&lt;&gt; 0, Source!BC219, 1)</f>
        <v>1</v>
      </c>
      <c r="J92" s="25">
        <f>Source!P219</f>
        <v>7119.34</v>
      </c>
      <c r="K92" s="25"/>
    </row>
    <row r="93" spans="1:22" ht="14.25" x14ac:dyDescent="0.2">
      <c r="A93" s="20"/>
      <c r="B93" s="21"/>
      <c r="C93" s="21" t="s">
        <v>659</v>
      </c>
      <c r="D93" s="22" t="s">
        <v>660</v>
      </c>
      <c r="E93" s="9">
        <f>Source!AT219</f>
        <v>70</v>
      </c>
      <c r="F93" s="24"/>
      <c r="G93" s="23"/>
      <c r="H93" s="9"/>
      <c r="I93" s="9"/>
      <c r="J93" s="25">
        <f>SUM(R87:R92)</f>
        <v>104.15</v>
      </c>
      <c r="K93" s="25"/>
    </row>
    <row r="94" spans="1:22" ht="14.25" x14ac:dyDescent="0.2">
      <c r="A94" s="20"/>
      <c r="B94" s="21"/>
      <c r="C94" s="21" t="s">
        <v>661</v>
      </c>
      <c r="D94" s="22" t="s">
        <v>660</v>
      </c>
      <c r="E94" s="9">
        <f>Source!AU219</f>
        <v>10</v>
      </c>
      <c r="F94" s="24"/>
      <c r="G94" s="23"/>
      <c r="H94" s="9"/>
      <c r="I94" s="9"/>
      <c r="J94" s="25">
        <f>SUM(T87:T93)</f>
        <v>14.88</v>
      </c>
      <c r="K94" s="25"/>
    </row>
    <row r="95" spans="1:22" ht="14.25" x14ac:dyDescent="0.2">
      <c r="A95" s="20"/>
      <c r="B95" s="21"/>
      <c r="C95" s="21" t="s">
        <v>662</v>
      </c>
      <c r="D95" s="22" t="s">
        <v>660</v>
      </c>
      <c r="E95" s="9">
        <f>108</f>
        <v>108</v>
      </c>
      <c r="F95" s="24"/>
      <c r="G95" s="23"/>
      <c r="H95" s="9"/>
      <c r="I95" s="9"/>
      <c r="J95" s="25">
        <f>SUM(V87:V94)</f>
        <v>733.19</v>
      </c>
      <c r="K95" s="25"/>
    </row>
    <row r="96" spans="1:22" ht="14.25" x14ac:dyDescent="0.2">
      <c r="A96" s="20"/>
      <c r="B96" s="21"/>
      <c r="C96" s="21" t="s">
        <v>663</v>
      </c>
      <c r="D96" s="22" t="s">
        <v>664</v>
      </c>
      <c r="E96" s="9">
        <f>Source!AQ219</f>
        <v>24.84</v>
      </c>
      <c r="F96" s="24"/>
      <c r="G96" s="23" t="str">
        <f>Source!DI219</f>
        <v/>
      </c>
      <c r="H96" s="9">
        <f>Source!AV219</f>
        <v>1</v>
      </c>
      <c r="I96" s="9"/>
      <c r="J96" s="25"/>
      <c r="K96" s="25">
        <f>Source!U219</f>
        <v>0.79488000000000003</v>
      </c>
    </row>
    <row r="97" spans="1:32" ht="15" x14ac:dyDescent="0.25">
      <c r="A97" s="30"/>
      <c r="B97" s="30"/>
      <c r="C97" s="30"/>
      <c r="D97" s="30"/>
      <c r="E97" s="30"/>
      <c r="F97" s="30"/>
      <c r="G97" s="30"/>
      <c r="H97" s="30"/>
      <c r="I97" s="59">
        <f>J89+J90+J92+J93+J94+J95</f>
        <v>9839.89</v>
      </c>
      <c r="J97" s="59"/>
      <c r="K97" s="31">
        <f>IF(Source!I219&lt;&gt;0, ROUND(I97/Source!I219, 2), 0)</f>
        <v>307496.56</v>
      </c>
      <c r="P97" s="28">
        <f>I97</f>
        <v>9839.89</v>
      </c>
    </row>
    <row r="98" spans="1:32" ht="42.75" x14ac:dyDescent="0.2">
      <c r="A98" s="20" t="str">
        <f>Source!E221</f>
        <v>38</v>
      </c>
      <c r="B98" s="21" t="str">
        <f>Source!F221</f>
        <v>2.1-3103-18-1/1</v>
      </c>
      <c r="C98" s="21" t="str">
        <f>Source!G221</f>
        <v>Устройство покрытий из асфальтобетонных смесей вручную, толщина 4 см</v>
      </c>
      <c r="D98" s="22" t="str">
        <f>Source!H221</f>
        <v>100 м2</v>
      </c>
      <c r="E98" s="9">
        <f>Source!I221</f>
        <v>0.32</v>
      </c>
      <c r="F98" s="24"/>
      <c r="G98" s="23"/>
      <c r="H98" s="9"/>
      <c r="I98" s="9"/>
      <c r="J98" s="25"/>
      <c r="K98" s="25"/>
      <c r="Q98">
        <f>ROUND((Source!BZ221/100)*ROUND((Source!AF221*Source!AV221)*Source!I221, 2), 2)</f>
        <v>694.99</v>
      </c>
      <c r="R98">
        <f>Source!X221</f>
        <v>694.99</v>
      </c>
      <c r="S98">
        <f>ROUND((Source!CA221/100)*ROUND((Source!AF221*Source!AV221)*Source!I221, 2), 2)</f>
        <v>99.28</v>
      </c>
      <c r="T98">
        <f>Source!Y221</f>
        <v>99.28</v>
      </c>
      <c r="U98">
        <f>ROUND((175/100)*ROUND((Source!AE221*Source!AV221)*Source!I221, 2), 2)</f>
        <v>517.88</v>
      </c>
      <c r="V98">
        <f>ROUND((108/100)*ROUND(Source!CS221*Source!I221, 2), 2)</f>
        <v>319.60000000000002</v>
      </c>
    </row>
    <row r="99" spans="1:32" x14ac:dyDescent="0.2">
      <c r="C99" s="26" t="str">
        <f>"Объем: "&amp;Source!I221&amp;"=(32)/"&amp;"100"</f>
        <v>Объем: 0,32=(32)/100</v>
      </c>
    </row>
    <row r="100" spans="1:32" ht="14.25" x14ac:dyDescent="0.2">
      <c r="A100" s="20"/>
      <c r="B100" s="21"/>
      <c r="C100" s="21" t="s">
        <v>656</v>
      </c>
      <c r="D100" s="22"/>
      <c r="E100" s="9"/>
      <c r="F100" s="24">
        <f>Source!AO221</f>
        <v>3102.64</v>
      </c>
      <c r="G100" s="23" t="str">
        <f>Source!DG221</f>
        <v/>
      </c>
      <c r="H100" s="9">
        <f>Source!AV221</f>
        <v>1</v>
      </c>
      <c r="I100" s="9">
        <f>IF(Source!BA221&lt;&gt; 0, Source!BA221, 1)</f>
        <v>1</v>
      </c>
      <c r="J100" s="25">
        <f>Source!S221</f>
        <v>992.84</v>
      </c>
      <c r="K100" s="25"/>
    </row>
    <row r="101" spans="1:32" ht="14.25" x14ac:dyDescent="0.2">
      <c r="A101" s="20"/>
      <c r="B101" s="21"/>
      <c r="C101" s="21" t="s">
        <v>657</v>
      </c>
      <c r="D101" s="22"/>
      <c r="E101" s="9"/>
      <c r="F101" s="24">
        <f>Source!AM221</f>
        <v>1632.78</v>
      </c>
      <c r="G101" s="23" t="str">
        <f>Source!DE221</f>
        <v/>
      </c>
      <c r="H101" s="9">
        <f>Source!AV221</f>
        <v>1</v>
      </c>
      <c r="I101" s="9">
        <f>IF(Source!BB221&lt;&gt; 0, Source!BB221, 1)</f>
        <v>1</v>
      </c>
      <c r="J101" s="25">
        <f>Source!Q221</f>
        <v>522.49</v>
      </c>
      <c r="K101" s="25"/>
    </row>
    <row r="102" spans="1:32" ht="14.25" x14ac:dyDescent="0.2">
      <c r="A102" s="20"/>
      <c r="B102" s="21"/>
      <c r="C102" s="21" t="s">
        <v>658</v>
      </c>
      <c r="D102" s="22"/>
      <c r="E102" s="9"/>
      <c r="F102" s="24">
        <f>Source!AN221</f>
        <v>924.79</v>
      </c>
      <c r="G102" s="23" t="str">
        <f>Source!DF221</f>
        <v/>
      </c>
      <c r="H102" s="9">
        <f>Source!AV221</f>
        <v>1</v>
      </c>
      <c r="I102" s="9">
        <f>IF(Source!BS221&lt;&gt; 0, Source!BS221, 1)</f>
        <v>1</v>
      </c>
      <c r="J102" s="27">
        <f>Source!R221</f>
        <v>295.93</v>
      </c>
      <c r="K102" s="25"/>
    </row>
    <row r="103" spans="1:32" ht="14.25" x14ac:dyDescent="0.2">
      <c r="A103" s="20"/>
      <c r="B103" s="21"/>
      <c r="C103" s="21" t="s">
        <v>665</v>
      </c>
      <c r="D103" s="22"/>
      <c r="E103" s="9"/>
      <c r="F103" s="24">
        <f>Source!AL221</f>
        <v>25772.98</v>
      </c>
      <c r="G103" s="23" t="str">
        <f>Source!DD221</f>
        <v/>
      </c>
      <c r="H103" s="9">
        <f>Source!AW221</f>
        <v>1</v>
      </c>
      <c r="I103" s="9">
        <f>IF(Source!BC221&lt;&gt; 0, Source!BC221, 1)</f>
        <v>1</v>
      </c>
      <c r="J103" s="25">
        <f>Source!P221</f>
        <v>8247.35</v>
      </c>
      <c r="K103" s="25"/>
    </row>
    <row r="104" spans="1:32" ht="42.75" x14ac:dyDescent="0.2">
      <c r="A104" s="20" t="str">
        <f>Source!E222</f>
        <v>38,1</v>
      </c>
      <c r="B104" s="21" t="str">
        <f>Source!F222</f>
        <v>21.3-3-18</v>
      </c>
      <c r="C104" s="21" t="str">
        <f>Source!G222</f>
        <v>Смеси асфальтобетонные дорожные горячие мелкозернистые, марка I, тип Б</v>
      </c>
      <c r="D104" s="22" t="str">
        <f>Source!H222</f>
        <v>т</v>
      </c>
      <c r="E104" s="9">
        <f>Source!I222</f>
        <v>-3.0655999999999999</v>
      </c>
      <c r="F104" s="24">
        <f>Source!AK222</f>
        <v>2690.29</v>
      </c>
      <c r="G104" s="32" t="s">
        <v>3</v>
      </c>
      <c r="H104" s="9">
        <f>Source!AW222</f>
        <v>1</v>
      </c>
      <c r="I104" s="9">
        <f>IF(Source!BC222&lt;&gt; 0, Source!BC222, 1)</f>
        <v>1</v>
      </c>
      <c r="J104" s="25">
        <f>Source!O222</f>
        <v>-8247.35</v>
      </c>
      <c r="K104" s="25"/>
      <c r="Q104">
        <f>ROUND((Source!BZ222/100)*ROUND((Source!AF222*Source!AV222)*Source!I222, 2), 2)</f>
        <v>0</v>
      </c>
      <c r="R104">
        <f>Source!X222</f>
        <v>0</v>
      </c>
      <c r="S104">
        <f>ROUND((Source!CA222/100)*ROUND((Source!AF222*Source!AV222)*Source!I222, 2), 2)</f>
        <v>0</v>
      </c>
      <c r="T104">
        <f>Source!Y222</f>
        <v>0</v>
      </c>
      <c r="U104">
        <f>ROUND((175/100)*ROUND((Source!AE222*Source!AV222)*Source!I222, 2), 2)</f>
        <v>0</v>
      </c>
      <c r="V104">
        <f>ROUND((108/100)*ROUND(Source!CS222*Source!I222, 2), 2)</f>
        <v>0</v>
      </c>
    </row>
    <row r="105" spans="1:32" ht="28.5" x14ac:dyDescent="0.2">
      <c r="A105" s="20" t="str">
        <f>Source!E223</f>
        <v>38,2</v>
      </c>
      <c r="B105" s="21" t="str">
        <f>Source!F223</f>
        <v>21.3-3-34</v>
      </c>
      <c r="C105" s="21" t="str">
        <f>Source!G223</f>
        <v>Смеси асфальтобетонные дорожные горячие песчаные, тип Д, марка III</v>
      </c>
      <c r="D105" s="22" t="str">
        <f>Source!H223</f>
        <v>т</v>
      </c>
      <c r="E105" s="9">
        <f>Source!I223</f>
        <v>2.9856000000000003</v>
      </c>
      <c r="F105" s="24">
        <f>Source!AK223</f>
        <v>2652.04</v>
      </c>
      <c r="G105" s="32" t="s">
        <v>3</v>
      </c>
      <c r="H105" s="9">
        <f>Source!AW223</f>
        <v>1</v>
      </c>
      <c r="I105" s="9">
        <f>IF(Source!BC223&lt;&gt; 0, Source!BC223, 1)</f>
        <v>1</v>
      </c>
      <c r="J105" s="25">
        <f>Source!O223</f>
        <v>7917.93</v>
      </c>
      <c r="K105" s="25"/>
      <c r="Q105">
        <f>ROUND((Source!BZ223/100)*ROUND((Source!AF223*Source!AV223)*Source!I223, 2), 2)</f>
        <v>0</v>
      </c>
      <c r="R105">
        <f>Source!X223</f>
        <v>0</v>
      </c>
      <c r="S105">
        <f>ROUND((Source!CA223/100)*ROUND((Source!AF223*Source!AV223)*Source!I223, 2), 2)</f>
        <v>0</v>
      </c>
      <c r="T105">
        <f>Source!Y223</f>
        <v>0</v>
      </c>
      <c r="U105">
        <f>ROUND((175/100)*ROUND((Source!AE223*Source!AV223)*Source!I223, 2), 2)</f>
        <v>0</v>
      </c>
      <c r="V105">
        <f>ROUND((108/100)*ROUND(Source!CS223*Source!I223, 2), 2)</f>
        <v>0</v>
      </c>
    </row>
    <row r="106" spans="1:32" ht="14.25" x14ac:dyDescent="0.2">
      <c r="A106" s="20"/>
      <c r="B106" s="21"/>
      <c r="C106" s="21" t="s">
        <v>659</v>
      </c>
      <c r="D106" s="22" t="s">
        <v>660</v>
      </c>
      <c r="E106" s="9">
        <f>Source!AT221</f>
        <v>70</v>
      </c>
      <c r="F106" s="24"/>
      <c r="G106" s="23"/>
      <c r="H106" s="9"/>
      <c r="I106" s="9"/>
      <c r="J106" s="25">
        <f>SUM(R98:R105)</f>
        <v>694.99</v>
      </c>
      <c r="K106" s="25"/>
    </row>
    <row r="107" spans="1:32" ht="14.25" x14ac:dyDescent="0.2">
      <c r="A107" s="20"/>
      <c r="B107" s="21"/>
      <c r="C107" s="21" t="s">
        <v>661</v>
      </c>
      <c r="D107" s="22" t="s">
        <v>660</v>
      </c>
      <c r="E107" s="9">
        <f>Source!AU221</f>
        <v>10</v>
      </c>
      <c r="F107" s="24"/>
      <c r="G107" s="23"/>
      <c r="H107" s="9"/>
      <c r="I107" s="9"/>
      <c r="J107" s="25">
        <f>SUM(T98:T106)</f>
        <v>99.28</v>
      </c>
      <c r="K107" s="25"/>
    </row>
    <row r="108" spans="1:32" ht="14.25" x14ac:dyDescent="0.2">
      <c r="A108" s="20"/>
      <c r="B108" s="21"/>
      <c r="C108" s="21" t="s">
        <v>662</v>
      </c>
      <c r="D108" s="22" t="s">
        <v>660</v>
      </c>
      <c r="E108" s="9">
        <f>108</f>
        <v>108</v>
      </c>
      <c r="F108" s="24"/>
      <c r="G108" s="23"/>
      <c r="H108" s="9"/>
      <c r="I108" s="9"/>
      <c r="J108" s="25">
        <f>SUM(V98:V107)</f>
        <v>319.60000000000002</v>
      </c>
      <c r="K108" s="25"/>
    </row>
    <row r="109" spans="1:32" ht="14.25" x14ac:dyDescent="0.2">
      <c r="A109" s="20"/>
      <c r="B109" s="21"/>
      <c r="C109" s="21" t="s">
        <v>663</v>
      </c>
      <c r="D109" s="22" t="s">
        <v>664</v>
      </c>
      <c r="E109" s="9">
        <f>Source!AQ221</f>
        <v>13.57</v>
      </c>
      <c r="F109" s="24"/>
      <c r="G109" s="23" t="str">
        <f>Source!DI221</f>
        <v/>
      </c>
      <c r="H109" s="9">
        <f>Source!AV221</f>
        <v>1</v>
      </c>
      <c r="I109" s="9"/>
      <c r="J109" s="25"/>
      <c r="K109" s="25">
        <f>Source!U221</f>
        <v>4.3424000000000005</v>
      </c>
    </row>
    <row r="110" spans="1:32" ht="15" x14ac:dyDescent="0.25">
      <c r="A110" s="30"/>
      <c r="B110" s="30"/>
      <c r="C110" s="30"/>
      <c r="D110" s="30"/>
      <c r="E110" s="30"/>
      <c r="F110" s="30"/>
      <c r="G110" s="30"/>
      <c r="H110" s="30"/>
      <c r="I110" s="59">
        <f>J100+J101+J103+J106+J107+J108+SUM(J104:J105)</f>
        <v>10547.130000000001</v>
      </c>
      <c r="J110" s="59"/>
      <c r="K110" s="31">
        <f>IF(Source!I221&lt;&gt;0, ROUND(I110/Source!I221, 2), 0)</f>
        <v>32959.78</v>
      </c>
      <c r="P110" s="28">
        <f>I110</f>
        <v>10547.130000000001</v>
      </c>
    </row>
    <row r="112" spans="1:32" ht="15" x14ac:dyDescent="0.25">
      <c r="A112" s="55" t="str">
        <f>CONCATENATE("Итого по разделу: ",IF(Source!G225&lt;&gt;"Новый раздел", Source!G225, ""))</f>
        <v>Итого по разделу: Устройство а/б покрытия пешеходных дорожек на новое основание.</v>
      </c>
      <c r="B112" s="55"/>
      <c r="C112" s="55"/>
      <c r="D112" s="55"/>
      <c r="E112" s="55"/>
      <c r="F112" s="55"/>
      <c r="G112" s="55"/>
      <c r="H112" s="55"/>
      <c r="I112" s="53">
        <f>SUM(P32:P111)</f>
        <v>30164.52</v>
      </c>
      <c r="J112" s="54"/>
      <c r="K112" s="33"/>
      <c r="AF112" s="34" t="str">
        <f>CONCATENATE("Итого по разделу: ",IF(Source!G225&lt;&gt;"Новый раздел", Source!G225, ""))</f>
        <v>Итого по разделу: Устройство а/б покрытия пешеходных дорожек на новое основание.</v>
      </c>
    </row>
    <row r="115" spans="1:22" ht="16.5" x14ac:dyDescent="0.25">
      <c r="A115" s="60" t="str">
        <f>CONCATENATE("Раздел: ",IF(Source!G254&lt;&gt;"Новый раздел", Source!G254, ""))</f>
        <v>Раздел: Устройство резинового покрытия площадки на новое основание.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</row>
    <row r="116" spans="1:22" ht="57" x14ac:dyDescent="0.2">
      <c r="A116" s="20" t="str">
        <f>Source!E258</f>
        <v>39</v>
      </c>
      <c r="B116" s="21" t="str">
        <f>Source!F258</f>
        <v>2.49-3101-3-3/1</v>
      </c>
      <c r="C116" s="21" t="str">
        <f>Source!G258</f>
        <v>Разработка грунта с погрузкой на автомобили-самосвалы экскаваторами с ковшом вместимостью 0,5 м3, группа грунтов 1-3</v>
      </c>
      <c r="D116" s="22" t="str">
        <f>Source!H258</f>
        <v>100 м3</v>
      </c>
      <c r="E116" s="9">
        <f>Source!I258</f>
        <v>0.72173399999999999</v>
      </c>
      <c r="F116" s="24"/>
      <c r="G116" s="23"/>
      <c r="H116" s="9"/>
      <c r="I116" s="9"/>
      <c r="J116" s="25"/>
      <c r="K116" s="25"/>
      <c r="Q116">
        <f>ROUND((Source!BZ258/100)*ROUND((Source!AF258*Source!AV258)*Source!I258, 2), 2)</f>
        <v>145.19</v>
      </c>
      <c r="R116">
        <f>Source!X258</f>
        <v>145.19</v>
      </c>
      <c r="S116">
        <f>ROUND((Source!CA258/100)*ROUND((Source!AF258*Source!AV258)*Source!I258, 2), 2)</f>
        <v>20.74</v>
      </c>
      <c r="T116">
        <f>Source!Y258</f>
        <v>20.74</v>
      </c>
      <c r="U116">
        <f>ROUND((175/100)*ROUND((Source!AE258*Source!AV258)*Source!I258, 2), 2)</f>
        <v>4337.1099999999997</v>
      </c>
      <c r="V116">
        <f>ROUND((108/100)*ROUND(Source!CS258*Source!I258, 2), 2)</f>
        <v>2676.62</v>
      </c>
    </row>
    <row r="117" spans="1:22" x14ac:dyDescent="0.2">
      <c r="C117" s="26" t="str">
        <f>"Объем: "&amp;Source!I258&amp;"=("&amp;Source!I262&amp;")*"&amp;"0,95/"&amp;"100"</f>
        <v>Объем: 0,721734=(75,972)*0,95/100</v>
      </c>
    </row>
    <row r="118" spans="1:22" ht="14.25" x14ac:dyDescent="0.2">
      <c r="A118" s="20"/>
      <c r="B118" s="21"/>
      <c r="C118" s="21" t="s">
        <v>656</v>
      </c>
      <c r="D118" s="22"/>
      <c r="E118" s="9"/>
      <c r="F118" s="24">
        <f>Source!AO258</f>
        <v>287.38</v>
      </c>
      <c r="G118" s="23" t="str">
        <f>Source!DG258</f>
        <v/>
      </c>
      <c r="H118" s="9">
        <f>Source!AV258</f>
        <v>1</v>
      </c>
      <c r="I118" s="9">
        <f>IF(Source!BA258&lt;&gt; 0, Source!BA258, 1)</f>
        <v>1</v>
      </c>
      <c r="J118" s="25">
        <f>Source!S258</f>
        <v>207.41</v>
      </c>
      <c r="K118" s="25"/>
    </row>
    <row r="119" spans="1:22" ht="14.25" x14ac:dyDescent="0.2">
      <c r="A119" s="20"/>
      <c r="B119" s="21"/>
      <c r="C119" s="21" t="s">
        <v>657</v>
      </c>
      <c r="D119" s="22"/>
      <c r="E119" s="9"/>
      <c r="F119" s="24">
        <f>Source!AM258</f>
        <v>8779.01</v>
      </c>
      <c r="G119" s="23" t="str">
        <f>Source!DE258</f>
        <v/>
      </c>
      <c r="H119" s="9">
        <f>Source!AV258</f>
        <v>1</v>
      </c>
      <c r="I119" s="9">
        <f>IF(Source!BB258&lt;&gt; 0, Source!BB258, 1)</f>
        <v>1</v>
      </c>
      <c r="J119" s="25">
        <f>Source!Q258</f>
        <v>6336.11</v>
      </c>
      <c r="K119" s="25"/>
    </row>
    <row r="120" spans="1:22" ht="14.25" x14ac:dyDescent="0.2">
      <c r="A120" s="20"/>
      <c r="B120" s="21"/>
      <c r="C120" s="21" t="s">
        <v>658</v>
      </c>
      <c r="D120" s="22"/>
      <c r="E120" s="9"/>
      <c r="F120" s="24">
        <f>Source!AN258</f>
        <v>3433.88</v>
      </c>
      <c r="G120" s="23" t="str">
        <f>Source!DF258</f>
        <v/>
      </c>
      <c r="H120" s="9">
        <f>Source!AV258</f>
        <v>1</v>
      </c>
      <c r="I120" s="9">
        <f>IF(Source!BS258&lt;&gt; 0, Source!BS258, 1)</f>
        <v>1</v>
      </c>
      <c r="J120" s="27">
        <f>Source!R258</f>
        <v>2478.35</v>
      </c>
      <c r="K120" s="25"/>
    </row>
    <row r="121" spans="1:22" ht="14.25" x14ac:dyDescent="0.2">
      <c r="A121" s="20"/>
      <c r="B121" s="21"/>
      <c r="C121" s="21" t="s">
        <v>659</v>
      </c>
      <c r="D121" s="22" t="s">
        <v>660</v>
      </c>
      <c r="E121" s="9">
        <f>Source!AT258</f>
        <v>70</v>
      </c>
      <c r="F121" s="24"/>
      <c r="G121" s="23"/>
      <c r="H121" s="9"/>
      <c r="I121" s="9"/>
      <c r="J121" s="25">
        <f>SUM(R116:R120)</f>
        <v>145.19</v>
      </c>
      <c r="K121" s="25"/>
    </row>
    <row r="122" spans="1:22" ht="14.25" x14ac:dyDescent="0.2">
      <c r="A122" s="20"/>
      <c r="B122" s="21"/>
      <c r="C122" s="21" t="s">
        <v>661</v>
      </c>
      <c r="D122" s="22" t="s">
        <v>660</v>
      </c>
      <c r="E122" s="9">
        <f>Source!AU258</f>
        <v>10</v>
      </c>
      <c r="F122" s="24"/>
      <c r="G122" s="23"/>
      <c r="H122" s="9"/>
      <c r="I122" s="9"/>
      <c r="J122" s="25">
        <f>SUM(T116:T121)</f>
        <v>20.74</v>
      </c>
      <c r="K122" s="25"/>
    </row>
    <row r="123" spans="1:22" ht="14.25" x14ac:dyDescent="0.2">
      <c r="A123" s="20"/>
      <c r="B123" s="21"/>
      <c r="C123" s="21" t="s">
        <v>662</v>
      </c>
      <c r="D123" s="22" t="s">
        <v>660</v>
      </c>
      <c r="E123" s="9">
        <f>108</f>
        <v>108</v>
      </c>
      <c r="F123" s="24"/>
      <c r="G123" s="23"/>
      <c r="H123" s="9"/>
      <c r="I123" s="9"/>
      <c r="J123" s="25">
        <f>SUM(V116:V122)</f>
        <v>2676.62</v>
      </c>
      <c r="K123" s="25"/>
    </row>
    <row r="124" spans="1:22" ht="14.25" x14ac:dyDescent="0.2">
      <c r="A124" s="20"/>
      <c r="B124" s="21"/>
      <c r="C124" s="21" t="s">
        <v>663</v>
      </c>
      <c r="D124" s="22" t="s">
        <v>664</v>
      </c>
      <c r="E124" s="9">
        <f>Source!AQ258</f>
        <v>1.59</v>
      </c>
      <c r="F124" s="24"/>
      <c r="G124" s="23" t="str">
        <f>Source!DI258</f>
        <v/>
      </c>
      <c r="H124" s="9">
        <f>Source!AV258</f>
        <v>1</v>
      </c>
      <c r="I124" s="9"/>
      <c r="J124" s="25"/>
      <c r="K124" s="25">
        <f>Source!U258</f>
        <v>1.14755706</v>
      </c>
    </row>
    <row r="125" spans="1:22" ht="15" x14ac:dyDescent="0.25">
      <c r="A125" s="30"/>
      <c r="B125" s="30"/>
      <c r="C125" s="30"/>
      <c r="D125" s="30"/>
      <c r="E125" s="30"/>
      <c r="F125" s="30"/>
      <c r="G125" s="30"/>
      <c r="H125" s="30"/>
      <c r="I125" s="59">
        <f>J118+J119+J121+J122+J123</f>
        <v>9386.07</v>
      </c>
      <c r="J125" s="59"/>
      <c r="K125" s="31">
        <f>IF(Source!I258&lt;&gt;0, ROUND(I125/Source!I258, 2), 0)</f>
        <v>13004.89</v>
      </c>
      <c r="P125" s="28">
        <f>I125</f>
        <v>9386.07</v>
      </c>
    </row>
    <row r="126" spans="1:22" ht="42.75" x14ac:dyDescent="0.2">
      <c r="A126" s="20" t="str">
        <f>Source!E259</f>
        <v>40</v>
      </c>
      <c r="B126" s="21" t="str">
        <f>Source!F259</f>
        <v>2.49-3201-14-1/1</v>
      </c>
      <c r="C126" s="21" t="str">
        <f>Source!G259</f>
        <v>Разработка грунта вручную в траншеях глубиной до 2 м без креплений с откосами, группа грунтов 1-3</v>
      </c>
      <c r="D126" s="22" t="str">
        <f>Source!H259</f>
        <v>100 м3</v>
      </c>
      <c r="E126" s="9">
        <f>Source!I259</f>
        <v>3.7985999999999999E-2</v>
      </c>
      <c r="F126" s="24"/>
      <c r="G126" s="23"/>
      <c r="H126" s="9"/>
      <c r="I126" s="9"/>
      <c r="J126" s="25"/>
      <c r="K126" s="25"/>
      <c r="Q126">
        <f>ROUND((Source!BZ259/100)*ROUND((Source!AF259*Source!AV259)*Source!I259, 2), 2)</f>
        <v>1115.49</v>
      </c>
      <c r="R126">
        <f>Source!X259</f>
        <v>1115.49</v>
      </c>
      <c r="S126">
        <f>ROUND((Source!CA259/100)*ROUND((Source!AF259*Source!AV259)*Source!I259, 2), 2)</f>
        <v>159.36000000000001</v>
      </c>
      <c r="T126">
        <f>Source!Y259</f>
        <v>159.36000000000001</v>
      </c>
      <c r="U126">
        <f>ROUND((175/100)*ROUND((Source!AE259*Source!AV259)*Source!I259, 2), 2)</f>
        <v>0</v>
      </c>
      <c r="V126">
        <f>ROUND((108/100)*ROUND(Source!CS259*Source!I259, 2), 2)</f>
        <v>0</v>
      </c>
    </row>
    <row r="127" spans="1:22" x14ac:dyDescent="0.2">
      <c r="C127" s="26" t="str">
        <f>"Объем: "&amp;Source!I259&amp;"=("&amp;Source!I262&amp;")*"&amp;"0,05/"&amp;"100"</f>
        <v>Объем: 0,037986=(75,972)*0,05/100</v>
      </c>
    </row>
    <row r="128" spans="1:22" ht="14.25" x14ac:dyDescent="0.2">
      <c r="A128" s="20"/>
      <c r="B128" s="21"/>
      <c r="C128" s="21" t="s">
        <v>656</v>
      </c>
      <c r="D128" s="22"/>
      <c r="E128" s="9"/>
      <c r="F128" s="24">
        <f>Source!AO259</f>
        <v>41951.1</v>
      </c>
      <c r="G128" s="23" t="str">
        <f>Source!DG259</f>
        <v/>
      </c>
      <c r="H128" s="9">
        <f>Source!AV259</f>
        <v>1</v>
      </c>
      <c r="I128" s="9">
        <f>IF(Source!BA259&lt;&gt; 0, Source!BA259, 1)</f>
        <v>1</v>
      </c>
      <c r="J128" s="25">
        <f>Source!S259</f>
        <v>1593.55</v>
      </c>
      <c r="K128" s="25"/>
    </row>
    <row r="129" spans="1:22" ht="14.25" x14ac:dyDescent="0.2">
      <c r="A129" s="20"/>
      <c r="B129" s="21"/>
      <c r="C129" s="21" t="s">
        <v>659</v>
      </c>
      <c r="D129" s="22" t="s">
        <v>660</v>
      </c>
      <c r="E129" s="9">
        <f>Source!AT259</f>
        <v>70</v>
      </c>
      <c r="F129" s="24"/>
      <c r="G129" s="23"/>
      <c r="H129" s="9"/>
      <c r="I129" s="9"/>
      <c r="J129" s="25">
        <f>SUM(R126:R128)</f>
        <v>1115.49</v>
      </c>
      <c r="K129" s="25"/>
    </row>
    <row r="130" spans="1:22" ht="14.25" x14ac:dyDescent="0.2">
      <c r="A130" s="20"/>
      <c r="B130" s="21"/>
      <c r="C130" s="21" t="s">
        <v>661</v>
      </c>
      <c r="D130" s="22" t="s">
        <v>660</v>
      </c>
      <c r="E130" s="9">
        <f>Source!AU259</f>
        <v>10</v>
      </c>
      <c r="F130" s="24"/>
      <c r="G130" s="23"/>
      <c r="H130" s="9"/>
      <c r="I130" s="9"/>
      <c r="J130" s="25">
        <f>SUM(T126:T129)</f>
        <v>159.36000000000001</v>
      </c>
      <c r="K130" s="25"/>
    </row>
    <row r="131" spans="1:22" ht="14.25" x14ac:dyDescent="0.2">
      <c r="A131" s="20"/>
      <c r="B131" s="21"/>
      <c r="C131" s="21" t="s">
        <v>663</v>
      </c>
      <c r="D131" s="22" t="s">
        <v>664</v>
      </c>
      <c r="E131" s="9">
        <f>Source!AQ259</f>
        <v>221.6</v>
      </c>
      <c r="F131" s="24"/>
      <c r="G131" s="23" t="str">
        <f>Source!DI259</f>
        <v/>
      </c>
      <c r="H131" s="9">
        <f>Source!AV259</f>
        <v>1</v>
      </c>
      <c r="I131" s="9"/>
      <c r="J131" s="25"/>
      <c r="K131" s="25">
        <f>Source!U259</f>
        <v>8.4176976000000003</v>
      </c>
    </row>
    <row r="132" spans="1:22" ht="15" x14ac:dyDescent="0.25">
      <c r="A132" s="30"/>
      <c r="B132" s="30"/>
      <c r="C132" s="30"/>
      <c r="D132" s="30"/>
      <c r="E132" s="30"/>
      <c r="F132" s="30"/>
      <c r="G132" s="30"/>
      <c r="H132" s="30"/>
      <c r="I132" s="59">
        <f>J128+J129+J130</f>
        <v>2868.4</v>
      </c>
      <c r="J132" s="59"/>
      <c r="K132" s="31">
        <f>IF(Source!I259&lt;&gt;0, ROUND(I132/Source!I259, 2), 0)</f>
        <v>75512.03</v>
      </c>
      <c r="P132" s="28">
        <f>I132</f>
        <v>2868.4</v>
      </c>
    </row>
    <row r="133" spans="1:22" ht="71.25" x14ac:dyDescent="0.2">
      <c r="A133" s="20" t="str">
        <f>Source!E260</f>
        <v>41</v>
      </c>
      <c r="B133" s="21" t="str">
        <f>Source!F260</f>
        <v>2.49-3101-3-3/1</v>
      </c>
      <c r="C133" s="21" t="str">
        <f>Source!G260</f>
        <v>Разработка грунта с погрузкой на автомобили-самосвалы экскаваторами с ковшом вместимостью 0,5 м3, группа грунтов 1-3/погрузка от ручной разработки</v>
      </c>
      <c r="D133" s="22" t="str">
        <f>Source!H260</f>
        <v>100 м3</v>
      </c>
      <c r="E133" s="9">
        <f>Source!I260</f>
        <v>3.41874E-2</v>
      </c>
      <c r="F133" s="24"/>
      <c r="G133" s="23"/>
      <c r="H133" s="9"/>
      <c r="I133" s="9"/>
      <c r="J133" s="25"/>
      <c r="K133" s="25"/>
      <c r="Q133">
        <f>ROUND((Source!BZ260/100)*ROUND((Source!AF260*Source!AV260)*Source!I260, 2), 2)</f>
        <v>6.87</v>
      </c>
      <c r="R133">
        <f>Source!X260</f>
        <v>6.87</v>
      </c>
      <c r="S133">
        <f>ROUND((Source!CA260/100)*ROUND((Source!AF260*Source!AV260)*Source!I260, 2), 2)</f>
        <v>0.98</v>
      </c>
      <c r="T133">
        <f>Source!Y260</f>
        <v>0.98</v>
      </c>
      <c r="U133">
        <f>ROUND((175/100)*ROUND((Source!AE260*Source!AV260)*Source!I260, 2), 2)</f>
        <v>205.45</v>
      </c>
      <c r="V133">
        <f>ROUND((108/100)*ROUND(Source!CS260*Source!I260, 2), 2)</f>
        <v>126.79</v>
      </c>
    </row>
    <row r="134" spans="1:22" x14ac:dyDescent="0.2">
      <c r="C134" s="26" t="str">
        <f>"Объем: "&amp;Source!I260&amp;"=("&amp;Source!I259&amp;")*"&amp;"0,9"</f>
        <v>Объем: 0,0341874=(0,037986)*0,9</v>
      </c>
    </row>
    <row r="135" spans="1:22" ht="14.25" x14ac:dyDescent="0.2">
      <c r="A135" s="20"/>
      <c r="B135" s="21"/>
      <c r="C135" s="21" t="s">
        <v>656</v>
      </c>
      <c r="D135" s="22"/>
      <c r="E135" s="9"/>
      <c r="F135" s="24">
        <f>Source!AO260</f>
        <v>287.38</v>
      </c>
      <c r="G135" s="23" t="str">
        <f>Source!DG260</f>
        <v/>
      </c>
      <c r="H135" s="9">
        <f>Source!AV260</f>
        <v>1</v>
      </c>
      <c r="I135" s="9">
        <f>IF(Source!BA260&lt;&gt; 0, Source!BA260, 1)</f>
        <v>1</v>
      </c>
      <c r="J135" s="25">
        <f>Source!S260</f>
        <v>9.82</v>
      </c>
      <c r="K135" s="25"/>
    </row>
    <row r="136" spans="1:22" ht="14.25" x14ac:dyDescent="0.2">
      <c r="A136" s="20"/>
      <c r="B136" s="21"/>
      <c r="C136" s="21" t="s">
        <v>657</v>
      </c>
      <c r="D136" s="22"/>
      <c r="E136" s="9"/>
      <c r="F136" s="24">
        <f>Source!AM260</f>
        <v>8779.01</v>
      </c>
      <c r="G136" s="23" t="str">
        <f>Source!DE260</f>
        <v/>
      </c>
      <c r="H136" s="9">
        <f>Source!AV260</f>
        <v>1</v>
      </c>
      <c r="I136" s="9">
        <f>IF(Source!BB260&lt;&gt; 0, Source!BB260, 1)</f>
        <v>1</v>
      </c>
      <c r="J136" s="25">
        <f>Source!Q260</f>
        <v>300.13</v>
      </c>
      <c r="K136" s="25"/>
    </row>
    <row r="137" spans="1:22" ht="14.25" x14ac:dyDescent="0.2">
      <c r="A137" s="20"/>
      <c r="B137" s="21"/>
      <c r="C137" s="21" t="s">
        <v>658</v>
      </c>
      <c r="D137" s="22"/>
      <c r="E137" s="9"/>
      <c r="F137" s="24">
        <f>Source!AN260</f>
        <v>3433.88</v>
      </c>
      <c r="G137" s="23" t="str">
        <f>Source!DF260</f>
        <v/>
      </c>
      <c r="H137" s="9">
        <f>Source!AV260</f>
        <v>1</v>
      </c>
      <c r="I137" s="9">
        <f>IF(Source!BS260&lt;&gt; 0, Source!BS260, 1)</f>
        <v>1</v>
      </c>
      <c r="J137" s="27">
        <f>Source!R260</f>
        <v>117.4</v>
      </c>
      <c r="K137" s="25"/>
    </row>
    <row r="138" spans="1:22" ht="14.25" x14ac:dyDescent="0.2">
      <c r="A138" s="20"/>
      <c r="B138" s="21"/>
      <c r="C138" s="21" t="s">
        <v>659</v>
      </c>
      <c r="D138" s="22" t="s">
        <v>660</v>
      </c>
      <c r="E138" s="9">
        <f>Source!AT260</f>
        <v>70</v>
      </c>
      <c r="F138" s="24"/>
      <c r="G138" s="23"/>
      <c r="H138" s="9"/>
      <c r="I138" s="9"/>
      <c r="J138" s="25">
        <f>SUM(R133:R137)</f>
        <v>6.87</v>
      </c>
      <c r="K138" s="25"/>
    </row>
    <row r="139" spans="1:22" ht="14.25" x14ac:dyDescent="0.2">
      <c r="A139" s="20"/>
      <c r="B139" s="21"/>
      <c r="C139" s="21" t="s">
        <v>661</v>
      </c>
      <c r="D139" s="22" t="s">
        <v>660</v>
      </c>
      <c r="E139" s="9">
        <f>Source!AU260</f>
        <v>10</v>
      </c>
      <c r="F139" s="24"/>
      <c r="G139" s="23"/>
      <c r="H139" s="9"/>
      <c r="I139" s="9"/>
      <c r="J139" s="25">
        <f>SUM(T133:T138)</f>
        <v>0.98</v>
      </c>
      <c r="K139" s="25"/>
    </row>
    <row r="140" spans="1:22" ht="14.25" x14ac:dyDescent="0.2">
      <c r="A140" s="20"/>
      <c r="B140" s="21"/>
      <c r="C140" s="21" t="s">
        <v>662</v>
      </c>
      <c r="D140" s="22" t="s">
        <v>660</v>
      </c>
      <c r="E140" s="9">
        <f>108</f>
        <v>108</v>
      </c>
      <c r="F140" s="24"/>
      <c r="G140" s="23"/>
      <c r="H140" s="9"/>
      <c r="I140" s="9"/>
      <c r="J140" s="25">
        <f>SUM(V133:V139)</f>
        <v>126.79</v>
      </c>
      <c r="K140" s="25"/>
    </row>
    <row r="141" spans="1:22" ht="14.25" x14ac:dyDescent="0.2">
      <c r="A141" s="20"/>
      <c r="B141" s="21"/>
      <c r="C141" s="21" t="s">
        <v>663</v>
      </c>
      <c r="D141" s="22" t="s">
        <v>664</v>
      </c>
      <c r="E141" s="9">
        <f>Source!AQ260</f>
        <v>1.59</v>
      </c>
      <c r="F141" s="24"/>
      <c r="G141" s="23" t="str">
        <f>Source!DI260</f>
        <v/>
      </c>
      <c r="H141" s="9">
        <f>Source!AV260</f>
        <v>1</v>
      </c>
      <c r="I141" s="9"/>
      <c r="J141" s="25"/>
      <c r="K141" s="25">
        <f>Source!U260</f>
        <v>5.4357966000000001E-2</v>
      </c>
    </row>
    <row r="142" spans="1:22" ht="15" x14ac:dyDescent="0.25">
      <c r="A142" s="30"/>
      <c r="B142" s="30"/>
      <c r="C142" s="30"/>
      <c r="D142" s="30"/>
      <c r="E142" s="30"/>
      <c r="F142" s="30"/>
      <c r="G142" s="30"/>
      <c r="H142" s="30"/>
      <c r="I142" s="59">
        <f>J135+J136+J138+J139+J140</f>
        <v>444.59000000000003</v>
      </c>
      <c r="J142" s="59"/>
      <c r="K142" s="31">
        <f>IF(Source!I260&lt;&gt;0, ROUND(I142/Source!I260, 2), 0)</f>
        <v>13004.5</v>
      </c>
      <c r="P142" s="28">
        <f>I142</f>
        <v>444.59000000000003</v>
      </c>
    </row>
    <row r="143" spans="1:22" ht="28.5" x14ac:dyDescent="0.2">
      <c r="A143" s="20" t="str">
        <f>Source!E261</f>
        <v>42</v>
      </c>
      <c r="B143" s="21" t="str">
        <f>Source!F261</f>
        <v>1.1-3101-6-1/1</v>
      </c>
      <c r="C143" s="21" t="str">
        <f>Source!G261</f>
        <v>Погрузка грунта вручную в автомобили-самосвалы с выгрузкой</v>
      </c>
      <c r="D143" s="22" t="str">
        <f>Source!H261</f>
        <v>100 м3</v>
      </c>
      <c r="E143" s="9">
        <f>Source!I261</f>
        <v>3.7986000000000001E-3</v>
      </c>
      <c r="F143" s="24"/>
      <c r="G143" s="23"/>
      <c r="H143" s="9"/>
      <c r="I143" s="9"/>
      <c r="J143" s="25"/>
      <c r="K143" s="25"/>
      <c r="Q143">
        <f>ROUND((Source!BZ261/100)*ROUND((Source!AF261*Source!AV261)*Source!I261, 2), 2)</f>
        <v>29.6</v>
      </c>
      <c r="R143">
        <f>Source!X261</f>
        <v>29.6</v>
      </c>
      <c r="S143">
        <f>ROUND((Source!CA261/100)*ROUND((Source!AF261*Source!AV261)*Source!I261, 2), 2)</f>
        <v>4.2300000000000004</v>
      </c>
      <c r="T143">
        <f>Source!Y261</f>
        <v>4.2300000000000004</v>
      </c>
      <c r="U143">
        <f>ROUND((175/100)*ROUND((Source!AE261*Source!AV261)*Source!I261, 2), 2)</f>
        <v>0</v>
      </c>
      <c r="V143">
        <f>ROUND((108/100)*ROUND(Source!CS261*Source!I261, 2), 2)</f>
        <v>0</v>
      </c>
    </row>
    <row r="144" spans="1:22" x14ac:dyDescent="0.2">
      <c r="C144" s="26" t="str">
        <f>"Объем: "&amp;Source!I261&amp;"=("&amp;Source!I259&amp;")*"&amp;"0,1"</f>
        <v>Объем: 0,0037986=(0,037986)*0,1</v>
      </c>
    </row>
    <row r="145" spans="1:22" ht="14.25" x14ac:dyDescent="0.2">
      <c r="A145" s="20"/>
      <c r="B145" s="21"/>
      <c r="C145" s="21" t="s">
        <v>656</v>
      </c>
      <c r="D145" s="22"/>
      <c r="E145" s="9"/>
      <c r="F145" s="24">
        <f>Source!AO261</f>
        <v>11130.3</v>
      </c>
      <c r="G145" s="23" t="str">
        <f>Source!DG261</f>
        <v/>
      </c>
      <c r="H145" s="9">
        <f>Source!AV261</f>
        <v>1</v>
      </c>
      <c r="I145" s="9">
        <f>IF(Source!BA261&lt;&gt; 0, Source!BA261, 1)</f>
        <v>1</v>
      </c>
      <c r="J145" s="25">
        <f>Source!S261</f>
        <v>42.28</v>
      </c>
      <c r="K145" s="25"/>
    </row>
    <row r="146" spans="1:22" ht="14.25" x14ac:dyDescent="0.2">
      <c r="A146" s="20"/>
      <c r="B146" s="21"/>
      <c r="C146" s="21" t="s">
        <v>659</v>
      </c>
      <c r="D146" s="22" t="s">
        <v>660</v>
      </c>
      <c r="E146" s="9">
        <f>Source!AT261</f>
        <v>70</v>
      </c>
      <c r="F146" s="24"/>
      <c r="G146" s="23"/>
      <c r="H146" s="9"/>
      <c r="I146" s="9"/>
      <c r="J146" s="25">
        <f>SUM(R143:R145)</f>
        <v>29.6</v>
      </c>
      <c r="K146" s="25"/>
    </row>
    <row r="147" spans="1:22" ht="14.25" x14ac:dyDescent="0.2">
      <c r="A147" s="20"/>
      <c r="B147" s="21"/>
      <c r="C147" s="21" t="s">
        <v>661</v>
      </c>
      <c r="D147" s="22" t="s">
        <v>660</v>
      </c>
      <c r="E147" s="9">
        <f>Source!AU261</f>
        <v>10</v>
      </c>
      <c r="F147" s="24"/>
      <c r="G147" s="23"/>
      <c r="H147" s="9"/>
      <c r="I147" s="9"/>
      <c r="J147" s="25">
        <f>SUM(T143:T146)</f>
        <v>4.2300000000000004</v>
      </c>
      <c r="K147" s="25"/>
    </row>
    <row r="148" spans="1:22" ht="14.25" x14ac:dyDescent="0.2">
      <c r="A148" s="20"/>
      <c r="B148" s="21"/>
      <c r="C148" s="21" t="s">
        <v>663</v>
      </c>
      <c r="D148" s="22" t="s">
        <v>664</v>
      </c>
      <c r="E148" s="9">
        <f>Source!AQ261</f>
        <v>83</v>
      </c>
      <c r="F148" s="24"/>
      <c r="G148" s="23" t="str">
        <f>Source!DI261</f>
        <v/>
      </c>
      <c r="H148" s="9">
        <f>Source!AV261</f>
        <v>1</v>
      </c>
      <c r="I148" s="9"/>
      <c r="J148" s="25"/>
      <c r="K148" s="25">
        <f>Source!U261</f>
        <v>0.3152838</v>
      </c>
    </row>
    <row r="149" spans="1:22" ht="15" x14ac:dyDescent="0.25">
      <c r="A149" s="30"/>
      <c r="B149" s="30"/>
      <c r="C149" s="30"/>
      <c r="D149" s="30"/>
      <c r="E149" s="30"/>
      <c r="F149" s="30"/>
      <c r="G149" s="30"/>
      <c r="H149" s="30"/>
      <c r="I149" s="59">
        <f>J145+J146+J147</f>
        <v>76.11</v>
      </c>
      <c r="J149" s="59"/>
      <c r="K149" s="31">
        <f>IF(Source!I261&lt;&gt;0, ROUND(I149/Source!I261, 2), 0)</f>
        <v>20036.330000000002</v>
      </c>
      <c r="P149" s="28">
        <f>I149</f>
        <v>76.11</v>
      </c>
    </row>
    <row r="150" spans="1:22" ht="42.75" x14ac:dyDescent="0.2">
      <c r="A150" s="20" t="str">
        <f>Source!E262</f>
        <v>43</v>
      </c>
      <c r="B150" s="21" t="str">
        <f>Source!F262</f>
        <v>2.49-3401-1-1/1</v>
      </c>
      <c r="C150" s="21" t="str">
        <f>Source!G262</f>
        <v>Перевозка грунта автосамосвалами грузоподъемностью до 10 т на расстояние 1 км</v>
      </c>
      <c r="D150" s="22" t="str">
        <f>Source!H262</f>
        <v>м3</v>
      </c>
      <c r="E150" s="9">
        <f>Source!I262</f>
        <v>75.971999999999994</v>
      </c>
      <c r="F150" s="24"/>
      <c r="G150" s="23"/>
      <c r="H150" s="9"/>
      <c r="I150" s="9"/>
      <c r="J150" s="25"/>
      <c r="K150" s="25"/>
      <c r="Q150">
        <f>ROUND((Source!BZ262/100)*ROUND((Source!AF262*Source!AV262)*Source!I262, 2), 2)</f>
        <v>0</v>
      </c>
      <c r="R150">
        <f>Source!X262</f>
        <v>0</v>
      </c>
      <c r="S150">
        <f>ROUND((Source!CA262/100)*ROUND((Source!AF262*Source!AV262)*Source!I262, 2), 2)</f>
        <v>0</v>
      </c>
      <c r="T150">
        <f>Source!Y262</f>
        <v>0</v>
      </c>
      <c r="U150">
        <f>ROUND((175/100)*ROUND((Source!AE262*Source!AV262)*Source!I262, 2), 2)</f>
        <v>3411.52</v>
      </c>
      <c r="V150">
        <f>ROUND((108/100)*ROUND(Source!CS262*Source!I262, 2), 2)</f>
        <v>2105.4</v>
      </c>
    </row>
    <row r="151" spans="1:22" x14ac:dyDescent="0.2">
      <c r="C151" s="26" t="str">
        <f>"Объем: "&amp;Source!I262&amp;"="&amp;Source!I271&amp;"*"&amp;"100*"&amp;"0,26"</f>
        <v>Объем: 75,972=2,922*100*0,26</v>
      </c>
    </row>
    <row r="152" spans="1:22" ht="14.25" x14ac:dyDescent="0.2">
      <c r="A152" s="20"/>
      <c r="B152" s="21"/>
      <c r="C152" s="21" t="s">
        <v>657</v>
      </c>
      <c r="D152" s="22"/>
      <c r="E152" s="9"/>
      <c r="F152" s="24">
        <f>Source!AM262</f>
        <v>47.27</v>
      </c>
      <c r="G152" s="23" t="str">
        <f>Source!DE262</f>
        <v/>
      </c>
      <c r="H152" s="9">
        <f>Source!AV262</f>
        <v>1</v>
      </c>
      <c r="I152" s="9">
        <f>IF(Source!BB262&lt;&gt; 0, Source!BB262, 1)</f>
        <v>1</v>
      </c>
      <c r="J152" s="25">
        <f>Source!Q262</f>
        <v>3591.2</v>
      </c>
      <c r="K152" s="25"/>
    </row>
    <row r="153" spans="1:22" ht="14.25" x14ac:dyDescent="0.2">
      <c r="A153" s="20"/>
      <c r="B153" s="21"/>
      <c r="C153" s="21" t="s">
        <v>658</v>
      </c>
      <c r="D153" s="22"/>
      <c r="E153" s="9"/>
      <c r="F153" s="24">
        <f>Source!AN262</f>
        <v>25.66</v>
      </c>
      <c r="G153" s="23" t="str">
        <f>Source!DF262</f>
        <v/>
      </c>
      <c r="H153" s="9">
        <f>Source!AV262</f>
        <v>1</v>
      </c>
      <c r="I153" s="9">
        <f>IF(Source!BS262&lt;&gt; 0, Source!BS262, 1)</f>
        <v>1</v>
      </c>
      <c r="J153" s="27">
        <f>Source!R262</f>
        <v>1949.44</v>
      </c>
      <c r="K153" s="25"/>
    </row>
    <row r="154" spans="1:22" ht="15" x14ac:dyDescent="0.25">
      <c r="A154" s="30"/>
      <c r="B154" s="30"/>
      <c r="C154" s="30"/>
      <c r="D154" s="30"/>
      <c r="E154" s="30"/>
      <c r="F154" s="30"/>
      <c r="G154" s="30"/>
      <c r="H154" s="30"/>
      <c r="I154" s="59">
        <f>J152</f>
        <v>3591.2</v>
      </c>
      <c r="J154" s="59"/>
      <c r="K154" s="31">
        <f>IF(Source!I262&lt;&gt;0, ROUND(I154/Source!I262, 2), 0)</f>
        <v>47.27</v>
      </c>
      <c r="P154" s="28">
        <f>I154</f>
        <v>3591.2</v>
      </c>
    </row>
    <row r="155" spans="1:22" ht="71.25" x14ac:dyDescent="0.2">
      <c r="A155" s="20" t="str">
        <f>Source!E263</f>
        <v>44</v>
      </c>
      <c r="B155" s="21" t="str">
        <f>Source!F263</f>
        <v>2.49-3401-1-2/1</v>
      </c>
      <c r="C155" s="21" t="str">
        <f>Source!G263</f>
        <v>Перевозка грунта автосамосвалами грузоподъемностью до 10 т - добавляется на каждый последующий 1 км до 100 км (к поз. 49-3401-1-1)/добавлено на 47км.,k=47.</v>
      </c>
      <c r="D155" s="22" t="str">
        <f>Source!H263</f>
        <v>м3</v>
      </c>
      <c r="E155" s="9">
        <f>Source!I263</f>
        <v>75.971999999999994</v>
      </c>
      <c r="F155" s="24"/>
      <c r="G155" s="23"/>
      <c r="H155" s="9"/>
      <c r="I155" s="9"/>
      <c r="J155" s="25"/>
      <c r="K155" s="25"/>
      <c r="Q155">
        <f>ROUND((Source!BZ263/100)*ROUND((Source!AF263*Source!AV263)*Source!I263, 2), 2)</f>
        <v>0</v>
      </c>
      <c r="R155">
        <f>Source!X263</f>
        <v>0</v>
      </c>
      <c r="S155">
        <f>ROUND((Source!CA263/100)*ROUND((Source!AF263*Source!AV263)*Source!I263, 2), 2)</f>
        <v>0</v>
      </c>
      <c r="T155">
        <f>Source!Y263</f>
        <v>0</v>
      </c>
      <c r="U155">
        <f>ROUND((175/100)*ROUND((Source!AE263*Source!AV263)*Source!I263, 2), 2)</f>
        <v>51739.21</v>
      </c>
      <c r="V155">
        <f>ROUND((108/100)*ROUND(Source!CS263*Source!I263, 2), 2)</f>
        <v>31930.48</v>
      </c>
    </row>
    <row r="156" spans="1:22" ht="14.25" x14ac:dyDescent="0.2">
      <c r="A156" s="20"/>
      <c r="B156" s="21"/>
      <c r="C156" s="21" t="s">
        <v>657</v>
      </c>
      <c r="D156" s="22"/>
      <c r="E156" s="9"/>
      <c r="F156" s="24">
        <f>Source!AM263</f>
        <v>15.25</v>
      </c>
      <c r="G156" s="23" t="str">
        <f>Source!DE263</f>
        <v>)*47</v>
      </c>
      <c r="H156" s="9">
        <f>Source!AV263</f>
        <v>1</v>
      </c>
      <c r="I156" s="9">
        <f>IF(Source!BB263&lt;&gt; 0, Source!BB263, 1)</f>
        <v>1</v>
      </c>
      <c r="J156" s="25">
        <f>Source!Q263</f>
        <v>54452.93</v>
      </c>
      <c r="K156" s="25"/>
    </row>
    <row r="157" spans="1:22" ht="14.25" x14ac:dyDescent="0.2">
      <c r="A157" s="20"/>
      <c r="B157" s="21"/>
      <c r="C157" s="21" t="s">
        <v>658</v>
      </c>
      <c r="D157" s="22"/>
      <c r="E157" s="9"/>
      <c r="F157" s="24">
        <f>Source!AN263</f>
        <v>8.2799999999999994</v>
      </c>
      <c r="G157" s="23" t="str">
        <f>Source!DF263</f>
        <v>)*47</v>
      </c>
      <c r="H157" s="9">
        <f>Source!AV263</f>
        <v>1</v>
      </c>
      <c r="I157" s="9">
        <f>IF(Source!BS263&lt;&gt; 0, Source!BS263, 1)</f>
        <v>1</v>
      </c>
      <c r="J157" s="27">
        <f>Source!R263</f>
        <v>29565.26</v>
      </c>
      <c r="K157" s="25"/>
    </row>
    <row r="158" spans="1:22" ht="15" x14ac:dyDescent="0.25">
      <c r="A158" s="30"/>
      <c r="B158" s="30"/>
      <c r="C158" s="30"/>
      <c r="D158" s="30"/>
      <c r="E158" s="30"/>
      <c r="F158" s="30"/>
      <c r="G158" s="30"/>
      <c r="H158" s="30"/>
      <c r="I158" s="59">
        <f>J156</f>
        <v>54452.93</v>
      </c>
      <c r="J158" s="59"/>
      <c r="K158" s="31">
        <f>IF(Source!I263&lt;&gt;0, ROUND(I158/Source!I263, 2), 0)</f>
        <v>716.75</v>
      </c>
      <c r="P158" s="28">
        <f>I158</f>
        <v>54452.93</v>
      </c>
    </row>
    <row r="159" spans="1:22" ht="57" x14ac:dyDescent="0.2">
      <c r="A159" s="20" t="str">
        <f>Source!E264</f>
        <v>45</v>
      </c>
      <c r="B159" s="21" t="str">
        <f>Source!F264</f>
        <v>2.1-3305-7-1/1</v>
      </c>
      <c r="C159" s="21" t="str">
        <f>Source!G264</f>
        <v>Устройство прослойки из нетканого синтетического материала (НСМ) в земляном полотне сплошной (без стоимости иглопробивного полотна)</v>
      </c>
      <c r="D159" s="22" t="str">
        <f>Source!H264</f>
        <v>1000 м2</v>
      </c>
      <c r="E159" s="9">
        <f>Source!I264</f>
        <v>0.29220000000000002</v>
      </c>
      <c r="F159" s="24"/>
      <c r="G159" s="23"/>
      <c r="H159" s="9"/>
      <c r="I159" s="9"/>
      <c r="J159" s="25"/>
      <c r="K159" s="25"/>
      <c r="Q159">
        <f>ROUND((Source!BZ264/100)*ROUND((Source!AF264*Source!AV264)*Source!I264, 2), 2)</f>
        <v>1191.76</v>
      </c>
      <c r="R159">
        <f>Source!X264</f>
        <v>1191.76</v>
      </c>
      <c r="S159">
        <f>ROUND((Source!CA264/100)*ROUND((Source!AF264*Source!AV264)*Source!I264, 2), 2)</f>
        <v>170.25</v>
      </c>
      <c r="T159">
        <f>Source!Y264</f>
        <v>170.25</v>
      </c>
      <c r="U159">
        <f>ROUND((175/100)*ROUND((Source!AE264*Source!AV264)*Source!I264, 2), 2)</f>
        <v>1089.3599999999999</v>
      </c>
      <c r="V159">
        <f>ROUND((108/100)*ROUND(Source!CS264*Source!I264, 2), 2)</f>
        <v>672.29</v>
      </c>
    </row>
    <row r="160" spans="1:22" x14ac:dyDescent="0.2">
      <c r="C160" s="26" t="str">
        <f>"Объем: "&amp;Source!I264&amp;"=("&amp;Source!I271&amp;")/"&amp;"10"</f>
        <v>Объем: 0,2922=(2,922)/10</v>
      </c>
    </row>
    <row r="161" spans="1:22" ht="14.25" x14ac:dyDescent="0.2">
      <c r="A161" s="20"/>
      <c r="B161" s="21"/>
      <c r="C161" s="21" t="s">
        <v>656</v>
      </c>
      <c r="D161" s="22"/>
      <c r="E161" s="9"/>
      <c r="F161" s="24">
        <f>Source!AO264</f>
        <v>5826.56</v>
      </c>
      <c r="G161" s="23" t="str">
        <f>Source!DG264</f>
        <v/>
      </c>
      <c r="H161" s="9">
        <f>Source!AV264</f>
        <v>1</v>
      </c>
      <c r="I161" s="9">
        <f>IF(Source!BA264&lt;&gt; 0, Source!BA264, 1)</f>
        <v>1</v>
      </c>
      <c r="J161" s="25">
        <f>Source!S264</f>
        <v>1702.52</v>
      </c>
      <c r="K161" s="25"/>
    </row>
    <row r="162" spans="1:22" ht="14.25" x14ac:dyDescent="0.2">
      <c r="A162" s="20"/>
      <c r="B162" s="21"/>
      <c r="C162" s="21" t="s">
        <v>657</v>
      </c>
      <c r="D162" s="22"/>
      <c r="E162" s="9"/>
      <c r="F162" s="24">
        <f>Source!AM264</f>
        <v>4930.6000000000004</v>
      </c>
      <c r="G162" s="23" t="str">
        <f>Source!DE264</f>
        <v/>
      </c>
      <c r="H162" s="9">
        <f>Source!AV264</f>
        <v>1</v>
      </c>
      <c r="I162" s="9">
        <f>IF(Source!BB264&lt;&gt; 0, Source!BB264, 1)</f>
        <v>1</v>
      </c>
      <c r="J162" s="25">
        <f>Source!Q264</f>
        <v>1440.72</v>
      </c>
      <c r="K162" s="25"/>
    </row>
    <row r="163" spans="1:22" ht="14.25" x14ac:dyDescent="0.2">
      <c r="A163" s="20"/>
      <c r="B163" s="21"/>
      <c r="C163" s="21" t="s">
        <v>658</v>
      </c>
      <c r="D163" s="22"/>
      <c r="E163" s="9"/>
      <c r="F163" s="24">
        <f>Source!AN264</f>
        <v>2130.35</v>
      </c>
      <c r="G163" s="23" t="str">
        <f>Source!DF264</f>
        <v/>
      </c>
      <c r="H163" s="9">
        <f>Source!AV264</f>
        <v>1</v>
      </c>
      <c r="I163" s="9">
        <f>IF(Source!BS264&lt;&gt; 0, Source!BS264, 1)</f>
        <v>1</v>
      </c>
      <c r="J163" s="27">
        <f>Source!R264</f>
        <v>622.49</v>
      </c>
      <c r="K163" s="25"/>
    </row>
    <row r="164" spans="1:22" ht="14.25" x14ac:dyDescent="0.2">
      <c r="A164" s="20"/>
      <c r="B164" s="21"/>
      <c r="C164" s="21" t="s">
        <v>665</v>
      </c>
      <c r="D164" s="22"/>
      <c r="E164" s="9"/>
      <c r="F164" s="24">
        <f>Source!AL264</f>
        <v>5.81</v>
      </c>
      <c r="G164" s="23" t="str">
        <f>Source!DD264</f>
        <v/>
      </c>
      <c r="H164" s="9">
        <f>Source!AW264</f>
        <v>1</v>
      </c>
      <c r="I164" s="9">
        <f>IF(Source!BC264&lt;&gt; 0, Source!BC264, 1)</f>
        <v>1</v>
      </c>
      <c r="J164" s="25">
        <f>Source!P264</f>
        <v>1.7</v>
      </c>
      <c r="K164" s="25"/>
    </row>
    <row r="165" spans="1:22" ht="42.75" x14ac:dyDescent="0.2">
      <c r="A165" s="20" t="str">
        <f>Source!E265</f>
        <v>45,1</v>
      </c>
      <c r="B165" s="21" t="str">
        <f>Source!F265</f>
        <v>21.1-25-673</v>
      </c>
      <c r="C165" s="21" t="str">
        <f>Source!G265</f>
        <v>Полотно иглопробивное для дорожного строительства, марка "КМ2" (Дорнит-2), ширина полотна 2,45 м</v>
      </c>
      <c r="D165" s="22" t="str">
        <f>Source!H265</f>
        <v>м2</v>
      </c>
      <c r="E165" s="9">
        <f>Source!I265</f>
        <v>292.2</v>
      </c>
      <c r="F165" s="24">
        <f>Source!AK265</f>
        <v>45.92</v>
      </c>
      <c r="G165" s="32" t="s">
        <v>3</v>
      </c>
      <c r="H165" s="9">
        <f>Source!AW265</f>
        <v>1</v>
      </c>
      <c r="I165" s="9">
        <f>IF(Source!BC265&lt;&gt; 0, Source!BC265, 1)</f>
        <v>1</v>
      </c>
      <c r="J165" s="25">
        <f>Source!O265</f>
        <v>13417.82</v>
      </c>
      <c r="K165" s="25"/>
      <c r="Q165">
        <f>ROUND((Source!BZ265/100)*ROUND((Source!AF265*Source!AV265)*Source!I265, 2), 2)</f>
        <v>0</v>
      </c>
      <c r="R165">
        <f>Source!X265</f>
        <v>0</v>
      </c>
      <c r="S165">
        <f>ROUND((Source!CA265/100)*ROUND((Source!AF265*Source!AV265)*Source!I265, 2), 2)</f>
        <v>0</v>
      </c>
      <c r="T165">
        <f>Source!Y265</f>
        <v>0</v>
      </c>
      <c r="U165">
        <f>ROUND((175/100)*ROUND((Source!AE265*Source!AV265)*Source!I265, 2), 2)</f>
        <v>0</v>
      </c>
      <c r="V165">
        <f>ROUND((108/100)*ROUND(Source!CS265*Source!I265, 2), 2)</f>
        <v>0</v>
      </c>
    </row>
    <row r="166" spans="1:22" ht="14.25" x14ac:dyDescent="0.2">
      <c r="A166" s="20"/>
      <c r="B166" s="21"/>
      <c r="C166" s="21" t="s">
        <v>659</v>
      </c>
      <c r="D166" s="22" t="s">
        <v>660</v>
      </c>
      <c r="E166" s="9">
        <f>Source!AT264</f>
        <v>70</v>
      </c>
      <c r="F166" s="24"/>
      <c r="G166" s="23"/>
      <c r="H166" s="9"/>
      <c r="I166" s="9"/>
      <c r="J166" s="25">
        <f>SUM(R159:R165)</f>
        <v>1191.76</v>
      </c>
      <c r="K166" s="25"/>
    </row>
    <row r="167" spans="1:22" ht="14.25" x14ac:dyDescent="0.2">
      <c r="A167" s="20"/>
      <c r="B167" s="21"/>
      <c r="C167" s="21" t="s">
        <v>661</v>
      </c>
      <c r="D167" s="22" t="s">
        <v>660</v>
      </c>
      <c r="E167" s="9">
        <f>Source!AU264</f>
        <v>10</v>
      </c>
      <c r="F167" s="24"/>
      <c r="G167" s="23"/>
      <c r="H167" s="9"/>
      <c r="I167" s="9"/>
      <c r="J167" s="25">
        <f>SUM(T159:T166)</f>
        <v>170.25</v>
      </c>
      <c r="K167" s="25"/>
    </row>
    <row r="168" spans="1:22" ht="14.25" x14ac:dyDescent="0.2">
      <c r="A168" s="20"/>
      <c r="B168" s="21"/>
      <c r="C168" s="21" t="s">
        <v>662</v>
      </c>
      <c r="D168" s="22" t="s">
        <v>660</v>
      </c>
      <c r="E168" s="9">
        <f>108</f>
        <v>108</v>
      </c>
      <c r="F168" s="24"/>
      <c r="G168" s="23"/>
      <c r="H168" s="9"/>
      <c r="I168" s="9"/>
      <c r="J168" s="25">
        <f>SUM(V159:V167)</f>
        <v>672.29</v>
      </c>
      <c r="K168" s="25"/>
    </row>
    <row r="169" spans="1:22" ht="14.25" x14ac:dyDescent="0.2">
      <c r="A169" s="20"/>
      <c r="B169" s="21"/>
      <c r="C169" s="21" t="s">
        <v>663</v>
      </c>
      <c r="D169" s="22" t="s">
        <v>664</v>
      </c>
      <c r="E169" s="9">
        <f>Source!AQ264</f>
        <v>31.86</v>
      </c>
      <c r="F169" s="24"/>
      <c r="G169" s="23" t="str">
        <f>Source!DI264</f>
        <v/>
      </c>
      <c r="H169" s="9">
        <f>Source!AV264</f>
        <v>1</v>
      </c>
      <c r="I169" s="9"/>
      <c r="J169" s="25"/>
      <c r="K169" s="25">
        <f>Source!U264</f>
        <v>9.3094920000000005</v>
      </c>
    </row>
    <row r="170" spans="1:22" ht="15" x14ac:dyDescent="0.25">
      <c r="A170" s="30"/>
      <c r="B170" s="30"/>
      <c r="C170" s="30"/>
      <c r="D170" s="30"/>
      <c r="E170" s="30"/>
      <c r="F170" s="30"/>
      <c r="G170" s="30"/>
      <c r="H170" s="30"/>
      <c r="I170" s="59">
        <f>J161+J162+J164+J166+J167+J168+SUM(J165:J165)</f>
        <v>18597.059999999998</v>
      </c>
      <c r="J170" s="59"/>
      <c r="K170" s="31">
        <f>IF(Source!I264&lt;&gt;0, ROUND(I170/Source!I264, 2), 0)</f>
        <v>63644.97</v>
      </c>
      <c r="P170" s="28">
        <f>I170</f>
        <v>18597.059999999998</v>
      </c>
    </row>
    <row r="171" spans="1:22" ht="42.75" x14ac:dyDescent="0.2">
      <c r="A171" s="20" t="str">
        <f>Source!E266</f>
        <v>46</v>
      </c>
      <c r="B171" s="21" t="str">
        <f>Source!F266</f>
        <v>2.1-3303-1-1/1</v>
      </c>
      <c r="C171" s="21" t="str">
        <f>Source!G266</f>
        <v>Устройство подстилающих и выравнивающих слоев оснований из песка</v>
      </c>
      <c r="D171" s="22" t="str">
        <f>Source!H266</f>
        <v>100 м3</v>
      </c>
      <c r="E171" s="9">
        <f>Source!I266</f>
        <v>0.29220000000000002</v>
      </c>
      <c r="F171" s="24"/>
      <c r="G171" s="23"/>
      <c r="H171" s="9"/>
      <c r="I171" s="9"/>
      <c r="J171" s="25"/>
      <c r="K171" s="25"/>
      <c r="Q171">
        <f>ROUND((Source!BZ266/100)*ROUND((Source!AF266*Source!AV266)*Source!I266, 2), 2)</f>
        <v>633.98</v>
      </c>
      <c r="R171">
        <f>Source!X266</f>
        <v>633.98</v>
      </c>
      <c r="S171">
        <f>ROUND((Source!CA266/100)*ROUND((Source!AF266*Source!AV266)*Source!I266, 2), 2)</f>
        <v>90.57</v>
      </c>
      <c r="T171">
        <f>Source!Y266</f>
        <v>90.57</v>
      </c>
      <c r="U171">
        <f>ROUND((175/100)*ROUND((Source!AE266*Source!AV266)*Source!I266, 2), 2)</f>
        <v>1648.06</v>
      </c>
      <c r="V171">
        <f>ROUND((108/100)*ROUND(Source!CS266*Source!I266, 2), 2)</f>
        <v>1017.09</v>
      </c>
    </row>
    <row r="172" spans="1:22" x14ac:dyDescent="0.2">
      <c r="C172" s="26" t="str">
        <f>"Объем: "&amp;Source!I266&amp;"=("&amp;Source!I271&amp;")*"&amp;"0,1"</f>
        <v>Объем: 0,2922=(2,922)*0,1</v>
      </c>
    </row>
    <row r="173" spans="1:22" ht="14.25" x14ac:dyDescent="0.2">
      <c r="A173" s="20"/>
      <c r="B173" s="21"/>
      <c r="C173" s="21" t="s">
        <v>656</v>
      </c>
      <c r="D173" s="22"/>
      <c r="E173" s="9"/>
      <c r="F173" s="24">
        <f>Source!AO266</f>
        <v>3099.54</v>
      </c>
      <c r="G173" s="23" t="str">
        <f>Source!DG266</f>
        <v/>
      </c>
      <c r="H173" s="9">
        <f>Source!AV266</f>
        <v>1</v>
      </c>
      <c r="I173" s="9">
        <f>IF(Source!BA266&lt;&gt; 0, Source!BA266, 1)</f>
        <v>1</v>
      </c>
      <c r="J173" s="25">
        <f>Source!S266</f>
        <v>905.69</v>
      </c>
      <c r="K173" s="25"/>
    </row>
    <row r="174" spans="1:22" ht="14.25" x14ac:dyDescent="0.2">
      <c r="A174" s="20"/>
      <c r="B174" s="21"/>
      <c r="C174" s="21" t="s">
        <v>657</v>
      </c>
      <c r="D174" s="22"/>
      <c r="E174" s="9"/>
      <c r="F174" s="24">
        <f>Source!AM266</f>
        <v>7602.23</v>
      </c>
      <c r="G174" s="23" t="str">
        <f>Source!DE266</f>
        <v/>
      </c>
      <c r="H174" s="9">
        <f>Source!AV266</f>
        <v>1</v>
      </c>
      <c r="I174" s="9">
        <f>IF(Source!BB266&lt;&gt; 0, Source!BB266, 1)</f>
        <v>1</v>
      </c>
      <c r="J174" s="25">
        <f>Source!Q266</f>
        <v>2221.37</v>
      </c>
      <c r="K174" s="25"/>
    </row>
    <row r="175" spans="1:22" ht="14.25" x14ac:dyDescent="0.2">
      <c r="A175" s="20"/>
      <c r="B175" s="21"/>
      <c r="C175" s="21" t="s">
        <v>658</v>
      </c>
      <c r="D175" s="22"/>
      <c r="E175" s="9"/>
      <c r="F175" s="24">
        <f>Source!AN266</f>
        <v>3222.98</v>
      </c>
      <c r="G175" s="23" t="str">
        <f>Source!DF266</f>
        <v/>
      </c>
      <c r="H175" s="9">
        <f>Source!AV266</f>
        <v>1</v>
      </c>
      <c r="I175" s="9">
        <f>IF(Source!BS266&lt;&gt; 0, Source!BS266, 1)</f>
        <v>1</v>
      </c>
      <c r="J175" s="27">
        <f>Source!R266</f>
        <v>941.75</v>
      </c>
      <c r="K175" s="25"/>
    </row>
    <row r="176" spans="1:22" ht="14.25" x14ac:dyDescent="0.2">
      <c r="A176" s="20"/>
      <c r="B176" s="21"/>
      <c r="C176" s="21" t="s">
        <v>665</v>
      </c>
      <c r="D176" s="22"/>
      <c r="E176" s="9"/>
      <c r="F176" s="24">
        <f>Source!AL266</f>
        <v>65162.05</v>
      </c>
      <c r="G176" s="23" t="str">
        <f>Source!DD266</f>
        <v/>
      </c>
      <c r="H176" s="9">
        <f>Source!AW266</f>
        <v>1</v>
      </c>
      <c r="I176" s="9">
        <f>IF(Source!BC266&lt;&gt; 0, Source!BC266, 1)</f>
        <v>1</v>
      </c>
      <c r="J176" s="25">
        <f>Source!P266</f>
        <v>19040.349999999999</v>
      </c>
      <c r="K176" s="25"/>
    </row>
    <row r="177" spans="1:22" ht="14.25" x14ac:dyDescent="0.2">
      <c r="A177" s="20"/>
      <c r="B177" s="21"/>
      <c r="C177" s="21" t="s">
        <v>659</v>
      </c>
      <c r="D177" s="22" t="s">
        <v>660</v>
      </c>
      <c r="E177" s="9">
        <f>Source!AT266</f>
        <v>70</v>
      </c>
      <c r="F177" s="24"/>
      <c r="G177" s="23"/>
      <c r="H177" s="9"/>
      <c r="I177" s="9"/>
      <c r="J177" s="25">
        <f>SUM(R171:R176)</f>
        <v>633.98</v>
      </c>
      <c r="K177" s="25"/>
    </row>
    <row r="178" spans="1:22" ht="14.25" x14ac:dyDescent="0.2">
      <c r="A178" s="20"/>
      <c r="B178" s="21"/>
      <c r="C178" s="21" t="s">
        <v>661</v>
      </c>
      <c r="D178" s="22" t="s">
        <v>660</v>
      </c>
      <c r="E178" s="9">
        <f>Source!AU266</f>
        <v>10</v>
      </c>
      <c r="F178" s="24"/>
      <c r="G178" s="23"/>
      <c r="H178" s="9"/>
      <c r="I178" s="9"/>
      <c r="J178" s="25">
        <f>SUM(T171:T177)</f>
        <v>90.57</v>
      </c>
      <c r="K178" s="25"/>
    </row>
    <row r="179" spans="1:22" ht="14.25" x14ac:dyDescent="0.2">
      <c r="A179" s="20"/>
      <c r="B179" s="21"/>
      <c r="C179" s="21" t="s">
        <v>662</v>
      </c>
      <c r="D179" s="22" t="s">
        <v>660</v>
      </c>
      <c r="E179" s="9">
        <f>108</f>
        <v>108</v>
      </c>
      <c r="F179" s="24"/>
      <c r="G179" s="23"/>
      <c r="H179" s="9"/>
      <c r="I179" s="9"/>
      <c r="J179" s="25">
        <f>SUM(V171:V178)</f>
        <v>1017.09</v>
      </c>
      <c r="K179" s="25"/>
    </row>
    <row r="180" spans="1:22" ht="14.25" x14ac:dyDescent="0.2">
      <c r="A180" s="20"/>
      <c r="B180" s="21"/>
      <c r="C180" s="21" t="s">
        <v>663</v>
      </c>
      <c r="D180" s="22" t="s">
        <v>664</v>
      </c>
      <c r="E180" s="9">
        <f>Source!AQ266</f>
        <v>16.559999999999999</v>
      </c>
      <c r="F180" s="24"/>
      <c r="G180" s="23" t="str">
        <f>Source!DI266</f>
        <v/>
      </c>
      <c r="H180" s="9">
        <f>Source!AV266</f>
        <v>1</v>
      </c>
      <c r="I180" s="9"/>
      <c r="J180" s="25"/>
      <c r="K180" s="25">
        <f>Source!U266</f>
        <v>4.838832</v>
      </c>
    </row>
    <row r="181" spans="1:22" ht="15" x14ac:dyDescent="0.25">
      <c r="A181" s="30"/>
      <c r="B181" s="30"/>
      <c r="C181" s="30"/>
      <c r="D181" s="30"/>
      <c r="E181" s="30"/>
      <c r="F181" s="30"/>
      <c r="G181" s="30"/>
      <c r="H181" s="30"/>
      <c r="I181" s="59">
        <f>J173+J174+J176+J177+J178+J179</f>
        <v>23909.05</v>
      </c>
      <c r="J181" s="59"/>
      <c r="K181" s="31">
        <f>IF(Source!I266&lt;&gt;0, ROUND(I181/Source!I266, 2), 0)</f>
        <v>81824.259999999995</v>
      </c>
      <c r="P181" s="28">
        <f>I181</f>
        <v>23909.05</v>
      </c>
    </row>
    <row r="182" spans="1:22" ht="42.75" x14ac:dyDescent="0.2">
      <c r="A182" s="20" t="str">
        <f>Source!E267</f>
        <v>47</v>
      </c>
      <c r="B182" s="21" t="str">
        <f>Source!F267</f>
        <v>2.1-3303-1-2/1</v>
      </c>
      <c r="C182" s="21" t="str">
        <f>Source!G267</f>
        <v>Устройство подстилающих и выравнивающих слоев оснований из щебня</v>
      </c>
      <c r="D182" s="22" t="str">
        <f>Source!H267</f>
        <v>100 м3</v>
      </c>
      <c r="E182" s="9">
        <f>Source!I267</f>
        <v>0.29220000000000002</v>
      </c>
      <c r="F182" s="24"/>
      <c r="G182" s="23"/>
      <c r="H182" s="9"/>
      <c r="I182" s="9"/>
      <c r="J182" s="25"/>
      <c r="K182" s="25"/>
      <c r="Q182">
        <f>ROUND((Source!BZ267/100)*ROUND((Source!AF267*Source!AV267)*Source!I267, 2), 2)</f>
        <v>950.97</v>
      </c>
      <c r="R182">
        <f>Source!X267</f>
        <v>950.97</v>
      </c>
      <c r="S182">
        <f>ROUND((Source!CA267/100)*ROUND((Source!AF267*Source!AV267)*Source!I267, 2), 2)</f>
        <v>135.85</v>
      </c>
      <c r="T182">
        <f>Source!Y267</f>
        <v>135.85</v>
      </c>
      <c r="U182">
        <f>ROUND((175/100)*ROUND((Source!AE267*Source!AV267)*Source!I267, 2), 2)</f>
        <v>10848.36</v>
      </c>
      <c r="V182">
        <f>ROUND((108/100)*ROUND(Source!CS267*Source!I267, 2), 2)</f>
        <v>6694.98</v>
      </c>
    </row>
    <row r="183" spans="1:22" x14ac:dyDescent="0.2">
      <c r="C183" s="26" t="str">
        <f>"Объем: "&amp;Source!I267&amp;"=("&amp;Source!I271&amp;")*"&amp;"0,1"</f>
        <v>Объем: 0,2922=(2,922)*0,1</v>
      </c>
    </row>
    <row r="184" spans="1:22" ht="14.25" x14ac:dyDescent="0.2">
      <c r="A184" s="20"/>
      <c r="B184" s="21"/>
      <c r="C184" s="21" t="s">
        <v>656</v>
      </c>
      <c r="D184" s="22"/>
      <c r="E184" s="9"/>
      <c r="F184" s="24">
        <f>Source!AO267</f>
        <v>4649.3</v>
      </c>
      <c r="G184" s="23" t="str">
        <f>Source!DG267</f>
        <v/>
      </c>
      <c r="H184" s="9">
        <f>Source!AV267</f>
        <v>1</v>
      </c>
      <c r="I184" s="9">
        <f>IF(Source!BA267&lt;&gt; 0, Source!BA267, 1)</f>
        <v>1</v>
      </c>
      <c r="J184" s="25">
        <f>Source!S267</f>
        <v>1358.53</v>
      </c>
      <c r="K184" s="25"/>
    </row>
    <row r="185" spans="1:22" ht="14.25" x14ac:dyDescent="0.2">
      <c r="A185" s="20"/>
      <c r="B185" s="21"/>
      <c r="C185" s="21" t="s">
        <v>657</v>
      </c>
      <c r="D185" s="22"/>
      <c r="E185" s="9"/>
      <c r="F185" s="24">
        <f>Source!AM267</f>
        <v>53736.02</v>
      </c>
      <c r="G185" s="23" t="str">
        <f>Source!DE267</f>
        <v/>
      </c>
      <c r="H185" s="9">
        <f>Source!AV267</f>
        <v>1</v>
      </c>
      <c r="I185" s="9">
        <f>IF(Source!BB267&lt;&gt; 0, Source!BB267, 1)</f>
        <v>1</v>
      </c>
      <c r="J185" s="25">
        <f>Source!Q267</f>
        <v>15701.67</v>
      </c>
      <c r="K185" s="25"/>
    </row>
    <row r="186" spans="1:22" ht="14.25" x14ac:dyDescent="0.2">
      <c r="A186" s="20"/>
      <c r="B186" s="21"/>
      <c r="C186" s="21" t="s">
        <v>658</v>
      </c>
      <c r="D186" s="22"/>
      <c r="E186" s="9"/>
      <c r="F186" s="24">
        <f>Source!AN267</f>
        <v>21215.13</v>
      </c>
      <c r="G186" s="23" t="str">
        <f>Source!DF267</f>
        <v/>
      </c>
      <c r="H186" s="9">
        <f>Source!AV267</f>
        <v>1</v>
      </c>
      <c r="I186" s="9">
        <f>IF(Source!BS267&lt;&gt; 0, Source!BS267, 1)</f>
        <v>1</v>
      </c>
      <c r="J186" s="27">
        <f>Source!R267</f>
        <v>6199.06</v>
      </c>
      <c r="K186" s="25"/>
    </row>
    <row r="187" spans="1:22" ht="14.25" x14ac:dyDescent="0.2">
      <c r="A187" s="20"/>
      <c r="B187" s="21"/>
      <c r="C187" s="21" t="s">
        <v>665</v>
      </c>
      <c r="D187" s="22"/>
      <c r="E187" s="9"/>
      <c r="F187" s="24">
        <f>Source!AL267</f>
        <v>222479.25</v>
      </c>
      <c r="G187" s="23" t="str">
        <f>Source!DD267</f>
        <v/>
      </c>
      <c r="H187" s="9">
        <f>Source!AW267</f>
        <v>1</v>
      </c>
      <c r="I187" s="9">
        <f>IF(Source!BC267&lt;&gt; 0, Source!BC267, 1)</f>
        <v>1</v>
      </c>
      <c r="J187" s="25">
        <f>Source!P267</f>
        <v>65008.44</v>
      </c>
      <c r="K187" s="25"/>
    </row>
    <row r="188" spans="1:22" ht="14.25" x14ac:dyDescent="0.2">
      <c r="A188" s="20"/>
      <c r="B188" s="21"/>
      <c r="C188" s="21" t="s">
        <v>659</v>
      </c>
      <c r="D188" s="22" t="s">
        <v>660</v>
      </c>
      <c r="E188" s="9">
        <f>Source!AT267</f>
        <v>70</v>
      </c>
      <c r="F188" s="24"/>
      <c r="G188" s="23"/>
      <c r="H188" s="9"/>
      <c r="I188" s="9"/>
      <c r="J188" s="25">
        <f>SUM(R182:R187)</f>
        <v>950.97</v>
      </c>
      <c r="K188" s="25"/>
    </row>
    <row r="189" spans="1:22" ht="14.25" x14ac:dyDescent="0.2">
      <c r="A189" s="20"/>
      <c r="B189" s="21"/>
      <c r="C189" s="21" t="s">
        <v>661</v>
      </c>
      <c r="D189" s="22" t="s">
        <v>660</v>
      </c>
      <c r="E189" s="9">
        <f>Source!AU267</f>
        <v>10</v>
      </c>
      <c r="F189" s="24"/>
      <c r="G189" s="23"/>
      <c r="H189" s="9"/>
      <c r="I189" s="9"/>
      <c r="J189" s="25">
        <f>SUM(T182:T188)</f>
        <v>135.85</v>
      </c>
      <c r="K189" s="25"/>
    </row>
    <row r="190" spans="1:22" ht="14.25" x14ac:dyDescent="0.2">
      <c r="A190" s="20"/>
      <c r="B190" s="21"/>
      <c r="C190" s="21" t="s">
        <v>662</v>
      </c>
      <c r="D190" s="22" t="s">
        <v>660</v>
      </c>
      <c r="E190" s="9">
        <f>108</f>
        <v>108</v>
      </c>
      <c r="F190" s="24"/>
      <c r="G190" s="23"/>
      <c r="H190" s="9"/>
      <c r="I190" s="9"/>
      <c r="J190" s="25">
        <f>SUM(V182:V189)</f>
        <v>6694.98</v>
      </c>
      <c r="K190" s="25"/>
    </row>
    <row r="191" spans="1:22" ht="14.25" x14ac:dyDescent="0.2">
      <c r="A191" s="20"/>
      <c r="B191" s="21"/>
      <c r="C191" s="21" t="s">
        <v>663</v>
      </c>
      <c r="D191" s="22" t="s">
        <v>664</v>
      </c>
      <c r="E191" s="9">
        <f>Source!AQ267</f>
        <v>24.84</v>
      </c>
      <c r="F191" s="24"/>
      <c r="G191" s="23" t="str">
        <f>Source!DI267</f>
        <v/>
      </c>
      <c r="H191" s="9">
        <f>Source!AV267</f>
        <v>1</v>
      </c>
      <c r="I191" s="9"/>
      <c r="J191" s="25"/>
      <c r="K191" s="25">
        <f>Source!U267</f>
        <v>7.258248</v>
      </c>
    </row>
    <row r="192" spans="1:22" ht="15" x14ac:dyDescent="0.25">
      <c r="A192" s="30"/>
      <c r="B192" s="30"/>
      <c r="C192" s="30"/>
      <c r="D192" s="30"/>
      <c r="E192" s="30"/>
      <c r="F192" s="30"/>
      <c r="G192" s="30"/>
      <c r="H192" s="30"/>
      <c r="I192" s="59">
        <f>J184+J185+J187+J188+J189+J190</f>
        <v>89850.44</v>
      </c>
      <c r="J192" s="59"/>
      <c r="K192" s="31">
        <f>IF(Source!I267&lt;&gt;0, ROUND(I192/Source!I267, 2), 0)</f>
        <v>307496.37</v>
      </c>
      <c r="P192" s="28">
        <f>I192</f>
        <v>89850.44</v>
      </c>
    </row>
    <row r="193" spans="1:22" ht="42.75" x14ac:dyDescent="0.2">
      <c r="A193" s="20" t="str">
        <f>Source!E268</f>
        <v>48</v>
      </c>
      <c r="B193" s="21" t="str">
        <f>Source!F268</f>
        <v>2.1-3103-18-1/1</v>
      </c>
      <c r="C193" s="21" t="str">
        <f>Source!G268</f>
        <v>Устройство покрытий из асфальтобетонных смесей вручную, толщина 4 см</v>
      </c>
      <c r="D193" s="22" t="str">
        <f>Source!H268</f>
        <v>100 м2</v>
      </c>
      <c r="E193" s="9">
        <f>Source!I268</f>
        <v>2.9220000000000002</v>
      </c>
      <c r="F193" s="24"/>
      <c r="G193" s="23"/>
      <c r="H193" s="9"/>
      <c r="I193" s="9"/>
      <c r="J193" s="25"/>
      <c r="K193" s="25"/>
      <c r="Q193">
        <f>ROUND((Source!BZ268/100)*ROUND((Source!AF268*Source!AV268)*Source!I268, 2), 2)</f>
        <v>6346.14</v>
      </c>
      <c r="R193">
        <f>Source!X268</f>
        <v>6346.14</v>
      </c>
      <c r="S193">
        <f>ROUND((Source!CA268/100)*ROUND((Source!AF268*Source!AV268)*Source!I268, 2), 2)</f>
        <v>906.59</v>
      </c>
      <c r="T193">
        <f>Source!Y268</f>
        <v>906.59</v>
      </c>
      <c r="U193">
        <f>ROUND((175/100)*ROUND((Source!AE268*Source!AV268)*Source!I268, 2), 2)</f>
        <v>4728.92</v>
      </c>
      <c r="V193">
        <f>ROUND((108/100)*ROUND(Source!CS268*Source!I268, 2), 2)</f>
        <v>2918.42</v>
      </c>
    </row>
    <row r="194" spans="1:22" ht="14.25" x14ac:dyDescent="0.2">
      <c r="A194" s="20"/>
      <c r="B194" s="21"/>
      <c r="C194" s="21" t="s">
        <v>656</v>
      </c>
      <c r="D194" s="22"/>
      <c r="E194" s="9"/>
      <c r="F194" s="24">
        <f>Source!AO268</f>
        <v>3102.64</v>
      </c>
      <c r="G194" s="23" t="str">
        <f>Source!DG268</f>
        <v/>
      </c>
      <c r="H194" s="9">
        <f>Source!AV268</f>
        <v>1</v>
      </c>
      <c r="I194" s="9">
        <f>IF(Source!BA268&lt;&gt; 0, Source!BA268, 1)</f>
        <v>1</v>
      </c>
      <c r="J194" s="25">
        <f>Source!S268</f>
        <v>9065.91</v>
      </c>
      <c r="K194" s="25"/>
    </row>
    <row r="195" spans="1:22" ht="14.25" x14ac:dyDescent="0.2">
      <c r="A195" s="20"/>
      <c r="B195" s="21"/>
      <c r="C195" s="21" t="s">
        <v>657</v>
      </c>
      <c r="D195" s="22"/>
      <c r="E195" s="9"/>
      <c r="F195" s="24">
        <f>Source!AM268</f>
        <v>1632.78</v>
      </c>
      <c r="G195" s="23" t="str">
        <f>Source!DE268</f>
        <v/>
      </c>
      <c r="H195" s="9">
        <f>Source!AV268</f>
        <v>1</v>
      </c>
      <c r="I195" s="9">
        <f>IF(Source!BB268&lt;&gt; 0, Source!BB268, 1)</f>
        <v>1</v>
      </c>
      <c r="J195" s="25">
        <f>Source!Q268</f>
        <v>4770.9799999999996</v>
      </c>
      <c r="K195" s="25"/>
    </row>
    <row r="196" spans="1:22" ht="14.25" x14ac:dyDescent="0.2">
      <c r="A196" s="20"/>
      <c r="B196" s="21"/>
      <c r="C196" s="21" t="s">
        <v>658</v>
      </c>
      <c r="D196" s="22"/>
      <c r="E196" s="9"/>
      <c r="F196" s="24">
        <f>Source!AN268</f>
        <v>924.79</v>
      </c>
      <c r="G196" s="23" t="str">
        <f>Source!DF268</f>
        <v/>
      </c>
      <c r="H196" s="9">
        <f>Source!AV268</f>
        <v>1</v>
      </c>
      <c r="I196" s="9">
        <f>IF(Source!BS268&lt;&gt; 0, Source!BS268, 1)</f>
        <v>1</v>
      </c>
      <c r="J196" s="27">
        <f>Source!R268</f>
        <v>2702.24</v>
      </c>
      <c r="K196" s="25"/>
    </row>
    <row r="197" spans="1:22" ht="14.25" x14ac:dyDescent="0.2">
      <c r="A197" s="20"/>
      <c r="B197" s="21"/>
      <c r="C197" s="21" t="s">
        <v>665</v>
      </c>
      <c r="D197" s="22"/>
      <c r="E197" s="9"/>
      <c r="F197" s="24">
        <f>Source!AL268</f>
        <v>25772.98</v>
      </c>
      <c r="G197" s="23" t="str">
        <f>Source!DD268</f>
        <v/>
      </c>
      <c r="H197" s="9">
        <f>Source!AW268</f>
        <v>1</v>
      </c>
      <c r="I197" s="9">
        <f>IF(Source!BC268&lt;&gt; 0, Source!BC268, 1)</f>
        <v>1</v>
      </c>
      <c r="J197" s="25">
        <f>Source!P268</f>
        <v>75308.649999999994</v>
      </c>
      <c r="K197" s="25"/>
    </row>
    <row r="198" spans="1:22" ht="42.75" x14ac:dyDescent="0.2">
      <c r="A198" s="20" t="str">
        <f>Source!E269</f>
        <v>48,1</v>
      </c>
      <c r="B198" s="21" t="str">
        <f>Source!F269</f>
        <v>21.3-3-18</v>
      </c>
      <c r="C198" s="21" t="str">
        <f>Source!G269</f>
        <v>Смеси асфальтобетонные дорожные горячие мелкозернистые, марка I, тип Б</v>
      </c>
      <c r="D198" s="22" t="str">
        <f>Source!H269</f>
        <v>т</v>
      </c>
      <c r="E198" s="9">
        <f>Source!I269</f>
        <v>-27.992760000000001</v>
      </c>
      <c r="F198" s="24">
        <f>Source!AK269</f>
        <v>2690.29</v>
      </c>
      <c r="G198" s="32" t="s">
        <v>3</v>
      </c>
      <c r="H198" s="9">
        <f>Source!AW269</f>
        <v>1</v>
      </c>
      <c r="I198" s="9">
        <f>IF(Source!BC269&lt;&gt; 0, Source!BC269, 1)</f>
        <v>1</v>
      </c>
      <c r="J198" s="25">
        <f>Source!O269</f>
        <v>-75308.639999999999</v>
      </c>
      <c r="K198" s="25"/>
      <c r="Q198">
        <f>ROUND((Source!BZ269/100)*ROUND((Source!AF269*Source!AV269)*Source!I269, 2), 2)</f>
        <v>0</v>
      </c>
      <c r="R198">
        <f>Source!X269</f>
        <v>0</v>
      </c>
      <c r="S198">
        <f>ROUND((Source!CA269/100)*ROUND((Source!AF269*Source!AV269)*Source!I269, 2), 2)</f>
        <v>0</v>
      </c>
      <c r="T198">
        <f>Source!Y269</f>
        <v>0</v>
      </c>
      <c r="U198">
        <f>ROUND((175/100)*ROUND((Source!AE269*Source!AV269)*Source!I269, 2), 2)</f>
        <v>0</v>
      </c>
      <c r="V198">
        <f>ROUND((108/100)*ROUND(Source!CS269*Source!I269, 2), 2)</f>
        <v>0</v>
      </c>
    </row>
    <row r="199" spans="1:22" ht="28.5" x14ac:dyDescent="0.2">
      <c r="A199" s="20" t="str">
        <f>Source!E270</f>
        <v>48,2</v>
      </c>
      <c r="B199" s="21" t="str">
        <f>Source!F270</f>
        <v>21.3-3-34</v>
      </c>
      <c r="C199" s="21" t="str">
        <f>Source!G270</f>
        <v>Смеси асфальтобетонные дорожные горячие песчаные, тип Д, марка III</v>
      </c>
      <c r="D199" s="22" t="str">
        <f>Source!H270</f>
        <v>т</v>
      </c>
      <c r="E199" s="9">
        <f>Source!I270</f>
        <v>27.262260000000001</v>
      </c>
      <c r="F199" s="24">
        <f>Source!AK270</f>
        <v>2652.04</v>
      </c>
      <c r="G199" s="32" t="s">
        <v>3</v>
      </c>
      <c r="H199" s="9">
        <f>Source!AW270</f>
        <v>1</v>
      </c>
      <c r="I199" s="9">
        <f>IF(Source!BC270&lt;&gt; 0, Source!BC270, 1)</f>
        <v>1</v>
      </c>
      <c r="J199" s="25">
        <f>Source!O270</f>
        <v>72300.600000000006</v>
      </c>
      <c r="K199" s="25"/>
      <c r="Q199">
        <f>ROUND((Source!BZ270/100)*ROUND((Source!AF270*Source!AV270)*Source!I270, 2), 2)</f>
        <v>0</v>
      </c>
      <c r="R199">
        <f>Source!X270</f>
        <v>0</v>
      </c>
      <c r="S199">
        <f>ROUND((Source!CA270/100)*ROUND((Source!AF270*Source!AV270)*Source!I270, 2), 2)</f>
        <v>0</v>
      </c>
      <c r="T199">
        <f>Source!Y270</f>
        <v>0</v>
      </c>
      <c r="U199">
        <f>ROUND((175/100)*ROUND((Source!AE270*Source!AV270)*Source!I270, 2), 2)</f>
        <v>0</v>
      </c>
      <c r="V199">
        <f>ROUND((108/100)*ROUND(Source!CS270*Source!I270, 2), 2)</f>
        <v>0</v>
      </c>
    </row>
    <row r="200" spans="1:22" ht="14.25" x14ac:dyDescent="0.2">
      <c r="A200" s="20"/>
      <c r="B200" s="21"/>
      <c r="C200" s="21" t="s">
        <v>659</v>
      </c>
      <c r="D200" s="22" t="s">
        <v>660</v>
      </c>
      <c r="E200" s="9">
        <f>Source!AT268</f>
        <v>70</v>
      </c>
      <c r="F200" s="24"/>
      <c r="G200" s="23"/>
      <c r="H200" s="9"/>
      <c r="I200" s="9"/>
      <c r="J200" s="25">
        <f>SUM(R193:R199)</f>
        <v>6346.14</v>
      </c>
      <c r="K200" s="25"/>
    </row>
    <row r="201" spans="1:22" ht="14.25" x14ac:dyDescent="0.2">
      <c r="A201" s="20"/>
      <c r="B201" s="21"/>
      <c r="C201" s="21" t="s">
        <v>661</v>
      </c>
      <c r="D201" s="22" t="s">
        <v>660</v>
      </c>
      <c r="E201" s="9">
        <f>Source!AU268</f>
        <v>10</v>
      </c>
      <c r="F201" s="24"/>
      <c r="G201" s="23"/>
      <c r="H201" s="9"/>
      <c r="I201" s="9"/>
      <c r="J201" s="25">
        <f>SUM(T193:T200)</f>
        <v>906.59</v>
      </c>
      <c r="K201" s="25"/>
    </row>
    <row r="202" spans="1:22" ht="14.25" x14ac:dyDescent="0.2">
      <c r="A202" s="20"/>
      <c r="B202" s="21"/>
      <c r="C202" s="21" t="s">
        <v>662</v>
      </c>
      <c r="D202" s="22" t="s">
        <v>660</v>
      </c>
      <c r="E202" s="9">
        <f>108</f>
        <v>108</v>
      </c>
      <c r="F202" s="24"/>
      <c r="G202" s="23"/>
      <c r="H202" s="9"/>
      <c r="I202" s="9"/>
      <c r="J202" s="25">
        <f>SUM(V193:V201)</f>
        <v>2918.42</v>
      </c>
      <c r="K202" s="25"/>
    </row>
    <row r="203" spans="1:22" ht="14.25" x14ac:dyDescent="0.2">
      <c r="A203" s="20"/>
      <c r="B203" s="21"/>
      <c r="C203" s="21" t="s">
        <v>663</v>
      </c>
      <c r="D203" s="22" t="s">
        <v>664</v>
      </c>
      <c r="E203" s="9">
        <f>Source!AQ268</f>
        <v>13.57</v>
      </c>
      <c r="F203" s="24"/>
      <c r="G203" s="23" t="str">
        <f>Source!DI268</f>
        <v/>
      </c>
      <c r="H203" s="9">
        <f>Source!AV268</f>
        <v>1</v>
      </c>
      <c r="I203" s="9"/>
      <c r="J203" s="25"/>
      <c r="K203" s="25">
        <f>Source!U268</f>
        <v>39.651540000000004</v>
      </c>
    </row>
    <row r="204" spans="1:22" ht="15" x14ac:dyDescent="0.25">
      <c r="A204" s="30"/>
      <c r="B204" s="30"/>
      <c r="C204" s="30"/>
      <c r="D204" s="30"/>
      <c r="E204" s="30"/>
      <c r="F204" s="30"/>
      <c r="G204" s="30"/>
      <c r="H204" s="30"/>
      <c r="I204" s="59">
        <f>J194+J195+J197+J200+J201+J202+SUM(J198:J199)</f>
        <v>96308.65</v>
      </c>
      <c r="J204" s="59"/>
      <c r="K204" s="31">
        <f>IF(Source!I268&lt;&gt;0, ROUND(I204/Source!I268, 2), 0)</f>
        <v>32959.839999999997</v>
      </c>
      <c r="P204" s="28">
        <f>I204</f>
        <v>96308.65</v>
      </c>
    </row>
    <row r="205" spans="1:22" ht="71.25" x14ac:dyDescent="0.2">
      <c r="A205" s="20" t="str">
        <f>Source!E271</f>
        <v>49</v>
      </c>
      <c r="B205" s="21" t="str">
        <f>Source!F271</f>
        <v>5.3-3103-11-1/1</v>
      </c>
      <c r="C205" s="21" t="str">
        <f>Source!G271</f>
        <v>Устройство наливного полиуретанового покрытия спортивных площадок и беговых дорожек толщиной 10 мм/однослойное покрытие толщ. 20 мм.</v>
      </c>
      <c r="D205" s="22" t="str">
        <f>Source!H271</f>
        <v>100 м2</v>
      </c>
      <c r="E205" s="9">
        <f>Source!I271</f>
        <v>2.9220000000000002</v>
      </c>
      <c r="F205" s="24"/>
      <c r="G205" s="23"/>
      <c r="H205" s="9"/>
      <c r="I205" s="9"/>
      <c r="J205" s="25"/>
      <c r="K205" s="25"/>
      <c r="Q205">
        <f>ROUND((Source!BZ271/100)*ROUND((Source!AF271*Source!AV271)*Source!I271, 2), 2)</f>
        <v>8338.34</v>
      </c>
      <c r="R205">
        <f>Source!X271</f>
        <v>8338.34</v>
      </c>
      <c r="S205">
        <f>ROUND((Source!CA271/100)*ROUND((Source!AF271*Source!AV271)*Source!I271, 2), 2)</f>
        <v>1191.19</v>
      </c>
      <c r="T205">
        <f>Source!Y271</f>
        <v>1191.19</v>
      </c>
      <c r="U205">
        <f>ROUND((175/100)*ROUND((Source!AE271*Source!AV271)*Source!I271, 2), 2)</f>
        <v>10551.5</v>
      </c>
      <c r="V205">
        <f>ROUND((108/100)*ROUND(Source!CS271*Source!I271, 2), 2)</f>
        <v>6511.78</v>
      </c>
    </row>
    <row r="206" spans="1:22" x14ac:dyDescent="0.2">
      <c r="C206" s="26" t="str">
        <f>"Объем: "&amp;Source!I271&amp;"=(292,2)/"&amp;"100"</f>
        <v>Объем: 2,922=(292,2)/100</v>
      </c>
    </row>
    <row r="207" spans="1:22" ht="14.25" x14ac:dyDescent="0.2">
      <c r="A207" s="20"/>
      <c r="B207" s="21"/>
      <c r="C207" s="21" t="s">
        <v>656</v>
      </c>
      <c r="D207" s="22"/>
      <c r="E207" s="9"/>
      <c r="F207" s="24">
        <f>Source!AO271</f>
        <v>4076.63</v>
      </c>
      <c r="G207" s="23" t="str">
        <f>Source!DG271</f>
        <v/>
      </c>
      <c r="H207" s="9">
        <f>Source!AV271</f>
        <v>1</v>
      </c>
      <c r="I207" s="9">
        <f>IF(Source!BA271&lt;&gt; 0, Source!BA271, 1)</f>
        <v>1</v>
      </c>
      <c r="J207" s="25">
        <f>Source!S271</f>
        <v>11911.91</v>
      </c>
      <c r="K207" s="25"/>
    </row>
    <row r="208" spans="1:22" ht="14.25" x14ac:dyDescent="0.2">
      <c r="A208" s="20"/>
      <c r="B208" s="21"/>
      <c r="C208" s="21" t="s">
        <v>657</v>
      </c>
      <c r="D208" s="22"/>
      <c r="E208" s="9"/>
      <c r="F208" s="24">
        <f>Source!AM271</f>
        <v>2617.25</v>
      </c>
      <c r="G208" s="23" t="str">
        <f>Source!DE271</f>
        <v/>
      </c>
      <c r="H208" s="9">
        <f>Source!AV271</f>
        <v>1</v>
      </c>
      <c r="I208" s="9">
        <f>IF(Source!BB271&lt;&gt; 0, Source!BB271, 1)</f>
        <v>1</v>
      </c>
      <c r="J208" s="25">
        <f>Source!Q271</f>
        <v>7647.6</v>
      </c>
      <c r="K208" s="25"/>
    </row>
    <row r="209" spans="1:22" ht="14.25" x14ac:dyDescent="0.2">
      <c r="A209" s="20"/>
      <c r="B209" s="21"/>
      <c r="C209" s="21" t="s">
        <v>658</v>
      </c>
      <c r="D209" s="22"/>
      <c r="E209" s="9"/>
      <c r="F209" s="24">
        <f>Source!AN271</f>
        <v>2063.46</v>
      </c>
      <c r="G209" s="23" t="str">
        <f>Source!DF271</f>
        <v/>
      </c>
      <c r="H209" s="9">
        <f>Source!AV271</f>
        <v>1</v>
      </c>
      <c r="I209" s="9">
        <f>IF(Source!BS271&lt;&gt; 0, Source!BS271, 1)</f>
        <v>1</v>
      </c>
      <c r="J209" s="27">
        <f>Source!R271</f>
        <v>6029.43</v>
      </c>
      <c r="K209" s="25"/>
    </row>
    <row r="210" spans="1:22" ht="14.25" x14ac:dyDescent="0.2">
      <c r="A210" s="20"/>
      <c r="B210" s="21"/>
      <c r="C210" s="21" t="s">
        <v>665</v>
      </c>
      <c r="D210" s="22"/>
      <c r="E210" s="9"/>
      <c r="F210" s="24">
        <f>Source!AL271</f>
        <v>102359.62</v>
      </c>
      <c r="G210" s="23" t="str">
        <f>Source!DD271</f>
        <v/>
      </c>
      <c r="H210" s="9">
        <f>Source!AW271</f>
        <v>1</v>
      </c>
      <c r="I210" s="9">
        <f>IF(Source!BC271&lt;&gt; 0, Source!BC271, 1)</f>
        <v>1</v>
      </c>
      <c r="J210" s="25">
        <f>Source!P271</f>
        <v>299094.81</v>
      </c>
      <c r="K210" s="25"/>
    </row>
    <row r="211" spans="1:22" ht="14.25" x14ac:dyDescent="0.2">
      <c r="A211" s="20"/>
      <c r="B211" s="21"/>
      <c r="C211" s="21" t="s">
        <v>659</v>
      </c>
      <c r="D211" s="22" t="s">
        <v>660</v>
      </c>
      <c r="E211" s="9">
        <f>Source!AT271</f>
        <v>70</v>
      </c>
      <c r="F211" s="24"/>
      <c r="G211" s="23"/>
      <c r="H211" s="9"/>
      <c r="I211" s="9"/>
      <c r="J211" s="25">
        <f>SUM(R205:R210)</f>
        <v>8338.34</v>
      </c>
      <c r="K211" s="25"/>
    </row>
    <row r="212" spans="1:22" ht="14.25" x14ac:dyDescent="0.2">
      <c r="A212" s="20"/>
      <c r="B212" s="21"/>
      <c r="C212" s="21" t="s">
        <v>661</v>
      </c>
      <c r="D212" s="22" t="s">
        <v>660</v>
      </c>
      <c r="E212" s="9">
        <f>Source!AU271</f>
        <v>10</v>
      </c>
      <c r="F212" s="24"/>
      <c r="G212" s="23"/>
      <c r="H212" s="9"/>
      <c r="I212" s="9"/>
      <c r="J212" s="25">
        <f>SUM(T205:T211)</f>
        <v>1191.19</v>
      </c>
      <c r="K212" s="25"/>
    </row>
    <row r="213" spans="1:22" ht="14.25" x14ac:dyDescent="0.2">
      <c r="A213" s="20"/>
      <c r="B213" s="21"/>
      <c r="C213" s="21" t="s">
        <v>662</v>
      </c>
      <c r="D213" s="22" t="s">
        <v>660</v>
      </c>
      <c r="E213" s="9">
        <f>108</f>
        <v>108</v>
      </c>
      <c r="F213" s="24"/>
      <c r="G213" s="23"/>
      <c r="H213" s="9"/>
      <c r="I213" s="9"/>
      <c r="J213" s="25">
        <f>SUM(V205:V212)</f>
        <v>6511.78</v>
      </c>
      <c r="K213" s="25"/>
    </row>
    <row r="214" spans="1:22" ht="14.25" x14ac:dyDescent="0.2">
      <c r="A214" s="20"/>
      <c r="B214" s="21"/>
      <c r="C214" s="21" t="s">
        <v>663</v>
      </c>
      <c r="D214" s="22" t="s">
        <v>664</v>
      </c>
      <c r="E214" s="9">
        <f>Source!AQ271</f>
        <v>18.440000000000001</v>
      </c>
      <c r="F214" s="24"/>
      <c r="G214" s="23" t="str">
        <f>Source!DI271</f>
        <v/>
      </c>
      <c r="H214" s="9">
        <f>Source!AV271</f>
        <v>1</v>
      </c>
      <c r="I214" s="9"/>
      <c r="J214" s="25"/>
      <c r="K214" s="25">
        <f>Source!U271</f>
        <v>53.88168000000001</v>
      </c>
    </row>
    <row r="215" spans="1:22" ht="15" x14ac:dyDescent="0.25">
      <c r="A215" s="30"/>
      <c r="B215" s="30"/>
      <c r="C215" s="30"/>
      <c r="D215" s="30"/>
      <c r="E215" s="30"/>
      <c r="F215" s="30"/>
      <c r="G215" s="30"/>
      <c r="H215" s="30"/>
      <c r="I215" s="59">
        <f>J207+J208+J210+J211+J212+J213</f>
        <v>334695.63000000006</v>
      </c>
      <c r="J215" s="59"/>
      <c r="K215" s="31">
        <f>IF(Source!I271&lt;&gt;0, ROUND(I215/Source!I271, 2), 0)</f>
        <v>114543.34</v>
      </c>
      <c r="P215" s="28">
        <f>I215</f>
        <v>334695.63000000006</v>
      </c>
    </row>
    <row r="216" spans="1:22" ht="71.25" x14ac:dyDescent="0.2">
      <c r="A216" s="20" t="str">
        <f>Source!E272</f>
        <v>50</v>
      </c>
      <c r="B216" s="21" t="str">
        <f>Source!F272</f>
        <v>5.3-3103-11-2/1</v>
      </c>
      <c r="C216" s="21" t="str">
        <f>Source!G272</f>
        <v>Устройство наливного полиуретанового покрытия спортивных площадок и беговых дорожек, добавляется на 2 мм толщины покрытия/добавлено на 10мм.,k=5.</v>
      </c>
      <c r="D216" s="22" t="str">
        <f>Source!H272</f>
        <v>100 м2</v>
      </c>
      <c r="E216" s="9">
        <f>Source!I272</f>
        <v>2.9220000000000002</v>
      </c>
      <c r="F216" s="24"/>
      <c r="G216" s="23"/>
      <c r="H216" s="9"/>
      <c r="I216" s="9"/>
      <c r="J216" s="25"/>
      <c r="K216" s="25"/>
      <c r="Q216">
        <f>ROUND((Source!BZ272/100)*ROUND((Source!AF272*Source!AV272)*Source!I272, 2), 2)</f>
        <v>6163.2</v>
      </c>
      <c r="R216">
        <f>Source!X272</f>
        <v>6163.2</v>
      </c>
      <c r="S216">
        <f>ROUND((Source!CA272/100)*ROUND((Source!AF272*Source!AV272)*Source!I272, 2), 2)</f>
        <v>880.46</v>
      </c>
      <c r="T216">
        <f>Source!Y272</f>
        <v>880.46</v>
      </c>
      <c r="U216">
        <f>ROUND((175/100)*ROUND((Source!AE272*Source!AV272)*Source!I272, 2), 2)</f>
        <v>9961.61</v>
      </c>
      <c r="V216">
        <f>ROUND((108/100)*ROUND(Source!CS272*Source!I272, 2), 2)</f>
        <v>6147.74</v>
      </c>
    </row>
    <row r="217" spans="1:22" ht="14.25" x14ac:dyDescent="0.2">
      <c r="A217" s="20"/>
      <c r="B217" s="21"/>
      <c r="C217" s="21" t="s">
        <v>656</v>
      </c>
      <c r="D217" s="22"/>
      <c r="E217" s="9"/>
      <c r="F217" s="24">
        <f>Source!AO272</f>
        <v>602.64</v>
      </c>
      <c r="G217" s="23" t="str">
        <f>Source!DG272</f>
        <v>)*5</v>
      </c>
      <c r="H217" s="9">
        <f>Source!AV272</f>
        <v>1</v>
      </c>
      <c r="I217" s="9">
        <f>IF(Source!BA272&lt;&gt; 0, Source!BA272, 1)</f>
        <v>1</v>
      </c>
      <c r="J217" s="25">
        <f>Source!S272</f>
        <v>8804.57</v>
      </c>
      <c r="K217" s="25"/>
    </row>
    <row r="218" spans="1:22" ht="14.25" x14ac:dyDescent="0.2">
      <c r="A218" s="20"/>
      <c r="B218" s="21"/>
      <c r="C218" s="21" t="s">
        <v>657</v>
      </c>
      <c r="D218" s="22"/>
      <c r="E218" s="9"/>
      <c r="F218" s="24">
        <f>Source!AM272</f>
        <v>492.86</v>
      </c>
      <c r="G218" s="23" t="str">
        <f>Source!DE272</f>
        <v>)*5</v>
      </c>
      <c r="H218" s="9">
        <f>Source!AV272</f>
        <v>1</v>
      </c>
      <c r="I218" s="9">
        <f>IF(Source!BB272&lt;&gt; 0, Source!BB272, 1)</f>
        <v>1</v>
      </c>
      <c r="J218" s="25">
        <f>Source!Q272</f>
        <v>7200.68</v>
      </c>
      <c r="K218" s="25"/>
    </row>
    <row r="219" spans="1:22" ht="14.25" x14ac:dyDescent="0.2">
      <c r="A219" s="20"/>
      <c r="B219" s="21"/>
      <c r="C219" s="21" t="s">
        <v>658</v>
      </c>
      <c r="D219" s="22"/>
      <c r="E219" s="9"/>
      <c r="F219" s="24">
        <f>Source!AN272</f>
        <v>389.62</v>
      </c>
      <c r="G219" s="23" t="str">
        <f>Source!DF272</f>
        <v>)*5</v>
      </c>
      <c r="H219" s="9">
        <f>Source!AV272</f>
        <v>1</v>
      </c>
      <c r="I219" s="9">
        <f>IF(Source!BS272&lt;&gt; 0, Source!BS272, 1)</f>
        <v>1</v>
      </c>
      <c r="J219" s="27">
        <f>Source!R272</f>
        <v>5692.35</v>
      </c>
      <c r="K219" s="25"/>
    </row>
    <row r="220" spans="1:22" ht="14.25" x14ac:dyDescent="0.2">
      <c r="A220" s="20"/>
      <c r="B220" s="21"/>
      <c r="C220" s="21" t="s">
        <v>665</v>
      </c>
      <c r="D220" s="22"/>
      <c r="E220" s="9"/>
      <c r="F220" s="24">
        <f>Source!AL272</f>
        <v>18967.62</v>
      </c>
      <c r="G220" s="23" t="str">
        <f>Source!DD272</f>
        <v>)*5</v>
      </c>
      <c r="H220" s="9">
        <f>Source!AW272</f>
        <v>1</v>
      </c>
      <c r="I220" s="9">
        <f>IF(Source!BC272&lt;&gt; 0, Source!BC272, 1)</f>
        <v>1</v>
      </c>
      <c r="J220" s="25">
        <f>Source!P272</f>
        <v>277116.93</v>
      </c>
      <c r="K220" s="25"/>
    </row>
    <row r="221" spans="1:22" ht="14.25" x14ac:dyDescent="0.2">
      <c r="A221" s="20"/>
      <c r="B221" s="21"/>
      <c r="C221" s="21" t="s">
        <v>659</v>
      </c>
      <c r="D221" s="22" t="s">
        <v>660</v>
      </c>
      <c r="E221" s="9">
        <f>Source!AT272</f>
        <v>70</v>
      </c>
      <c r="F221" s="24"/>
      <c r="G221" s="23"/>
      <c r="H221" s="9"/>
      <c r="I221" s="9"/>
      <c r="J221" s="25">
        <f>SUM(R216:R220)</f>
        <v>6163.2</v>
      </c>
      <c r="K221" s="25"/>
    </row>
    <row r="222" spans="1:22" ht="14.25" x14ac:dyDescent="0.2">
      <c r="A222" s="20"/>
      <c r="B222" s="21"/>
      <c r="C222" s="21" t="s">
        <v>661</v>
      </c>
      <c r="D222" s="22" t="s">
        <v>660</v>
      </c>
      <c r="E222" s="9">
        <f>Source!AU272</f>
        <v>10</v>
      </c>
      <c r="F222" s="24"/>
      <c r="G222" s="23"/>
      <c r="H222" s="9"/>
      <c r="I222" s="9"/>
      <c r="J222" s="25">
        <f>SUM(T216:T221)</f>
        <v>880.46</v>
      </c>
      <c r="K222" s="25"/>
    </row>
    <row r="223" spans="1:22" ht="14.25" x14ac:dyDescent="0.2">
      <c r="A223" s="20"/>
      <c r="B223" s="21"/>
      <c r="C223" s="21" t="s">
        <v>662</v>
      </c>
      <c r="D223" s="22" t="s">
        <v>660</v>
      </c>
      <c r="E223" s="9">
        <f>108</f>
        <v>108</v>
      </c>
      <c r="F223" s="24"/>
      <c r="G223" s="23"/>
      <c r="H223" s="9"/>
      <c r="I223" s="9"/>
      <c r="J223" s="25">
        <f>SUM(V216:V222)</f>
        <v>6147.74</v>
      </c>
      <c r="K223" s="25"/>
    </row>
    <row r="224" spans="1:22" ht="14.25" x14ac:dyDescent="0.2">
      <c r="A224" s="20"/>
      <c r="B224" s="21"/>
      <c r="C224" s="21" t="s">
        <v>663</v>
      </c>
      <c r="D224" s="22" t="s">
        <v>664</v>
      </c>
      <c r="E224" s="9">
        <f>Source!AQ272</f>
        <v>2.65</v>
      </c>
      <c r="F224" s="24"/>
      <c r="G224" s="23" t="str">
        <f>Source!DI272</f>
        <v>)*5</v>
      </c>
      <c r="H224" s="9">
        <f>Source!AV272</f>
        <v>1</v>
      </c>
      <c r="I224" s="9"/>
      <c r="J224" s="25"/>
      <c r="K224" s="25">
        <f>Source!U272</f>
        <v>38.716500000000003</v>
      </c>
    </row>
    <row r="225" spans="1:32" ht="15" x14ac:dyDescent="0.25">
      <c r="A225" s="30"/>
      <c r="B225" s="30"/>
      <c r="C225" s="30"/>
      <c r="D225" s="30"/>
      <c r="E225" s="30"/>
      <c r="F225" s="30"/>
      <c r="G225" s="30"/>
      <c r="H225" s="30"/>
      <c r="I225" s="59">
        <f>J217+J218+J220+J221+J222+J223</f>
        <v>306313.58</v>
      </c>
      <c r="J225" s="59"/>
      <c r="K225" s="31">
        <f>IF(Source!I272&lt;&gt;0, ROUND(I225/Source!I272, 2), 0)</f>
        <v>104830.11</v>
      </c>
      <c r="P225" s="28">
        <f>I225</f>
        <v>306313.58</v>
      </c>
    </row>
    <row r="227" spans="1:32" ht="15" x14ac:dyDescent="0.25">
      <c r="A227" s="55" t="str">
        <f>CONCATENATE("Итого по разделу: ",IF(Source!G277&lt;&gt;"Новый раздел", Source!G277, ""))</f>
        <v>Итого по разделу: Устройство резинового покрытия площадки на новое основание.</v>
      </c>
      <c r="B227" s="55"/>
      <c r="C227" s="55"/>
      <c r="D227" s="55"/>
      <c r="E227" s="55"/>
      <c r="F227" s="55"/>
      <c r="G227" s="55"/>
      <c r="H227" s="55"/>
      <c r="I227" s="53">
        <f>SUM(P115:P226)</f>
        <v>940493.7100000002</v>
      </c>
      <c r="J227" s="54"/>
      <c r="K227" s="33"/>
      <c r="AF227" s="34" t="str">
        <f>CONCATENATE("Итого по разделу: ",IF(Source!G277&lt;&gt;"Новый раздел", Source!G277, ""))</f>
        <v>Итого по разделу: Устройство резинового покрытия площадки на новое основание.</v>
      </c>
    </row>
    <row r="230" spans="1:32" ht="16.5" x14ac:dyDescent="0.25">
      <c r="A230" s="60" t="str">
        <f>CONCATENATE("Раздел: ",IF(Source!G306&lt;&gt;"Новый раздел", Source!G306, ""))</f>
        <v>Раздел: Замена бортового камня, дорожного</v>
      </c>
      <c r="B230" s="60"/>
      <c r="C230" s="60"/>
      <c r="D230" s="60"/>
      <c r="E230" s="60"/>
      <c r="F230" s="60"/>
      <c r="G230" s="60"/>
      <c r="H230" s="60"/>
      <c r="I230" s="60"/>
      <c r="J230" s="60"/>
      <c r="K230" s="60"/>
    </row>
    <row r="231" spans="1:32" ht="28.5" x14ac:dyDescent="0.2">
      <c r="A231" s="20" t="str">
        <f>Source!E310</f>
        <v>51</v>
      </c>
      <c r="B231" s="21" t="str">
        <f>Source!F310</f>
        <v>2.1-3202-1-1/1</v>
      </c>
      <c r="C231" s="21" t="str">
        <f>Source!G310</f>
        <v>Замена бортового камня бетонного во дворовых территориях</v>
      </c>
      <c r="D231" s="22" t="str">
        <f>Source!H310</f>
        <v>м</v>
      </c>
      <c r="E231" s="9">
        <f>Source!I310</f>
        <v>119</v>
      </c>
      <c r="F231" s="24"/>
      <c r="G231" s="23"/>
      <c r="H231" s="9"/>
      <c r="I231" s="9"/>
      <c r="J231" s="25"/>
      <c r="K231" s="25"/>
      <c r="Q231">
        <f>ROUND((Source!BZ310/100)*ROUND((Source!AF310*Source!AV310)*Source!I310, 2), 2)</f>
        <v>11752.8</v>
      </c>
      <c r="R231">
        <f>Source!X310</f>
        <v>11752.8</v>
      </c>
      <c r="S231">
        <f>ROUND((Source!CA310/100)*ROUND((Source!AF310*Source!AV310)*Source!I310, 2), 2)</f>
        <v>1678.97</v>
      </c>
      <c r="T231">
        <f>Source!Y310</f>
        <v>1678.97</v>
      </c>
      <c r="U231">
        <f>ROUND((175/100)*ROUND((Source!AE310*Source!AV310)*Source!I310, 2), 2)</f>
        <v>22416.03</v>
      </c>
      <c r="V231">
        <f>ROUND((108/100)*ROUND(Source!CS310*Source!I310, 2), 2)</f>
        <v>13833.89</v>
      </c>
    </row>
    <row r="232" spans="1:32" x14ac:dyDescent="0.2">
      <c r="C232" s="26" t="str">
        <f>"Объем: "&amp;Source!I310&amp;"=(71,8+"&amp;"47,2)/"&amp;"100"</f>
        <v>Объем: 119=(71,8+47,2)/100</v>
      </c>
    </row>
    <row r="233" spans="1:32" ht="14.25" x14ac:dyDescent="0.2">
      <c r="A233" s="20"/>
      <c r="B233" s="21"/>
      <c r="C233" s="21" t="s">
        <v>656</v>
      </c>
      <c r="D233" s="22"/>
      <c r="E233" s="9"/>
      <c r="F233" s="24">
        <f>Source!AO310</f>
        <v>141.09</v>
      </c>
      <c r="G233" s="23" t="str">
        <f>Source!DG310</f>
        <v/>
      </c>
      <c r="H233" s="9">
        <f>Source!AV310</f>
        <v>1</v>
      </c>
      <c r="I233" s="9">
        <f>IF(Source!BA310&lt;&gt; 0, Source!BA310, 1)</f>
        <v>1</v>
      </c>
      <c r="J233" s="25">
        <f>Source!S310</f>
        <v>16789.71</v>
      </c>
      <c r="K233" s="25"/>
    </row>
    <row r="234" spans="1:32" ht="14.25" x14ac:dyDescent="0.2">
      <c r="A234" s="20"/>
      <c r="B234" s="21"/>
      <c r="C234" s="21" t="s">
        <v>657</v>
      </c>
      <c r="D234" s="22"/>
      <c r="E234" s="9"/>
      <c r="F234" s="24">
        <f>Source!AM310</f>
        <v>191.33</v>
      </c>
      <c r="G234" s="23" t="str">
        <f>Source!DE310</f>
        <v/>
      </c>
      <c r="H234" s="9">
        <f>Source!AV310</f>
        <v>1</v>
      </c>
      <c r="I234" s="9">
        <f>IF(Source!BB310&lt;&gt; 0, Source!BB310, 1)</f>
        <v>1</v>
      </c>
      <c r="J234" s="25">
        <f>Source!Q310</f>
        <v>22768.27</v>
      </c>
      <c r="K234" s="25"/>
    </row>
    <row r="235" spans="1:32" ht="14.25" x14ac:dyDescent="0.2">
      <c r="A235" s="20"/>
      <c r="B235" s="21"/>
      <c r="C235" s="21" t="s">
        <v>658</v>
      </c>
      <c r="D235" s="22"/>
      <c r="E235" s="9"/>
      <c r="F235" s="24">
        <f>Source!AN310</f>
        <v>107.64</v>
      </c>
      <c r="G235" s="23" t="str">
        <f>Source!DF310</f>
        <v/>
      </c>
      <c r="H235" s="9">
        <f>Source!AV310</f>
        <v>1</v>
      </c>
      <c r="I235" s="9">
        <f>IF(Source!BS310&lt;&gt; 0, Source!BS310, 1)</f>
        <v>1</v>
      </c>
      <c r="J235" s="27">
        <f>Source!R310</f>
        <v>12809.16</v>
      </c>
      <c r="K235" s="25"/>
    </row>
    <row r="236" spans="1:32" ht="14.25" x14ac:dyDescent="0.2">
      <c r="A236" s="20"/>
      <c r="B236" s="21"/>
      <c r="C236" s="21" t="s">
        <v>665</v>
      </c>
      <c r="D236" s="22"/>
      <c r="E236" s="9"/>
      <c r="F236" s="24">
        <f>Source!AL310</f>
        <v>561.54</v>
      </c>
      <c r="G236" s="23" t="str">
        <f>Source!DD310</f>
        <v/>
      </c>
      <c r="H236" s="9">
        <f>Source!AW310</f>
        <v>1</v>
      </c>
      <c r="I236" s="9">
        <f>IF(Source!BC310&lt;&gt; 0, Source!BC310, 1)</f>
        <v>1</v>
      </c>
      <c r="J236" s="25">
        <f>Source!P310</f>
        <v>66823.259999999995</v>
      </c>
      <c r="K236" s="25"/>
    </row>
    <row r="237" spans="1:32" ht="28.5" x14ac:dyDescent="0.2">
      <c r="A237" s="20" t="str">
        <f>Source!E311</f>
        <v>51,1</v>
      </c>
      <c r="B237" s="21" t="str">
        <f>Source!F311</f>
        <v>9999990001</v>
      </c>
      <c r="C237" s="21" t="str">
        <f>Source!G311</f>
        <v>Масса мусора</v>
      </c>
      <c r="D237" s="22" t="str">
        <f>Source!H311</f>
        <v>т</v>
      </c>
      <c r="E237" s="9">
        <f>Source!I311</f>
        <v>-29.274000000000001</v>
      </c>
      <c r="F237" s="24">
        <f>Source!AK311</f>
        <v>0</v>
      </c>
      <c r="G237" s="32" t="s">
        <v>3</v>
      </c>
      <c r="H237" s="9">
        <f>Source!AW311</f>
        <v>1</v>
      </c>
      <c r="I237" s="9">
        <f>IF(Source!BC311&lt;&gt; 0, Source!BC311, 1)</f>
        <v>1</v>
      </c>
      <c r="J237" s="25">
        <f>Source!O311</f>
        <v>0</v>
      </c>
      <c r="K237" s="25"/>
      <c r="Q237">
        <f>ROUND((Source!BZ311/100)*ROUND((Source!AF311*Source!AV311)*Source!I311, 2), 2)</f>
        <v>0</v>
      </c>
      <c r="R237">
        <f>Source!X311</f>
        <v>0</v>
      </c>
      <c r="S237">
        <f>ROUND((Source!CA311/100)*ROUND((Source!AF311*Source!AV311)*Source!I311, 2), 2)</f>
        <v>0</v>
      </c>
      <c r="T237">
        <f>Source!Y311</f>
        <v>0</v>
      </c>
      <c r="U237">
        <f>ROUND((175/100)*ROUND((Source!AE311*Source!AV311)*Source!I311, 2), 2)</f>
        <v>0</v>
      </c>
      <c r="V237">
        <f>ROUND((108/100)*ROUND(Source!CS311*Source!I311, 2), 2)</f>
        <v>0</v>
      </c>
    </row>
    <row r="238" spans="1:32" ht="28.5" x14ac:dyDescent="0.2">
      <c r="A238" s="20" t="str">
        <f>Source!E312</f>
        <v>51,2</v>
      </c>
      <c r="B238" s="21" t="str">
        <f>Source!F312</f>
        <v>21.5-3-13</v>
      </c>
      <c r="C238" s="21" t="str">
        <f>Source!G312</f>
        <v>Камни бетонные бортовые, марка БР 100.30.15</v>
      </c>
      <c r="D238" s="22" t="str">
        <f>Source!H312</f>
        <v>м3</v>
      </c>
      <c r="E238" s="9">
        <f>Source!I312</f>
        <v>-5.1883999999999997</v>
      </c>
      <c r="F238" s="24">
        <f>Source!AK312</f>
        <v>7833.01</v>
      </c>
      <c r="G238" s="32" t="s">
        <v>3</v>
      </c>
      <c r="H238" s="9">
        <f>Source!AW312</f>
        <v>1</v>
      </c>
      <c r="I238" s="9">
        <f>IF(Source!BC312&lt;&gt; 0, Source!BC312, 1)</f>
        <v>1</v>
      </c>
      <c r="J238" s="25">
        <f>Source!O312</f>
        <v>-40640.79</v>
      </c>
      <c r="K238" s="25"/>
      <c r="Q238">
        <f>ROUND((Source!BZ312/100)*ROUND((Source!AF312*Source!AV312)*Source!I312, 2), 2)</f>
        <v>0</v>
      </c>
      <c r="R238">
        <f>Source!X312</f>
        <v>0</v>
      </c>
      <c r="S238">
        <f>ROUND((Source!CA312/100)*ROUND((Source!AF312*Source!AV312)*Source!I312, 2), 2)</f>
        <v>0</v>
      </c>
      <c r="T238">
        <f>Source!Y312</f>
        <v>0</v>
      </c>
      <c r="U238">
        <f>ROUND((175/100)*ROUND((Source!AE312*Source!AV312)*Source!I312, 2), 2)</f>
        <v>0</v>
      </c>
      <c r="V238">
        <f>ROUND((108/100)*ROUND(Source!CS312*Source!I312, 2), 2)</f>
        <v>0</v>
      </c>
    </row>
    <row r="239" spans="1:32" ht="28.5" x14ac:dyDescent="0.2">
      <c r="A239" s="20" t="str">
        <f>Source!E313</f>
        <v>51,3</v>
      </c>
      <c r="B239" s="21" t="str">
        <f>Source!F313</f>
        <v>материал-заказчика</v>
      </c>
      <c r="C239" s="21" t="str">
        <f>Source!G313</f>
        <v>Камни бетонные бортовые, марка БР 100.30.15</v>
      </c>
      <c r="D239" s="22" t="str">
        <f>Source!H313</f>
        <v>м</v>
      </c>
      <c r="E239" s="9">
        <f>Source!I313</f>
        <v>119</v>
      </c>
      <c r="F239" s="24">
        <f>Source!AK313</f>
        <v>0</v>
      </c>
      <c r="G239" s="32" t="s">
        <v>3</v>
      </c>
      <c r="H239" s="9">
        <f>Source!AW313</f>
        <v>1</v>
      </c>
      <c r="I239" s="9">
        <f>IF(Source!BC313&lt;&gt; 0, Source!BC313, 1)</f>
        <v>1</v>
      </c>
      <c r="J239" s="25">
        <f>Source!O313</f>
        <v>0</v>
      </c>
      <c r="K239" s="25"/>
      <c r="Q239">
        <f>ROUND((Source!BZ313/100)*ROUND((Source!AF313*Source!AV313)*Source!I313, 2), 2)</f>
        <v>0</v>
      </c>
      <c r="R239">
        <f>Source!X313</f>
        <v>0</v>
      </c>
      <c r="S239">
        <f>ROUND((Source!CA313/100)*ROUND((Source!AF313*Source!AV313)*Source!I313, 2), 2)</f>
        <v>0</v>
      </c>
      <c r="T239">
        <f>Source!Y313</f>
        <v>0</v>
      </c>
      <c r="U239">
        <f>ROUND((175/100)*ROUND((Source!AE313*Source!AV313)*Source!I313, 2), 2)</f>
        <v>0</v>
      </c>
      <c r="V239">
        <f>ROUND((108/100)*ROUND(Source!CS313*Source!I313, 2), 2)</f>
        <v>0</v>
      </c>
    </row>
    <row r="240" spans="1:32" ht="14.25" x14ac:dyDescent="0.2">
      <c r="A240" s="20"/>
      <c r="B240" s="21"/>
      <c r="C240" s="21" t="s">
        <v>659</v>
      </c>
      <c r="D240" s="22" t="s">
        <v>660</v>
      </c>
      <c r="E240" s="9">
        <f>Source!AT310</f>
        <v>70</v>
      </c>
      <c r="F240" s="24"/>
      <c r="G240" s="23"/>
      <c r="H240" s="9"/>
      <c r="I240" s="9"/>
      <c r="J240" s="25">
        <f>SUM(R231:R239)</f>
        <v>11752.8</v>
      </c>
      <c r="K240" s="25"/>
    </row>
    <row r="241" spans="1:22" ht="14.25" x14ac:dyDescent="0.2">
      <c r="A241" s="20"/>
      <c r="B241" s="21"/>
      <c r="C241" s="21" t="s">
        <v>661</v>
      </c>
      <c r="D241" s="22" t="s">
        <v>660</v>
      </c>
      <c r="E241" s="9">
        <f>Source!AU310</f>
        <v>10</v>
      </c>
      <c r="F241" s="24"/>
      <c r="G241" s="23"/>
      <c r="H241" s="9"/>
      <c r="I241" s="9"/>
      <c r="J241" s="25">
        <f>SUM(T231:T240)</f>
        <v>1678.97</v>
      </c>
      <c r="K241" s="25"/>
    </row>
    <row r="242" spans="1:22" ht="14.25" x14ac:dyDescent="0.2">
      <c r="A242" s="20"/>
      <c r="B242" s="21"/>
      <c r="C242" s="21" t="s">
        <v>662</v>
      </c>
      <c r="D242" s="22" t="s">
        <v>660</v>
      </c>
      <c r="E242" s="9">
        <f>108</f>
        <v>108</v>
      </c>
      <c r="F242" s="24"/>
      <c r="G242" s="23"/>
      <c r="H242" s="9"/>
      <c r="I242" s="9"/>
      <c r="J242" s="25">
        <f>SUM(V231:V241)</f>
        <v>13833.89</v>
      </c>
      <c r="K242" s="25"/>
    </row>
    <row r="243" spans="1:22" ht="14.25" x14ac:dyDescent="0.2">
      <c r="A243" s="20"/>
      <c r="B243" s="21"/>
      <c r="C243" s="21" t="s">
        <v>663</v>
      </c>
      <c r="D243" s="22" t="s">
        <v>664</v>
      </c>
      <c r="E243" s="9">
        <f>Source!AQ310</f>
        <v>0.66</v>
      </c>
      <c r="F243" s="24"/>
      <c r="G243" s="23" t="str">
        <f>Source!DI310</f>
        <v/>
      </c>
      <c r="H243" s="9">
        <f>Source!AV310</f>
        <v>1</v>
      </c>
      <c r="I243" s="9"/>
      <c r="J243" s="25"/>
      <c r="K243" s="25">
        <f>Source!U310</f>
        <v>78.540000000000006</v>
      </c>
    </row>
    <row r="244" spans="1:22" ht="15" x14ac:dyDescent="0.25">
      <c r="A244" s="30"/>
      <c r="B244" s="30"/>
      <c r="C244" s="30"/>
      <c r="D244" s="30"/>
      <c r="E244" s="30"/>
      <c r="F244" s="30"/>
      <c r="G244" s="30"/>
      <c r="H244" s="30"/>
      <c r="I244" s="59">
        <f>J233+J234+J236+J240+J241+J242+SUM(J237:J239)</f>
        <v>93006.109999999986</v>
      </c>
      <c r="J244" s="59"/>
      <c r="K244" s="31">
        <f>IF(Source!I310&lt;&gt;0, ROUND(I244/Source!I310, 2), 0)</f>
        <v>781.56</v>
      </c>
      <c r="P244" s="28">
        <f>I244</f>
        <v>93006.109999999986</v>
      </c>
    </row>
    <row r="245" spans="1:22" ht="57" x14ac:dyDescent="0.2">
      <c r="A245" s="20" t="str">
        <f>Source!E314</f>
        <v>52</v>
      </c>
      <c r="B245" s="21" t="str">
        <f>Source!F314</f>
        <v>1.49-9201-1-2/1</v>
      </c>
      <c r="C245" s="21" t="str">
        <f>Source!G314</f>
        <v>Перевозка строительного мусора автосамосвалами грузоподъемностью до 10 т на расстояние 1 км - при механизированной погрузке</v>
      </c>
      <c r="D245" s="22" t="str">
        <f>Source!H314</f>
        <v>т</v>
      </c>
      <c r="E245" s="9">
        <f>Source!I314</f>
        <v>29.274000000000001</v>
      </c>
      <c r="F245" s="24"/>
      <c r="G245" s="23"/>
      <c r="H245" s="9"/>
      <c r="I245" s="9"/>
      <c r="J245" s="25"/>
      <c r="K245" s="25"/>
      <c r="Q245">
        <f>ROUND((Source!BZ314/100)*ROUND((Source!AF314*Source!AV314)*Source!I314, 2), 2)</f>
        <v>0</v>
      </c>
      <c r="R245">
        <f>Source!X314</f>
        <v>0</v>
      </c>
      <c r="S245">
        <f>ROUND((Source!CA314/100)*ROUND((Source!AF314*Source!AV314)*Source!I314, 2), 2)</f>
        <v>0</v>
      </c>
      <c r="T245">
        <f>Source!Y314</f>
        <v>0</v>
      </c>
      <c r="U245">
        <f>ROUND((175/100)*ROUND((Source!AE314*Source!AV314)*Source!I314, 2), 2)</f>
        <v>1610.65</v>
      </c>
      <c r="V245">
        <f>ROUND((108/100)*ROUND(Source!CS314*Source!I314, 2), 2)</f>
        <v>994</v>
      </c>
    </row>
    <row r="246" spans="1:22" x14ac:dyDescent="0.2">
      <c r="C246" s="26" t="str">
        <f>"Объем: "&amp;Source!I314&amp;"=119*"&amp;"0,246"</f>
        <v>Объем: 29,274=119*0,246</v>
      </c>
    </row>
    <row r="247" spans="1:22" ht="14.25" x14ac:dyDescent="0.2">
      <c r="A247" s="20"/>
      <c r="B247" s="21"/>
      <c r="C247" s="21" t="s">
        <v>657</v>
      </c>
      <c r="D247" s="22"/>
      <c r="E247" s="9"/>
      <c r="F247" s="24">
        <f>Source!AM314</f>
        <v>57.83</v>
      </c>
      <c r="G247" s="23" t="str">
        <f>Source!DE314</f>
        <v/>
      </c>
      <c r="H247" s="9">
        <f>Source!AV314</f>
        <v>1</v>
      </c>
      <c r="I247" s="9">
        <f>IF(Source!BB314&lt;&gt; 0, Source!BB314, 1)</f>
        <v>1</v>
      </c>
      <c r="J247" s="25">
        <f>Source!Q314</f>
        <v>1692.92</v>
      </c>
      <c r="K247" s="25"/>
    </row>
    <row r="248" spans="1:22" ht="14.25" x14ac:dyDescent="0.2">
      <c r="A248" s="20"/>
      <c r="B248" s="21"/>
      <c r="C248" s="21" t="s">
        <v>658</v>
      </c>
      <c r="D248" s="22"/>
      <c r="E248" s="9"/>
      <c r="F248" s="24">
        <f>Source!AN314</f>
        <v>31.44</v>
      </c>
      <c r="G248" s="23" t="str">
        <f>Source!DF314</f>
        <v/>
      </c>
      <c r="H248" s="9">
        <f>Source!AV314</f>
        <v>1</v>
      </c>
      <c r="I248" s="9">
        <f>IF(Source!BS314&lt;&gt; 0, Source!BS314, 1)</f>
        <v>1</v>
      </c>
      <c r="J248" s="27">
        <f>Source!R314</f>
        <v>920.37</v>
      </c>
      <c r="K248" s="25"/>
    </row>
    <row r="249" spans="1:22" ht="15" x14ac:dyDescent="0.25">
      <c r="A249" s="30"/>
      <c r="B249" s="30"/>
      <c r="C249" s="30"/>
      <c r="D249" s="30"/>
      <c r="E249" s="30"/>
      <c r="F249" s="30"/>
      <c r="G249" s="30"/>
      <c r="H249" s="30"/>
      <c r="I249" s="59">
        <f>J247</f>
        <v>1692.92</v>
      </c>
      <c r="J249" s="59"/>
      <c r="K249" s="31">
        <f>IF(Source!I314&lt;&gt;0, ROUND(I249/Source!I314, 2), 0)</f>
        <v>57.83</v>
      </c>
      <c r="P249" s="28">
        <f>I249</f>
        <v>1692.92</v>
      </c>
    </row>
    <row r="250" spans="1:22" ht="71.25" x14ac:dyDescent="0.2">
      <c r="A250" s="20" t="str">
        <f>Source!E315</f>
        <v>53</v>
      </c>
      <c r="B250" s="21" t="str">
        <f>Source!F315</f>
        <v>1.49-9201-1-3/1</v>
      </c>
      <c r="C250" s="21" t="str">
        <f>Source!G315</f>
        <v>Перевозка строительного мусора автосамосвалами грузоподъемностью до 10 т - добавляется на каждый последующий 1 км до 100 км/добавлено на 44км.,k=44.</v>
      </c>
      <c r="D250" s="22" t="str">
        <f>Source!H315</f>
        <v>т</v>
      </c>
      <c r="E250" s="9">
        <f>Source!I315</f>
        <v>29.274000000000001</v>
      </c>
      <c r="F250" s="24"/>
      <c r="G250" s="23"/>
      <c r="H250" s="9"/>
      <c r="I250" s="9"/>
      <c r="J250" s="25"/>
      <c r="K250" s="25"/>
      <c r="Q250">
        <f>ROUND((Source!BZ315/100)*ROUND((Source!AF315*Source!AV315)*Source!I315, 2), 2)</f>
        <v>0</v>
      </c>
      <c r="R250">
        <f>Source!X315</f>
        <v>0</v>
      </c>
      <c r="S250">
        <f>ROUND((Source!CA315/100)*ROUND((Source!AF315*Source!AV315)*Source!I315, 2), 2)</f>
        <v>0</v>
      </c>
      <c r="T250">
        <f>Source!Y315</f>
        <v>0</v>
      </c>
      <c r="U250">
        <f>ROUND((175/100)*ROUND((Source!AE315*Source!AV315)*Source!I315, 2), 2)</f>
        <v>33563.51</v>
      </c>
      <c r="V250">
        <f>ROUND((108/100)*ROUND(Source!CS315*Source!I315, 2), 2)</f>
        <v>20713.48</v>
      </c>
    </row>
    <row r="251" spans="1:22" ht="14.25" x14ac:dyDescent="0.2">
      <c r="A251" s="20"/>
      <c r="B251" s="21"/>
      <c r="C251" s="21" t="s">
        <v>657</v>
      </c>
      <c r="D251" s="22"/>
      <c r="E251" s="9"/>
      <c r="F251" s="24">
        <f>Source!AM315</f>
        <v>27.39</v>
      </c>
      <c r="G251" s="23" t="str">
        <f>Source!DE315</f>
        <v>)*44</v>
      </c>
      <c r="H251" s="9">
        <f>Source!AV315</f>
        <v>1</v>
      </c>
      <c r="I251" s="9">
        <f>IF(Source!BB315&lt;&gt; 0, Source!BB315, 1)</f>
        <v>1</v>
      </c>
      <c r="J251" s="25">
        <f>Source!Q315</f>
        <v>35279.85</v>
      </c>
      <c r="K251" s="25"/>
    </row>
    <row r="252" spans="1:22" ht="14.25" x14ac:dyDescent="0.2">
      <c r="A252" s="20"/>
      <c r="B252" s="21"/>
      <c r="C252" s="21" t="s">
        <v>658</v>
      </c>
      <c r="D252" s="22"/>
      <c r="E252" s="9"/>
      <c r="F252" s="24">
        <f>Source!AN315</f>
        <v>14.89</v>
      </c>
      <c r="G252" s="23" t="str">
        <f>Source!DF315</f>
        <v>)*44</v>
      </c>
      <c r="H252" s="9">
        <f>Source!AV315</f>
        <v>1</v>
      </c>
      <c r="I252" s="9">
        <f>IF(Source!BS315&lt;&gt; 0, Source!BS315, 1)</f>
        <v>1</v>
      </c>
      <c r="J252" s="27">
        <f>Source!R315</f>
        <v>19179.150000000001</v>
      </c>
      <c r="K252" s="25"/>
    </row>
    <row r="253" spans="1:22" ht="15" x14ac:dyDescent="0.25">
      <c r="A253" s="30"/>
      <c r="B253" s="30"/>
      <c r="C253" s="30"/>
      <c r="D253" s="30"/>
      <c r="E253" s="30"/>
      <c r="F253" s="30"/>
      <c r="G253" s="30"/>
      <c r="H253" s="30"/>
      <c r="I253" s="59">
        <f>J251</f>
        <v>35279.85</v>
      </c>
      <c r="J253" s="59"/>
      <c r="K253" s="31">
        <f>IF(Source!I315&lt;&gt;0, ROUND(I253/Source!I315, 2), 0)</f>
        <v>1205.1600000000001</v>
      </c>
      <c r="P253" s="28">
        <f>I253</f>
        <v>35279.85</v>
      </c>
    </row>
    <row r="255" spans="1:22" ht="15" x14ac:dyDescent="0.25">
      <c r="A255" s="55" t="str">
        <f>CONCATENATE("Итого по разделу: ",IF(Source!G398&lt;&gt;"Новый раздел", Source!G398, ""))</f>
        <v>Итого по разделу: Замена бортового камня, дорожного</v>
      </c>
      <c r="B255" s="55"/>
      <c r="C255" s="55"/>
      <c r="D255" s="55"/>
      <c r="E255" s="55"/>
      <c r="F255" s="55"/>
      <c r="G255" s="55"/>
      <c r="H255" s="55"/>
      <c r="I255" s="53">
        <f>SUM(P230:P254)</f>
        <v>129978.87999999998</v>
      </c>
      <c r="J255" s="54"/>
      <c r="K255" s="33"/>
    </row>
    <row r="258" spans="1:32" ht="15" x14ac:dyDescent="0.25">
      <c r="A258" s="55" t="str">
        <f>CONCATENATE("Итого по локальной смете: ",IF(Source!G628&lt;&gt;"Новая локальная смета", Source!G628, ""))</f>
        <v xml:space="preserve">Итого по локальной смете: </v>
      </c>
      <c r="B258" s="55"/>
      <c r="C258" s="55"/>
      <c r="D258" s="55"/>
      <c r="E258" s="55"/>
      <c r="F258" s="55"/>
      <c r="G258" s="55"/>
      <c r="H258" s="55"/>
      <c r="I258" s="53">
        <f>SUM(P31:P257)</f>
        <v>1100637.1100000003</v>
      </c>
      <c r="J258" s="54"/>
      <c r="K258" s="33"/>
    </row>
    <row r="261" spans="1:32" ht="30" x14ac:dyDescent="0.25">
      <c r="A261" s="55" t="str">
        <f>CONCATENATE("Итого по смете: ",IF(Source!G657&lt;&gt;"Новый объект", Source!G657, ""))</f>
        <v>Итого по смете: Выполнение работ по благоустройству территории по адресу: Дмитровское шоссе д.33 к.6, к.7</v>
      </c>
      <c r="B261" s="55"/>
      <c r="C261" s="55"/>
      <c r="D261" s="55"/>
      <c r="E261" s="55"/>
      <c r="F261" s="55"/>
      <c r="G261" s="55"/>
      <c r="H261" s="55"/>
      <c r="I261" s="53">
        <f>SUM(P1:P260)</f>
        <v>1100637.1100000003</v>
      </c>
      <c r="J261" s="54"/>
      <c r="K261" s="33"/>
      <c r="AF261" s="34" t="str">
        <f>CONCATENATE("Итого по смете: ",IF(Source!G657&lt;&gt;"Новый объект", Source!G657, ""))</f>
        <v>Итого по смете: Выполнение работ по благоустройству территории по адресу: Дмитровское шоссе д.33 к.6, к.7</v>
      </c>
    </row>
    <row r="262" spans="1:32" ht="14.25" x14ac:dyDescent="0.2">
      <c r="C262" s="56" t="str">
        <f>Source!H685</f>
        <v>Итого по смете</v>
      </c>
      <c r="D262" s="56"/>
      <c r="E262" s="56"/>
      <c r="F262" s="56"/>
      <c r="G262" s="56"/>
      <c r="H262" s="56"/>
      <c r="I262" s="57">
        <f>IF(Source!F685=0, "", Source!F685)</f>
        <v>1100637.1100000001</v>
      </c>
      <c r="J262" s="57"/>
    </row>
    <row r="263" spans="1:32" ht="14.25" x14ac:dyDescent="0.2">
      <c r="C263" s="56" t="str">
        <f>Source!H686</f>
        <v>НДС, 20%</v>
      </c>
      <c r="D263" s="56"/>
      <c r="E263" s="56"/>
      <c r="F263" s="56"/>
      <c r="G263" s="56"/>
      <c r="H263" s="56"/>
      <c r="I263" s="57">
        <f>IF(Source!F686=0, "", Source!F686)</f>
        <v>220127.42</v>
      </c>
      <c r="J263" s="57"/>
    </row>
    <row r="264" spans="1:32" ht="14.25" x14ac:dyDescent="0.2">
      <c r="C264" s="56" t="str">
        <f>Source!H687</f>
        <v>Итого с НДС</v>
      </c>
      <c r="D264" s="56"/>
      <c r="E264" s="56"/>
      <c r="F264" s="56"/>
      <c r="G264" s="56"/>
      <c r="H264" s="56"/>
      <c r="I264" s="57">
        <f>IF(Source!F687=0, "", Source!F687)</f>
        <v>1320764.53</v>
      </c>
      <c r="J264" s="57"/>
    </row>
    <row r="267" spans="1:32" ht="14.25" x14ac:dyDescent="0.2">
      <c r="A267" s="58" t="s">
        <v>666</v>
      </c>
      <c r="B267" s="58"/>
      <c r="C267" s="35" t="str">
        <f>IF(Source!AC12&lt;&gt;"", Source!AC12," ")</f>
        <v xml:space="preserve"> </v>
      </c>
      <c r="D267" s="35"/>
      <c r="E267" s="35"/>
      <c r="F267" s="35"/>
      <c r="G267" s="35"/>
      <c r="H267" s="10" t="str">
        <f>IF(Source!AB12&lt;&gt;"", Source!AB12," ")</f>
        <v xml:space="preserve"> </v>
      </c>
      <c r="I267" s="10"/>
      <c r="J267" s="10"/>
      <c r="K267" s="10"/>
    </row>
    <row r="268" spans="1:32" ht="14.25" x14ac:dyDescent="0.2">
      <c r="A268" s="10"/>
      <c r="B268" s="10"/>
      <c r="C268" s="52" t="s">
        <v>667</v>
      </c>
      <c r="D268" s="52"/>
      <c r="E268" s="52"/>
      <c r="F268" s="52"/>
      <c r="G268" s="52"/>
      <c r="H268" s="10"/>
      <c r="I268" s="10"/>
      <c r="J268" s="10"/>
      <c r="K268" s="10"/>
    </row>
    <row r="269" spans="1:32" ht="14.2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</row>
    <row r="270" spans="1:32" ht="14.25" x14ac:dyDescent="0.2">
      <c r="A270" s="58" t="s">
        <v>668</v>
      </c>
      <c r="B270" s="58"/>
      <c r="C270" s="35" t="str">
        <f>IF(Source!AE12&lt;&gt;"", Source!AE12," ")</f>
        <v xml:space="preserve"> </v>
      </c>
      <c r="D270" s="35"/>
      <c r="E270" s="35"/>
      <c r="F270" s="35"/>
      <c r="G270" s="35"/>
      <c r="H270" s="10" t="str">
        <f>IF(Source!AD12&lt;&gt;"", Source!AD12," ")</f>
        <v xml:space="preserve"> </v>
      </c>
      <c r="I270" s="10"/>
      <c r="J270" s="10"/>
      <c r="K270" s="10"/>
    </row>
    <row r="271" spans="1:32" ht="14.25" x14ac:dyDescent="0.2">
      <c r="A271" s="10"/>
      <c r="B271" s="10"/>
      <c r="C271" s="52" t="s">
        <v>667</v>
      </c>
      <c r="D271" s="52"/>
      <c r="E271" s="52"/>
      <c r="F271" s="52"/>
      <c r="G271" s="52"/>
      <c r="H271" s="10"/>
      <c r="I271" s="10"/>
      <c r="J271" s="10"/>
      <c r="K271" s="10"/>
    </row>
  </sheetData>
  <mergeCells count="84">
    <mergeCell ref="G7:K7"/>
    <mergeCell ref="J2:K2"/>
    <mergeCell ref="A10:K10"/>
    <mergeCell ref="A11:K11"/>
    <mergeCell ref="A18:K18"/>
    <mergeCell ref="F20:H20"/>
    <mergeCell ref="I20:J20"/>
    <mergeCell ref="A15:K15"/>
    <mergeCell ref="A16:K16"/>
    <mergeCell ref="A13:K13"/>
    <mergeCell ref="B3:E3"/>
    <mergeCell ref="G3:K3"/>
    <mergeCell ref="B4:E4"/>
    <mergeCell ref="G4:K4"/>
    <mergeCell ref="B6:E6"/>
    <mergeCell ref="G6:K6"/>
    <mergeCell ref="B7:E7"/>
    <mergeCell ref="F22:H22"/>
    <mergeCell ref="I22:J22"/>
    <mergeCell ref="F21:H21"/>
    <mergeCell ref="I21:J21"/>
    <mergeCell ref="I23:J23"/>
    <mergeCell ref="F23:H23"/>
    <mergeCell ref="F24:H24"/>
    <mergeCell ref="I24:J24"/>
    <mergeCell ref="F25:H25"/>
    <mergeCell ref="I25:J25"/>
    <mergeCell ref="B27:B29"/>
    <mergeCell ref="C27:C29"/>
    <mergeCell ref="D27:D29"/>
    <mergeCell ref="E27:E29"/>
    <mergeCell ref="F27:F29"/>
    <mergeCell ref="G27:G29"/>
    <mergeCell ref="H27:H29"/>
    <mergeCell ref="I110:J110"/>
    <mergeCell ref="I27:I29"/>
    <mergeCell ref="J27:J29"/>
    <mergeCell ref="A32:K32"/>
    <mergeCell ref="I42:J42"/>
    <mergeCell ref="I49:J49"/>
    <mergeCell ref="I59:J59"/>
    <mergeCell ref="I66:J66"/>
    <mergeCell ref="I71:J71"/>
    <mergeCell ref="I75:J75"/>
    <mergeCell ref="I86:J86"/>
    <mergeCell ref="I97:J97"/>
    <mergeCell ref="A27:A29"/>
    <mergeCell ref="I192:J192"/>
    <mergeCell ref="I112:J112"/>
    <mergeCell ref="A112:H112"/>
    <mergeCell ref="A115:K115"/>
    <mergeCell ref="I125:J125"/>
    <mergeCell ref="I132:J132"/>
    <mergeCell ref="I142:J142"/>
    <mergeCell ref="I149:J149"/>
    <mergeCell ref="I154:J154"/>
    <mergeCell ref="I158:J158"/>
    <mergeCell ref="I170:J170"/>
    <mergeCell ref="I181:J181"/>
    <mergeCell ref="I258:J258"/>
    <mergeCell ref="A258:H258"/>
    <mergeCell ref="I204:J204"/>
    <mergeCell ref="I215:J215"/>
    <mergeCell ref="I225:J225"/>
    <mergeCell ref="I227:J227"/>
    <mergeCell ref="A227:H227"/>
    <mergeCell ref="A230:K230"/>
    <mergeCell ref="I244:J244"/>
    <mergeCell ref="I249:J249"/>
    <mergeCell ref="I253:J253"/>
    <mergeCell ref="I255:J255"/>
    <mergeCell ref="A255:H255"/>
    <mergeCell ref="C271:G271"/>
    <mergeCell ref="I261:J261"/>
    <mergeCell ref="A261:H261"/>
    <mergeCell ref="C262:H262"/>
    <mergeCell ref="I262:J262"/>
    <mergeCell ref="C263:H263"/>
    <mergeCell ref="I263:J263"/>
    <mergeCell ref="C264:H264"/>
    <mergeCell ref="I264:J264"/>
    <mergeCell ref="A267:B267"/>
    <mergeCell ref="C268:G268"/>
    <mergeCell ref="A270:B270"/>
  </mergeCells>
  <pageMargins left="0.4" right="0.2" top="0.2" bottom="0.4" header="0.2" footer="0.2"/>
  <pageSetup scale="66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57"/>
  <sheetViews>
    <sheetView zoomScaleNormal="100" workbookViewId="0"/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</cols>
  <sheetData>
    <row r="1" spans="1:5" x14ac:dyDescent="0.2">
      <c r="A1" s="8" t="str">
        <f>Source!B1</f>
        <v>Smeta.RU Flash  (495) 974-1589</v>
      </c>
    </row>
    <row r="2" spans="1:5" ht="14.25" x14ac:dyDescent="0.2">
      <c r="C2" s="10"/>
      <c r="D2" s="10"/>
    </row>
    <row r="3" spans="1:5" ht="15" x14ac:dyDescent="0.25">
      <c r="C3" s="10"/>
      <c r="D3" s="29" t="s">
        <v>630</v>
      </c>
    </row>
    <row r="4" spans="1:5" ht="15" x14ac:dyDescent="0.25">
      <c r="C4" s="29"/>
      <c r="D4" s="29"/>
    </row>
    <row r="5" spans="1:5" ht="15" x14ac:dyDescent="0.25">
      <c r="C5" s="74" t="s">
        <v>669</v>
      </c>
      <c r="D5" s="74"/>
    </row>
    <row r="6" spans="1:5" ht="15" x14ac:dyDescent="0.25">
      <c r="C6" s="36"/>
      <c r="D6" s="36"/>
    </row>
    <row r="7" spans="1:5" ht="15" x14ac:dyDescent="0.25">
      <c r="C7" s="74" t="s">
        <v>669</v>
      </c>
      <c r="D7" s="74"/>
    </row>
    <row r="8" spans="1:5" ht="15" x14ac:dyDescent="0.25">
      <c r="C8" s="36"/>
      <c r="D8" s="36"/>
    </row>
    <row r="9" spans="1:5" ht="15" x14ac:dyDescent="0.25">
      <c r="C9" s="29" t="s">
        <v>670</v>
      </c>
      <c r="D9" s="10"/>
    </row>
    <row r="10" spans="1:5" ht="14.25" x14ac:dyDescent="0.2">
      <c r="A10" s="10"/>
      <c r="B10" s="10"/>
      <c r="C10" s="10"/>
      <c r="D10" s="10"/>
      <c r="E10" s="10"/>
    </row>
    <row r="11" spans="1:5" ht="15.75" x14ac:dyDescent="0.25">
      <c r="A11" s="75" t="str">
        <f>CONCATENATE("Дефектный акт ", IF(Source!AN15&lt;&gt;"", Source!AN15," "))</f>
        <v xml:space="preserve">Дефектный акт  </v>
      </c>
      <c r="B11" s="75"/>
      <c r="C11" s="75"/>
      <c r="D11" s="75"/>
      <c r="E11" s="10"/>
    </row>
    <row r="12" spans="1:5" ht="15" x14ac:dyDescent="0.25">
      <c r="A12" s="76" t="str">
        <f>CONCATENATE("На капитальный ремонт ", Source!F12)</f>
        <v>На капитальный ремонт Новый объект</v>
      </c>
      <c r="B12" s="76"/>
      <c r="C12" s="76"/>
      <c r="D12" s="76"/>
      <c r="E12" s="10"/>
    </row>
    <row r="13" spans="1:5" ht="14.25" x14ac:dyDescent="0.2">
      <c r="A13" s="10"/>
      <c r="B13" s="10"/>
      <c r="C13" s="10"/>
      <c r="D13" s="10"/>
      <c r="E13" s="10"/>
    </row>
    <row r="14" spans="1:5" ht="15" x14ac:dyDescent="0.2">
      <c r="A14" s="10"/>
      <c r="B14" s="37" t="s">
        <v>671</v>
      </c>
      <c r="C14" s="10"/>
      <c r="D14" s="10"/>
      <c r="E14" s="10"/>
    </row>
    <row r="15" spans="1:5" ht="15" x14ac:dyDescent="0.2">
      <c r="A15" s="10"/>
      <c r="B15" s="37" t="s">
        <v>672</v>
      </c>
      <c r="C15" s="10"/>
      <c r="D15" s="10"/>
      <c r="E15" s="10"/>
    </row>
    <row r="16" spans="1:5" ht="15" x14ac:dyDescent="0.2">
      <c r="A16" s="10"/>
      <c r="B16" s="37" t="s">
        <v>673</v>
      </c>
      <c r="C16" s="10"/>
      <c r="D16" s="10"/>
      <c r="E16" s="10"/>
    </row>
    <row r="17" spans="1:5" ht="28.5" x14ac:dyDescent="0.2">
      <c r="A17" s="19" t="s">
        <v>674</v>
      </c>
      <c r="B17" s="19" t="s">
        <v>644</v>
      </c>
      <c r="C17" s="19" t="s">
        <v>645</v>
      </c>
      <c r="D17" s="19" t="s">
        <v>675</v>
      </c>
      <c r="E17" s="38" t="s">
        <v>676</v>
      </c>
    </row>
    <row r="18" spans="1:5" ht="14.25" x14ac:dyDescent="0.2">
      <c r="A18" s="39">
        <v>1</v>
      </c>
      <c r="B18" s="39">
        <v>2</v>
      </c>
      <c r="C18" s="39">
        <v>3</v>
      </c>
      <c r="D18" s="39">
        <v>4</v>
      </c>
      <c r="E18" s="40">
        <v>5</v>
      </c>
    </row>
    <row r="19" spans="1:5" ht="16.5" x14ac:dyDescent="0.25">
      <c r="A19" s="73" t="str">
        <f>CONCATENATE("Локальная смета: ", Source!G20)</f>
        <v>Локальная смета: Новая локальная смета</v>
      </c>
      <c r="B19" s="73"/>
      <c r="C19" s="73"/>
      <c r="D19" s="73"/>
      <c r="E19" s="73"/>
    </row>
    <row r="20" spans="1:5" ht="16.5" x14ac:dyDescent="0.25">
      <c r="A20" s="73" t="str">
        <f>CONCATENATE("Раздел: ", Source!G208)</f>
        <v>Раздел: Устройство а/б покрытия пешеходных дорожек на новое основание.</v>
      </c>
      <c r="B20" s="73"/>
      <c r="C20" s="73"/>
      <c r="D20" s="73"/>
      <c r="E20" s="73"/>
    </row>
    <row r="21" spans="1:5" ht="28.5" x14ac:dyDescent="0.2">
      <c r="A21" s="45" t="str">
        <f>Source!E212</f>
        <v>29</v>
      </c>
      <c r="B21" s="46" t="str">
        <f>Source!G212</f>
        <v>Разработка грунта с погрузкой на автомобили-самосвалы экскаваторами с ковшом вместимостью 0,5 м3, группа грунтов 1-3</v>
      </c>
      <c r="C21" s="47" t="str">
        <f>Source!H212</f>
        <v>100 м3</v>
      </c>
      <c r="D21" s="48">
        <f>Source!I212</f>
        <v>7.2959999999999997E-2</v>
      </c>
      <c r="E21" s="45"/>
    </row>
    <row r="22" spans="1:5" ht="28.5" x14ac:dyDescent="0.2">
      <c r="A22" s="45" t="str">
        <f>Source!E213</f>
        <v>30</v>
      </c>
      <c r="B22" s="46" t="str">
        <f>Source!G213</f>
        <v>Разработка грунта вручную в траншеях глубиной до 2 м без креплений с откосами, группа грунтов 1-3</v>
      </c>
      <c r="C22" s="47" t="str">
        <f>Source!H213</f>
        <v>100 м3</v>
      </c>
      <c r="D22" s="48">
        <f>Source!I213</f>
        <v>3.8400000000000001E-3</v>
      </c>
      <c r="E22" s="45"/>
    </row>
    <row r="23" spans="1:5" ht="42.75" x14ac:dyDescent="0.2">
      <c r="A23" s="45" t="str">
        <f>Source!E214</f>
        <v>31</v>
      </c>
      <c r="B23" s="46" t="str">
        <f>Source!G214</f>
        <v>Разработка грунта с погрузкой на автомобили-самосвалы экскаваторами с ковшом вместимостью 0,5 м3, группа грунтов 1-3/погрузка от ручной разработки</v>
      </c>
      <c r="C23" s="47" t="str">
        <f>Source!H214</f>
        <v>100 м3</v>
      </c>
      <c r="D23" s="48">
        <f>Source!I214</f>
        <v>3.4559999999999999E-3</v>
      </c>
      <c r="E23" s="45"/>
    </row>
    <row r="24" spans="1:5" ht="14.25" x14ac:dyDescent="0.2">
      <c r="A24" s="45" t="str">
        <f>Source!E215</f>
        <v>32</v>
      </c>
      <c r="B24" s="46" t="str">
        <f>Source!G215</f>
        <v>Погрузка грунта вручную в автомобили-самосвалы с выгрузкой</v>
      </c>
      <c r="C24" s="47" t="str">
        <f>Source!H215</f>
        <v>100 м3</v>
      </c>
      <c r="D24" s="48">
        <f>Source!I215</f>
        <v>3.8400000000000001E-4</v>
      </c>
      <c r="E24" s="45"/>
    </row>
    <row r="25" spans="1:5" ht="28.5" x14ac:dyDescent="0.2">
      <c r="A25" s="45" t="str">
        <f>Source!E216</f>
        <v>33</v>
      </c>
      <c r="B25" s="46" t="str">
        <f>Source!G216</f>
        <v>Перевозка грунта автосамосвалами грузоподъемностью до 10 т на расстояние 1 км</v>
      </c>
      <c r="C25" s="47" t="str">
        <f>Source!H216</f>
        <v>м3</v>
      </c>
      <c r="D25" s="48">
        <f>Source!I216</f>
        <v>7.68</v>
      </c>
      <c r="E25" s="45"/>
    </row>
    <row r="26" spans="1:5" ht="42.75" x14ac:dyDescent="0.2">
      <c r="A26" s="45" t="str">
        <f>Source!E217</f>
        <v>34</v>
      </c>
      <c r="B26" s="46" t="str">
        <f>Source!G217</f>
        <v>Перевозка грунта автосамосвалами грузоподъемностью до 10 т - добавляется на каждый последующий 1 км до 100 км (к поз. 49-3401-1-1)/добавлено на 47км.,k=47.</v>
      </c>
      <c r="C26" s="47" t="str">
        <f>Source!H217</f>
        <v>м3</v>
      </c>
      <c r="D26" s="48">
        <f>Source!I217</f>
        <v>7.68</v>
      </c>
      <c r="E26" s="45"/>
    </row>
    <row r="27" spans="1:5" ht="14.25" x14ac:dyDescent="0.2">
      <c r="A27" s="45" t="str">
        <f>Source!E218</f>
        <v>35</v>
      </c>
      <c r="B27" s="46" t="str">
        <f>Source!G218</f>
        <v>Устройство подстилающих и выравнивающих слоев оснований из песка</v>
      </c>
      <c r="C27" s="47" t="str">
        <f>Source!H218</f>
        <v>100 м3</v>
      </c>
      <c r="D27" s="48">
        <f>Source!I218</f>
        <v>3.2000000000000001E-2</v>
      </c>
      <c r="E27" s="45"/>
    </row>
    <row r="28" spans="1:5" ht="14.25" x14ac:dyDescent="0.2">
      <c r="A28" s="45" t="str">
        <f>Source!E219</f>
        <v>36</v>
      </c>
      <c r="B28" s="46" t="str">
        <f>Source!G219</f>
        <v>Устройство подстилающих и выравнивающих слоев оснований из щебня</v>
      </c>
      <c r="C28" s="47" t="str">
        <f>Source!H219</f>
        <v>100 м3</v>
      </c>
      <c r="D28" s="48">
        <f>Source!I219</f>
        <v>3.2000000000000001E-2</v>
      </c>
      <c r="E28" s="45"/>
    </row>
    <row r="29" spans="1:5" ht="28.5" x14ac:dyDescent="0.2">
      <c r="A29" s="45" t="str">
        <f>Source!E221</f>
        <v>38</v>
      </c>
      <c r="B29" s="46" t="str">
        <f>Source!G221</f>
        <v>Устройство покрытий из асфальтобетонных смесей вручную, толщина 4 см</v>
      </c>
      <c r="C29" s="47" t="str">
        <f>Source!H221</f>
        <v>100 м2</v>
      </c>
      <c r="D29" s="48">
        <f>Source!I221</f>
        <v>0.32</v>
      </c>
      <c r="E29" s="45"/>
    </row>
    <row r="30" spans="1:5" ht="28.5" x14ac:dyDescent="0.2">
      <c r="A30" s="45" t="str">
        <f>Source!E222</f>
        <v>38,1</v>
      </c>
      <c r="B30" s="46" t="str">
        <f>Source!G222</f>
        <v>Смеси асфальтобетонные дорожные горячие мелкозернистые, марка I, тип Б</v>
      </c>
      <c r="C30" s="47" t="str">
        <f>Source!H222</f>
        <v>т</v>
      </c>
      <c r="D30" s="48">
        <f>Source!I222</f>
        <v>-3.0655999999999999</v>
      </c>
      <c r="E30" s="45"/>
    </row>
    <row r="31" spans="1:5" ht="14.25" x14ac:dyDescent="0.2">
      <c r="A31" s="45" t="str">
        <f>Source!E223</f>
        <v>38,2</v>
      </c>
      <c r="B31" s="46" t="str">
        <f>Source!G223</f>
        <v>Смеси асфальтобетонные дорожные горячие песчаные, тип Д, марка III</v>
      </c>
      <c r="C31" s="47" t="str">
        <f>Source!H223</f>
        <v>т</v>
      </c>
      <c r="D31" s="48">
        <f>Source!I223</f>
        <v>2.9856000000000003</v>
      </c>
      <c r="E31" s="45"/>
    </row>
    <row r="32" spans="1:5" ht="16.5" x14ac:dyDescent="0.25">
      <c r="A32" s="73" t="str">
        <f>CONCATENATE("Раздел: ", Source!G254)</f>
        <v>Раздел: Устройство резинового покрытия площадки на новое основание.</v>
      </c>
      <c r="B32" s="73"/>
      <c r="C32" s="73"/>
      <c r="D32" s="73"/>
      <c r="E32" s="73"/>
    </row>
    <row r="33" spans="1:5" ht="28.5" x14ac:dyDescent="0.2">
      <c r="A33" s="45" t="str">
        <f>Source!E258</f>
        <v>39</v>
      </c>
      <c r="B33" s="46" t="str">
        <f>Source!G258</f>
        <v>Разработка грунта с погрузкой на автомобили-самосвалы экскаваторами с ковшом вместимостью 0,5 м3, группа грунтов 1-3</v>
      </c>
      <c r="C33" s="47" t="str">
        <f>Source!H258</f>
        <v>100 м3</v>
      </c>
      <c r="D33" s="48">
        <f>Source!I258</f>
        <v>0.72173399999999999</v>
      </c>
      <c r="E33" s="45"/>
    </row>
    <row r="34" spans="1:5" ht="28.5" x14ac:dyDescent="0.2">
      <c r="A34" s="45" t="str">
        <f>Source!E259</f>
        <v>40</v>
      </c>
      <c r="B34" s="46" t="str">
        <f>Source!G259</f>
        <v>Разработка грунта вручную в траншеях глубиной до 2 м без креплений с откосами, группа грунтов 1-3</v>
      </c>
      <c r="C34" s="47" t="str">
        <f>Source!H259</f>
        <v>100 м3</v>
      </c>
      <c r="D34" s="48">
        <f>Source!I259</f>
        <v>3.7985999999999999E-2</v>
      </c>
      <c r="E34" s="45"/>
    </row>
    <row r="35" spans="1:5" ht="42.75" x14ac:dyDescent="0.2">
      <c r="A35" s="45" t="str">
        <f>Source!E260</f>
        <v>41</v>
      </c>
      <c r="B35" s="46" t="str">
        <f>Source!G260</f>
        <v>Разработка грунта с погрузкой на автомобили-самосвалы экскаваторами с ковшом вместимостью 0,5 м3, группа грунтов 1-3/погрузка от ручной разработки</v>
      </c>
      <c r="C35" s="47" t="str">
        <f>Source!H260</f>
        <v>100 м3</v>
      </c>
      <c r="D35" s="48">
        <f>Source!I260</f>
        <v>3.41874E-2</v>
      </c>
      <c r="E35" s="45"/>
    </row>
    <row r="36" spans="1:5" ht="14.25" x14ac:dyDescent="0.2">
      <c r="A36" s="45" t="str">
        <f>Source!E261</f>
        <v>42</v>
      </c>
      <c r="B36" s="46" t="str">
        <f>Source!G261</f>
        <v>Погрузка грунта вручную в автомобили-самосвалы с выгрузкой</v>
      </c>
      <c r="C36" s="47" t="str">
        <f>Source!H261</f>
        <v>100 м3</v>
      </c>
      <c r="D36" s="48">
        <f>Source!I261</f>
        <v>3.7986000000000001E-3</v>
      </c>
      <c r="E36" s="45"/>
    </row>
    <row r="37" spans="1:5" ht="28.5" x14ac:dyDescent="0.2">
      <c r="A37" s="45" t="str">
        <f>Source!E262</f>
        <v>43</v>
      </c>
      <c r="B37" s="46" t="str">
        <f>Source!G262</f>
        <v>Перевозка грунта автосамосвалами грузоподъемностью до 10 т на расстояние 1 км</v>
      </c>
      <c r="C37" s="47" t="str">
        <f>Source!H262</f>
        <v>м3</v>
      </c>
      <c r="D37" s="48">
        <f>Source!I262</f>
        <v>75.971999999999994</v>
      </c>
      <c r="E37" s="45"/>
    </row>
    <row r="38" spans="1:5" ht="42.75" x14ac:dyDescent="0.2">
      <c r="A38" s="45" t="str">
        <f>Source!E263</f>
        <v>44</v>
      </c>
      <c r="B38" s="46" t="str">
        <f>Source!G263</f>
        <v>Перевозка грунта автосамосвалами грузоподъемностью до 10 т - добавляется на каждый последующий 1 км до 100 км (к поз. 49-3401-1-1)/добавлено на 47км.,k=47.</v>
      </c>
      <c r="C38" s="47" t="str">
        <f>Source!H263</f>
        <v>м3</v>
      </c>
      <c r="D38" s="48">
        <f>Source!I263</f>
        <v>75.971999999999994</v>
      </c>
      <c r="E38" s="45"/>
    </row>
    <row r="39" spans="1:5" ht="28.5" x14ac:dyDescent="0.2">
      <c r="A39" s="45" t="str">
        <f>Source!E264</f>
        <v>45</v>
      </c>
      <c r="B39" s="46" t="str">
        <f>Source!G264</f>
        <v>Устройство прослойки из нетканого синтетического материала (НСМ) в земляном полотне сплошной (без стоимости иглопробивного полотна)</v>
      </c>
      <c r="C39" s="47" t="str">
        <f>Source!H264</f>
        <v>1000 м2</v>
      </c>
      <c r="D39" s="48">
        <f>Source!I264</f>
        <v>0.29220000000000002</v>
      </c>
      <c r="E39" s="45"/>
    </row>
    <row r="40" spans="1:5" ht="28.5" x14ac:dyDescent="0.2">
      <c r="A40" s="45" t="str">
        <f>Source!E265</f>
        <v>45,1</v>
      </c>
      <c r="B40" s="46" t="str">
        <f>Source!G265</f>
        <v>Полотно иглопробивное для дорожного строительства, марка "КМ2" (Дорнит-2), ширина полотна 2,45 м</v>
      </c>
      <c r="C40" s="47" t="str">
        <f>Source!H265</f>
        <v>м2</v>
      </c>
      <c r="D40" s="48">
        <f>Source!I265</f>
        <v>292.2</v>
      </c>
      <c r="E40" s="45"/>
    </row>
    <row r="41" spans="1:5" ht="14.25" x14ac:dyDescent="0.2">
      <c r="A41" s="45" t="str">
        <f>Source!E266</f>
        <v>46</v>
      </c>
      <c r="B41" s="46" t="str">
        <f>Source!G266</f>
        <v>Устройство подстилающих и выравнивающих слоев оснований из песка</v>
      </c>
      <c r="C41" s="47" t="str">
        <f>Source!H266</f>
        <v>100 м3</v>
      </c>
      <c r="D41" s="48">
        <f>Source!I266</f>
        <v>0.29220000000000002</v>
      </c>
      <c r="E41" s="45"/>
    </row>
    <row r="42" spans="1:5" ht="14.25" x14ac:dyDescent="0.2">
      <c r="A42" s="45" t="str">
        <f>Source!E267</f>
        <v>47</v>
      </c>
      <c r="B42" s="46" t="str">
        <f>Source!G267</f>
        <v>Устройство подстилающих и выравнивающих слоев оснований из щебня</v>
      </c>
      <c r="C42" s="47" t="str">
        <f>Source!H267</f>
        <v>100 м3</v>
      </c>
      <c r="D42" s="48">
        <f>Source!I267</f>
        <v>0.29220000000000002</v>
      </c>
      <c r="E42" s="45"/>
    </row>
    <row r="43" spans="1:5" ht="28.5" x14ac:dyDescent="0.2">
      <c r="A43" s="45" t="str">
        <f>Source!E268</f>
        <v>48</v>
      </c>
      <c r="B43" s="46" t="str">
        <f>Source!G268</f>
        <v>Устройство покрытий из асфальтобетонных смесей вручную, толщина 4 см</v>
      </c>
      <c r="C43" s="47" t="str">
        <f>Source!H268</f>
        <v>100 м2</v>
      </c>
      <c r="D43" s="48">
        <f>Source!I268</f>
        <v>2.9220000000000002</v>
      </c>
      <c r="E43" s="45"/>
    </row>
    <row r="44" spans="1:5" ht="28.5" x14ac:dyDescent="0.2">
      <c r="A44" s="45" t="str">
        <f>Source!E269</f>
        <v>48,1</v>
      </c>
      <c r="B44" s="46" t="str">
        <f>Source!G269</f>
        <v>Смеси асфальтобетонные дорожные горячие мелкозернистые, марка I, тип Б</v>
      </c>
      <c r="C44" s="47" t="str">
        <f>Source!H269</f>
        <v>т</v>
      </c>
      <c r="D44" s="48">
        <f>Source!I269</f>
        <v>-27.992760000000001</v>
      </c>
      <c r="E44" s="45"/>
    </row>
    <row r="45" spans="1:5" ht="14.25" x14ac:dyDescent="0.2">
      <c r="A45" s="45" t="str">
        <f>Source!E270</f>
        <v>48,2</v>
      </c>
      <c r="B45" s="46" t="str">
        <f>Source!G270</f>
        <v>Смеси асфальтобетонные дорожные горячие песчаные, тип Д, марка III</v>
      </c>
      <c r="C45" s="47" t="str">
        <f>Source!H270</f>
        <v>т</v>
      </c>
      <c r="D45" s="48">
        <f>Source!I270</f>
        <v>27.262260000000001</v>
      </c>
      <c r="E45" s="45"/>
    </row>
    <row r="46" spans="1:5" ht="28.5" x14ac:dyDescent="0.2">
      <c r="A46" s="45" t="str">
        <f>Source!E271</f>
        <v>49</v>
      </c>
      <c r="B46" s="46" t="str">
        <f>Source!G271</f>
        <v>Устройство наливного полиуретанового покрытия спортивных площадок и беговых дорожек толщиной 10 мм/однослойное покрытие толщ. 20 мм.</v>
      </c>
      <c r="C46" s="47" t="str">
        <f>Source!H271</f>
        <v>100 м2</v>
      </c>
      <c r="D46" s="48">
        <f>Source!I271</f>
        <v>2.9220000000000002</v>
      </c>
      <c r="E46" s="45"/>
    </row>
    <row r="47" spans="1:5" ht="42.75" x14ac:dyDescent="0.2">
      <c r="A47" s="45" t="str">
        <f>Source!E272</f>
        <v>50</v>
      </c>
      <c r="B47" s="46" t="str">
        <f>Source!G272</f>
        <v>Устройство наливного полиуретанового покрытия спортивных площадок и беговых дорожек, добавляется на 2 мм толщины покрытия/добавлено на 10мм.,k=5.</v>
      </c>
      <c r="C47" s="47" t="str">
        <f>Source!H272</f>
        <v>100 м2</v>
      </c>
      <c r="D47" s="48">
        <f>Source!I272</f>
        <v>2.9220000000000002</v>
      </c>
      <c r="E47" s="45"/>
    </row>
    <row r="48" spans="1:5" ht="16.5" x14ac:dyDescent="0.25">
      <c r="A48" s="73" t="str">
        <f>CONCATENATE("Раздел: ", Source!G306)</f>
        <v>Раздел: Замена бортового камня, дорожного</v>
      </c>
      <c r="B48" s="73"/>
      <c r="C48" s="73"/>
      <c r="D48" s="73"/>
      <c r="E48" s="73"/>
    </row>
    <row r="49" spans="1:5" ht="14.25" x14ac:dyDescent="0.2">
      <c r="A49" s="45" t="str">
        <f>Source!E310</f>
        <v>51</v>
      </c>
      <c r="B49" s="46" t="str">
        <f>Source!G310</f>
        <v>Замена бортового камня бетонного во дворовых территориях</v>
      </c>
      <c r="C49" s="47" t="str">
        <f>Source!H310</f>
        <v>м</v>
      </c>
      <c r="D49" s="48">
        <f>Source!I310</f>
        <v>119</v>
      </c>
      <c r="E49" s="45"/>
    </row>
    <row r="50" spans="1:5" ht="14.25" x14ac:dyDescent="0.2">
      <c r="A50" s="45" t="str">
        <f>Source!E311</f>
        <v>51,1</v>
      </c>
      <c r="B50" s="46" t="str">
        <f>Source!G311</f>
        <v>Масса мусора</v>
      </c>
      <c r="C50" s="47" t="str">
        <f>Source!H311</f>
        <v>т</v>
      </c>
      <c r="D50" s="48">
        <f>Source!I311</f>
        <v>-29.274000000000001</v>
      </c>
      <c r="E50" s="45"/>
    </row>
    <row r="51" spans="1:5" ht="14.25" x14ac:dyDescent="0.2">
      <c r="A51" s="45" t="str">
        <f>Source!E312</f>
        <v>51,2</v>
      </c>
      <c r="B51" s="46" t="str">
        <f>Source!G312</f>
        <v>Камни бетонные бортовые, марка БР 100.30.15</v>
      </c>
      <c r="C51" s="47" t="str">
        <f>Source!H312</f>
        <v>м3</v>
      </c>
      <c r="D51" s="48">
        <f>Source!I312</f>
        <v>-5.1883999999999997</v>
      </c>
      <c r="E51" s="45"/>
    </row>
    <row r="52" spans="1:5" ht="14.25" x14ac:dyDescent="0.2">
      <c r="A52" s="45" t="str">
        <f>Source!E313</f>
        <v>51,3</v>
      </c>
      <c r="B52" s="46" t="str">
        <f>Source!G313</f>
        <v>Камни бетонные бортовые, марка БР 100.30.15</v>
      </c>
      <c r="C52" s="47" t="str">
        <f>Source!H313</f>
        <v>м</v>
      </c>
      <c r="D52" s="48">
        <f>Source!I313</f>
        <v>119</v>
      </c>
      <c r="E52" s="45"/>
    </row>
    <row r="53" spans="1:5" ht="28.5" x14ac:dyDescent="0.2">
      <c r="A53" s="45" t="str">
        <f>Source!E314</f>
        <v>52</v>
      </c>
      <c r="B53" s="46" t="str">
        <f>Source!G314</f>
        <v>Перевозка строительного мусора автосамосвалами грузоподъемностью до 10 т на расстояние 1 км - при механизированной погрузке</v>
      </c>
      <c r="C53" s="47" t="str">
        <f>Source!H314</f>
        <v>т</v>
      </c>
      <c r="D53" s="48">
        <f>Source!I314</f>
        <v>29.274000000000001</v>
      </c>
      <c r="E53" s="45"/>
    </row>
    <row r="54" spans="1:5" ht="42.75" x14ac:dyDescent="0.2">
      <c r="A54" s="41" t="str">
        <f>Source!E315</f>
        <v>53</v>
      </c>
      <c r="B54" s="42" t="str">
        <f>Source!G315</f>
        <v>Перевозка строительного мусора автосамосвалами грузоподъемностью до 10 т - добавляется на каждый последующий 1 км до 100 км/добавлено на 44км.,k=44.</v>
      </c>
      <c r="C54" s="43" t="str">
        <f>Source!H315</f>
        <v>т</v>
      </c>
      <c r="D54" s="44">
        <f>Source!I315</f>
        <v>29.274000000000001</v>
      </c>
      <c r="E54" s="41"/>
    </row>
    <row r="57" spans="1:5" ht="15" x14ac:dyDescent="0.25">
      <c r="A57" s="33"/>
      <c r="B57" s="33" t="s">
        <v>677</v>
      </c>
      <c r="C57" s="33"/>
      <c r="D57" s="33"/>
      <c r="E57" s="10"/>
    </row>
  </sheetData>
  <mergeCells count="8">
    <mergeCell ref="A32:E32"/>
    <mergeCell ref="A48:E48"/>
    <mergeCell ref="C5:D5"/>
    <mergeCell ref="C7:D7"/>
    <mergeCell ref="A11:D11"/>
    <mergeCell ref="A12:D12"/>
    <mergeCell ref="A19:E19"/>
    <mergeCell ref="A20:E20"/>
  </mergeCells>
  <pageMargins left="0.4" right="0.2" top="0.2" bottom="0.4" header="0.2" footer="0.2"/>
  <pageSetup scale="79" fitToHeight="0" orientation="portrait" r:id="rId1"/>
  <headerFooter>
    <oddHeader>&amp;L&amp;8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7"/>
  <sheetViews>
    <sheetView zoomScaleNormal="100" workbookViewId="0"/>
  </sheetViews>
  <sheetFormatPr defaultRowHeight="12.75" x14ac:dyDescent="0.2"/>
  <cols>
    <col min="1" max="1" width="6.7109375" customWidth="1"/>
    <col min="2" max="2" width="75.7109375" customWidth="1"/>
    <col min="3" max="5" width="15.7109375" customWidth="1"/>
  </cols>
  <sheetData>
    <row r="1" spans="1:5" x14ac:dyDescent="0.2">
      <c r="A1" s="8" t="str">
        <f>Source!B1</f>
        <v>Smeta.RU Flash  (495) 974-1589</v>
      </c>
    </row>
    <row r="2" spans="1:5" ht="14.25" x14ac:dyDescent="0.2">
      <c r="C2" s="10"/>
      <c r="D2" s="10"/>
    </row>
    <row r="3" spans="1:5" ht="15" x14ac:dyDescent="0.25">
      <c r="C3" s="10"/>
      <c r="D3" s="29" t="s">
        <v>630</v>
      </c>
    </row>
    <row r="4" spans="1:5" ht="15" x14ac:dyDescent="0.25">
      <c r="C4" s="29"/>
      <c r="D4" s="29"/>
    </row>
    <row r="5" spans="1:5" ht="15" x14ac:dyDescent="0.25">
      <c r="C5" s="74" t="s">
        <v>669</v>
      </c>
      <c r="D5" s="74"/>
    </row>
    <row r="6" spans="1:5" ht="15" x14ac:dyDescent="0.25">
      <c r="C6" s="36"/>
      <c r="D6" s="36"/>
    </row>
    <row r="7" spans="1:5" ht="15" x14ac:dyDescent="0.25">
      <c r="C7" s="74" t="s">
        <v>669</v>
      </c>
      <c r="D7" s="74"/>
    </row>
    <row r="8" spans="1:5" ht="15" x14ac:dyDescent="0.25">
      <c r="C8" s="36"/>
      <c r="D8" s="36"/>
    </row>
    <row r="9" spans="1:5" ht="15" x14ac:dyDescent="0.25">
      <c r="C9" s="29" t="s">
        <v>670</v>
      </c>
      <c r="D9" s="10"/>
    </row>
    <row r="10" spans="1:5" ht="14.25" x14ac:dyDescent="0.2">
      <c r="A10" s="10"/>
      <c r="B10" s="10"/>
      <c r="C10" s="10"/>
      <c r="D10" s="10"/>
      <c r="E10" s="10"/>
    </row>
    <row r="11" spans="1:5" ht="15.75" x14ac:dyDescent="0.25">
      <c r="A11" s="75" t="str">
        <f>CONCATENATE("Ведомость объемов работ ", IF(Source!AN15&lt;&gt;"", Source!AN15," "))</f>
        <v xml:space="preserve">Ведомость объемов работ  </v>
      </c>
      <c r="B11" s="75"/>
      <c r="C11" s="75"/>
      <c r="D11" s="75"/>
      <c r="E11" s="10"/>
    </row>
    <row r="12" spans="1:5" ht="15" x14ac:dyDescent="0.25">
      <c r="A12" s="76" t="str">
        <f>CONCATENATE("На капитальный ремонт ", Source!F12)</f>
        <v>На капитальный ремонт Новый объект</v>
      </c>
      <c r="B12" s="76"/>
      <c r="C12" s="76"/>
      <c r="D12" s="76"/>
      <c r="E12" s="10"/>
    </row>
    <row r="13" spans="1:5" ht="14.25" x14ac:dyDescent="0.2">
      <c r="A13" s="10"/>
      <c r="B13" s="10"/>
      <c r="C13" s="10"/>
      <c r="D13" s="10"/>
      <c r="E13" s="10"/>
    </row>
    <row r="14" spans="1:5" ht="15" x14ac:dyDescent="0.2">
      <c r="A14" s="10"/>
      <c r="B14" s="37" t="s">
        <v>671</v>
      </c>
      <c r="C14" s="10"/>
      <c r="D14" s="10"/>
      <c r="E14" s="10"/>
    </row>
    <row r="15" spans="1:5" ht="15" x14ac:dyDescent="0.2">
      <c r="A15" s="10"/>
      <c r="B15" s="37" t="s">
        <v>672</v>
      </c>
      <c r="C15" s="10"/>
      <c r="D15" s="10"/>
      <c r="E15" s="10"/>
    </row>
    <row r="16" spans="1:5" ht="15" x14ac:dyDescent="0.2">
      <c r="A16" s="10"/>
      <c r="B16" s="37" t="s">
        <v>673</v>
      </c>
      <c r="C16" s="10"/>
      <c r="D16" s="10"/>
      <c r="E16" s="10"/>
    </row>
    <row r="17" spans="1:5" ht="28.5" x14ac:dyDescent="0.2">
      <c r="A17" s="19" t="s">
        <v>674</v>
      </c>
      <c r="B17" s="19" t="s">
        <v>644</v>
      </c>
      <c r="C17" s="19" t="s">
        <v>645</v>
      </c>
      <c r="D17" s="19" t="s">
        <v>675</v>
      </c>
      <c r="E17" s="38" t="s">
        <v>676</v>
      </c>
    </row>
    <row r="18" spans="1:5" ht="14.25" x14ac:dyDescent="0.2">
      <c r="A18" s="39">
        <v>1</v>
      </c>
      <c r="B18" s="39">
        <v>2</v>
      </c>
      <c r="C18" s="39">
        <v>3</v>
      </c>
      <c r="D18" s="39">
        <v>4</v>
      </c>
      <c r="E18" s="40">
        <v>5</v>
      </c>
    </row>
    <row r="19" spans="1:5" ht="16.5" x14ac:dyDescent="0.25">
      <c r="A19" s="73" t="str">
        <f>CONCATENATE("Локальная смета: ", Source!G20)</f>
        <v>Локальная смета: Новая локальная смета</v>
      </c>
      <c r="B19" s="73"/>
      <c r="C19" s="73"/>
      <c r="D19" s="73"/>
      <c r="E19" s="73"/>
    </row>
    <row r="20" spans="1:5" ht="16.5" x14ac:dyDescent="0.25">
      <c r="A20" s="73" t="str">
        <f>CONCATENATE("Раздел: ", Source!G208)</f>
        <v>Раздел: Устройство а/б покрытия пешеходных дорожек на новое основание.</v>
      </c>
      <c r="B20" s="73"/>
      <c r="C20" s="73"/>
      <c r="D20" s="73"/>
      <c r="E20" s="73"/>
    </row>
    <row r="21" spans="1:5" ht="28.5" x14ac:dyDescent="0.2">
      <c r="A21" s="45" t="str">
        <f>Source!E212</f>
        <v>29</v>
      </c>
      <c r="B21" s="46" t="str">
        <f>Source!G212</f>
        <v>Разработка грунта с погрузкой на автомобили-самосвалы экскаваторами с ковшом вместимостью 0,5 м3, группа грунтов 1-3</v>
      </c>
      <c r="C21" s="47" t="str">
        <f>Source!H212</f>
        <v>100 м3</v>
      </c>
      <c r="D21" s="48">
        <f>Source!I212</f>
        <v>7.2959999999999997E-2</v>
      </c>
      <c r="E21" s="45"/>
    </row>
    <row r="22" spans="1:5" ht="28.5" x14ac:dyDescent="0.2">
      <c r="A22" s="45" t="str">
        <f>Source!E213</f>
        <v>30</v>
      </c>
      <c r="B22" s="46" t="str">
        <f>Source!G213</f>
        <v>Разработка грунта вручную в траншеях глубиной до 2 м без креплений с откосами, группа грунтов 1-3</v>
      </c>
      <c r="C22" s="47" t="str">
        <f>Source!H213</f>
        <v>100 м3</v>
      </c>
      <c r="D22" s="48">
        <f>Source!I213</f>
        <v>3.8400000000000001E-3</v>
      </c>
      <c r="E22" s="45"/>
    </row>
    <row r="23" spans="1:5" ht="42.75" x14ac:dyDescent="0.2">
      <c r="A23" s="45" t="str">
        <f>Source!E214</f>
        <v>31</v>
      </c>
      <c r="B23" s="46" t="str">
        <f>Source!G214</f>
        <v>Разработка грунта с погрузкой на автомобили-самосвалы экскаваторами с ковшом вместимостью 0,5 м3, группа грунтов 1-3/погрузка от ручной разработки</v>
      </c>
      <c r="C23" s="47" t="str">
        <f>Source!H214</f>
        <v>100 м3</v>
      </c>
      <c r="D23" s="48">
        <f>Source!I214</f>
        <v>3.4559999999999999E-3</v>
      </c>
      <c r="E23" s="45"/>
    </row>
    <row r="24" spans="1:5" ht="14.25" x14ac:dyDescent="0.2">
      <c r="A24" s="45" t="str">
        <f>Source!E215</f>
        <v>32</v>
      </c>
      <c r="B24" s="46" t="str">
        <f>Source!G215</f>
        <v>Погрузка грунта вручную в автомобили-самосвалы с выгрузкой</v>
      </c>
      <c r="C24" s="47" t="str">
        <f>Source!H215</f>
        <v>100 м3</v>
      </c>
      <c r="D24" s="48">
        <f>Source!I215</f>
        <v>3.8400000000000001E-4</v>
      </c>
      <c r="E24" s="45"/>
    </row>
    <row r="25" spans="1:5" ht="28.5" x14ac:dyDescent="0.2">
      <c r="A25" s="45" t="str">
        <f>Source!E216</f>
        <v>33</v>
      </c>
      <c r="B25" s="46" t="str">
        <f>Source!G216</f>
        <v>Перевозка грунта автосамосвалами грузоподъемностью до 10 т на расстояние 1 км</v>
      </c>
      <c r="C25" s="47" t="str">
        <f>Source!H216</f>
        <v>м3</v>
      </c>
      <c r="D25" s="48">
        <f>Source!I216</f>
        <v>7.68</v>
      </c>
      <c r="E25" s="45"/>
    </row>
    <row r="26" spans="1:5" ht="42.75" x14ac:dyDescent="0.2">
      <c r="A26" s="45" t="str">
        <f>Source!E217</f>
        <v>34</v>
      </c>
      <c r="B26" s="46" t="str">
        <f>Source!G217</f>
        <v>Перевозка грунта автосамосвалами грузоподъемностью до 10 т - добавляется на каждый последующий 1 км до 100 км (к поз. 49-3401-1-1)/добавлено на 47км.,k=47.</v>
      </c>
      <c r="C26" s="47" t="str">
        <f>Source!H217</f>
        <v>м3</v>
      </c>
      <c r="D26" s="48">
        <f>Source!I217</f>
        <v>7.68</v>
      </c>
      <c r="E26" s="45"/>
    </row>
    <row r="27" spans="1:5" ht="14.25" x14ac:dyDescent="0.2">
      <c r="A27" s="45" t="str">
        <f>Source!E218</f>
        <v>35</v>
      </c>
      <c r="B27" s="46" t="str">
        <f>Source!G218</f>
        <v>Устройство подстилающих и выравнивающих слоев оснований из песка</v>
      </c>
      <c r="C27" s="47" t="str">
        <f>Source!H218</f>
        <v>100 м3</v>
      </c>
      <c r="D27" s="48">
        <f>Source!I218</f>
        <v>3.2000000000000001E-2</v>
      </c>
      <c r="E27" s="45"/>
    </row>
    <row r="28" spans="1:5" ht="14.25" x14ac:dyDescent="0.2">
      <c r="A28" s="45" t="str">
        <f>Source!E219</f>
        <v>36</v>
      </c>
      <c r="B28" s="46" t="str">
        <f>Source!G219</f>
        <v>Устройство подстилающих и выравнивающих слоев оснований из щебня</v>
      </c>
      <c r="C28" s="47" t="str">
        <f>Source!H219</f>
        <v>100 м3</v>
      </c>
      <c r="D28" s="48">
        <f>Source!I219</f>
        <v>3.2000000000000001E-2</v>
      </c>
      <c r="E28" s="45"/>
    </row>
    <row r="29" spans="1:5" ht="28.5" x14ac:dyDescent="0.2">
      <c r="A29" s="45" t="str">
        <f>Source!E221</f>
        <v>38</v>
      </c>
      <c r="B29" s="46" t="str">
        <f>Source!G221</f>
        <v>Устройство покрытий из асфальтобетонных смесей вручную, толщина 4 см</v>
      </c>
      <c r="C29" s="47" t="str">
        <f>Source!H221</f>
        <v>100 м2</v>
      </c>
      <c r="D29" s="48">
        <f>Source!I221</f>
        <v>0.32</v>
      </c>
      <c r="E29" s="45"/>
    </row>
    <row r="30" spans="1:5" ht="28.5" x14ac:dyDescent="0.2">
      <c r="A30" s="45" t="str">
        <f>Source!E222</f>
        <v>38,1</v>
      </c>
      <c r="B30" s="46" t="str">
        <f>Source!G222</f>
        <v>Смеси асфальтобетонные дорожные горячие мелкозернистые, марка I, тип Б</v>
      </c>
      <c r="C30" s="47" t="str">
        <f>Source!H222</f>
        <v>т</v>
      </c>
      <c r="D30" s="48">
        <f>Source!I222</f>
        <v>-3.0655999999999999</v>
      </c>
      <c r="E30" s="45"/>
    </row>
    <row r="31" spans="1:5" ht="14.25" x14ac:dyDescent="0.2">
      <c r="A31" s="45" t="str">
        <f>Source!E223</f>
        <v>38,2</v>
      </c>
      <c r="B31" s="46" t="str">
        <f>Source!G223</f>
        <v>Смеси асфальтобетонные дорожные горячие песчаные, тип Д, марка III</v>
      </c>
      <c r="C31" s="47" t="str">
        <f>Source!H223</f>
        <v>т</v>
      </c>
      <c r="D31" s="48">
        <f>Source!I223</f>
        <v>2.9856000000000003</v>
      </c>
      <c r="E31" s="45"/>
    </row>
    <row r="32" spans="1:5" ht="16.5" x14ac:dyDescent="0.25">
      <c r="A32" s="73" t="str">
        <f>CONCATENATE("Раздел: ", Source!G254)</f>
        <v>Раздел: Устройство резинового покрытия площадки на новое основание.</v>
      </c>
      <c r="B32" s="73"/>
      <c r="C32" s="73"/>
      <c r="D32" s="73"/>
      <c r="E32" s="73"/>
    </row>
    <row r="33" spans="1:5" ht="28.5" x14ac:dyDescent="0.2">
      <c r="A33" s="45" t="str">
        <f>Source!E258</f>
        <v>39</v>
      </c>
      <c r="B33" s="46" t="str">
        <f>Source!G258</f>
        <v>Разработка грунта с погрузкой на автомобили-самосвалы экскаваторами с ковшом вместимостью 0,5 м3, группа грунтов 1-3</v>
      </c>
      <c r="C33" s="47" t="str">
        <f>Source!H258</f>
        <v>100 м3</v>
      </c>
      <c r="D33" s="48">
        <f>Source!I258</f>
        <v>0.72173399999999999</v>
      </c>
      <c r="E33" s="45"/>
    </row>
    <row r="34" spans="1:5" ht="28.5" x14ac:dyDescent="0.2">
      <c r="A34" s="45" t="str">
        <f>Source!E259</f>
        <v>40</v>
      </c>
      <c r="B34" s="46" t="str">
        <f>Source!G259</f>
        <v>Разработка грунта вручную в траншеях глубиной до 2 м без креплений с откосами, группа грунтов 1-3</v>
      </c>
      <c r="C34" s="47" t="str">
        <f>Source!H259</f>
        <v>100 м3</v>
      </c>
      <c r="D34" s="48">
        <f>Source!I259</f>
        <v>3.7985999999999999E-2</v>
      </c>
      <c r="E34" s="45"/>
    </row>
    <row r="35" spans="1:5" ht="42.75" x14ac:dyDescent="0.2">
      <c r="A35" s="45" t="str">
        <f>Source!E260</f>
        <v>41</v>
      </c>
      <c r="B35" s="46" t="str">
        <f>Source!G260</f>
        <v>Разработка грунта с погрузкой на автомобили-самосвалы экскаваторами с ковшом вместимостью 0,5 м3, группа грунтов 1-3/погрузка от ручной разработки</v>
      </c>
      <c r="C35" s="47" t="str">
        <f>Source!H260</f>
        <v>100 м3</v>
      </c>
      <c r="D35" s="48">
        <f>Source!I260</f>
        <v>3.41874E-2</v>
      </c>
      <c r="E35" s="45"/>
    </row>
    <row r="36" spans="1:5" ht="14.25" x14ac:dyDescent="0.2">
      <c r="A36" s="45" t="str">
        <f>Source!E261</f>
        <v>42</v>
      </c>
      <c r="B36" s="46" t="str">
        <f>Source!G261</f>
        <v>Погрузка грунта вручную в автомобили-самосвалы с выгрузкой</v>
      </c>
      <c r="C36" s="47" t="str">
        <f>Source!H261</f>
        <v>100 м3</v>
      </c>
      <c r="D36" s="48">
        <f>Source!I261</f>
        <v>3.7986000000000001E-3</v>
      </c>
      <c r="E36" s="45"/>
    </row>
    <row r="37" spans="1:5" ht="28.5" x14ac:dyDescent="0.2">
      <c r="A37" s="45" t="str">
        <f>Source!E262</f>
        <v>43</v>
      </c>
      <c r="B37" s="46" t="str">
        <f>Source!G262</f>
        <v>Перевозка грунта автосамосвалами грузоподъемностью до 10 т на расстояние 1 км</v>
      </c>
      <c r="C37" s="47" t="str">
        <f>Source!H262</f>
        <v>м3</v>
      </c>
      <c r="D37" s="48">
        <f>Source!I262</f>
        <v>75.971999999999994</v>
      </c>
      <c r="E37" s="45"/>
    </row>
    <row r="38" spans="1:5" ht="42.75" x14ac:dyDescent="0.2">
      <c r="A38" s="45" t="str">
        <f>Source!E263</f>
        <v>44</v>
      </c>
      <c r="B38" s="46" t="str">
        <f>Source!G263</f>
        <v>Перевозка грунта автосамосвалами грузоподъемностью до 10 т - добавляется на каждый последующий 1 км до 100 км (к поз. 49-3401-1-1)/добавлено на 47км.,k=47.</v>
      </c>
      <c r="C38" s="47" t="str">
        <f>Source!H263</f>
        <v>м3</v>
      </c>
      <c r="D38" s="48">
        <f>Source!I263</f>
        <v>75.971999999999994</v>
      </c>
      <c r="E38" s="45"/>
    </row>
    <row r="39" spans="1:5" ht="28.5" x14ac:dyDescent="0.2">
      <c r="A39" s="45" t="str">
        <f>Source!E264</f>
        <v>45</v>
      </c>
      <c r="B39" s="46" t="str">
        <f>Source!G264</f>
        <v>Устройство прослойки из нетканого синтетического материала (НСМ) в земляном полотне сплошной (без стоимости иглопробивного полотна)</v>
      </c>
      <c r="C39" s="47" t="str">
        <f>Source!H264</f>
        <v>1000 м2</v>
      </c>
      <c r="D39" s="48">
        <f>Source!I264</f>
        <v>0.29220000000000002</v>
      </c>
      <c r="E39" s="45"/>
    </row>
    <row r="40" spans="1:5" ht="28.5" x14ac:dyDescent="0.2">
      <c r="A40" s="45" t="str">
        <f>Source!E265</f>
        <v>45,1</v>
      </c>
      <c r="B40" s="46" t="str">
        <f>Source!G265</f>
        <v>Полотно иглопробивное для дорожного строительства, марка "КМ2" (Дорнит-2), ширина полотна 2,45 м</v>
      </c>
      <c r="C40" s="47" t="str">
        <f>Source!H265</f>
        <v>м2</v>
      </c>
      <c r="D40" s="48">
        <f>Source!I265</f>
        <v>292.2</v>
      </c>
      <c r="E40" s="45"/>
    </row>
    <row r="41" spans="1:5" ht="14.25" x14ac:dyDescent="0.2">
      <c r="A41" s="45" t="str">
        <f>Source!E266</f>
        <v>46</v>
      </c>
      <c r="B41" s="46" t="str">
        <f>Source!G266</f>
        <v>Устройство подстилающих и выравнивающих слоев оснований из песка</v>
      </c>
      <c r="C41" s="47" t="str">
        <f>Source!H266</f>
        <v>100 м3</v>
      </c>
      <c r="D41" s="48">
        <f>Source!I266</f>
        <v>0.29220000000000002</v>
      </c>
      <c r="E41" s="45"/>
    </row>
    <row r="42" spans="1:5" ht="14.25" x14ac:dyDescent="0.2">
      <c r="A42" s="45" t="str">
        <f>Source!E267</f>
        <v>47</v>
      </c>
      <c r="B42" s="46" t="str">
        <f>Source!G267</f>
        <v>Устройство подстилающих и выравнивающих слоев оснований из щебня</v>
      </c>
      <c r="C42" s="47" t="str">
        <f>Source!H267</f>
        <v>100 м3</v>
      </c>
      <c r="D42" s="48">
        <f>Source!I267</f>
        <v>0.29220000000000002</v>
      </c>
      <c r="E42" s="45"/>
    </row>
    <row r="43" spans="1:5" ht="28.5" x14ac:dyDescent="0.2">
      <c r="A43" s="45" t="str">
        <f>Source!E268</f>
        <v>48</v>
      </c>
      <c r="B43" s="46" t="str">
        <f>Source!G268</f>
        <v>Устройство покрытий из асфальтобетонных смесей вручную, толщина 4 см</v>
      </c>
      <c r="C43" s="47" t="str">
        <f>Source!H268</f>
        <v>100 м2</v>
      </c>
      <c r="D43" s="48">
        <f>Source!I268</f>
        <v>2.9220000000000002</v>
      </c>
      <c r="E43" s="45"/>
    </row>
    <row r="44" spans="1:5" ht="28.5" x14ac:dyDescent="0.2">
      <c r="A44" s="45" t="str">
        <f>Source!E269</f>
        <v>48,1</v>
      </c>
      <c r="B44" s="46" t="str">
        <f>Source!G269</f>
        <v>Смеси асфальтобетонные дорожные горячие мелкозернистые, марка I, тип Б</v>
      </c>
      <c r="C44" s="47" t="str">
        <f>Source!H269</f>
        <v>т</v>
      </c>
      <c r="D44" s="48">
        <f>Source!I269</f>
        <v>-27.992760000000001</v>
      </c>
      <c r="E44" s="45"/>
    </row>
    <row r="45" spans="1:5" ht="14.25" x14ac:dyDescent="0.2">
      <c r="A45" s="45" t="str">
        <f>Source!E270</f>
        <v>48,2</v>
      </c>
      <c r="B45" s="46" t="str">
        <f>Source!G270</f>
        <v>Смеси асфальтобетонные дорожные горячие песчаные, тип Д, марка III</v>
      </c>
      <c r="C45" s="47" t="str">
        <f>Source!H270</f>
        <v>т</v>
      </c>
      <c r="D45" s="48">
        <f>Source!I270</f>
        <v>27.262260000000001</v>
      </c>
      <c r="E45" s="45"/>
    </row>
    <row r="46" spans="1:5" ht="28.5" x14ac:dyDescent="0.2">
      <c r="A46" s="45" t="str">
        <f>Source!E271</f>
        <v>49</v>
      </c>
      <c r="B46" s="46" t="str">
        <f>Source!G271</f>
        <v>Устройство наливного полиуретанового покрытия спортивных площадок и беговых дорожек толщиной 10 мм/однослойное покрытие толщ. 20 мм.</v>
      </c>
      <c r="C46" s="47" t="str">
        <f>Source!H271</f>
        <v>100 м2</v>
      </c>
      <c r="D46" s="48">
        <f>Source!I271</f>
        <v>2.9220000000000002</v>
      </c>
      <c r="E46" s="45"/>
    </row>
    <row r="47" spans="1:5" ht="42.75" x14ac:dyDescent="0.2">
      <c r="A47" s="45" t="str">
        <f>Source!E272</f>
        <v>50</v>
      </c>
      <c r="B47" s="46" t="str">
        <f>Source!G272</f>
        <v>Устройство наливного полиуретанового покрытия спортивных площадок и беговых дорожек, добавляется на 2 мм толщины покрытия/добавлено на 10мм.,k=5.</v>
      </c>
      <c r="C47" s="47" t="str">
        <f>Source!H272</f>
        <v>100 м2</v>
      </c>
      <c r="D47" s="48">
        <f>Source!I272</f>
        <v>2.9220000000000002</v>
      </c>
      <c r="E47" s="45"/>
    </row>
    <row r="48" spans="1:5" ht="16.5" x14ac:dyDescent="0.25">
      <c r="A48" s="73" t="str">
        <f>CONCATENATE("Раздел: ", Source!G306)</f>
        <v>Раздел: Замена бортового камня, дорожного</v>
      </c>
      <c r="B48" s="73"/>
      <c r="C48" s="73"/>
      <c r="D48" s="73"/>
      <c r="E48" s="73"/>
    </row>
    <row r="49" spans="1:5" ht="14.25" x14ac:dyDescent="0.2">
      <c r="A49" s="45" t="str">
        <f>Source!E310</f>
        <v>51</v>
      </c>
      <c r="B49" s="46" t="str">
        <f>Source!G310</f>
        <v>Замена бортового камня бетонного во дворовых территориях</v>
      </c>
      <c r="C49" s="47" t="str">
        <f>Source!H310</f>
        <v>м</v>
      </c>
      <c r="D49" s="48">
        <f>Source!I310</f>
        <v>119</v>
      </c>
      <c r="E49" s="45"/>
    </row>
    <row r="50" spans="1:5" ht="14.25" x14ac:dyDescent="0.2">
      <c r="A50" s="45" t="str">
        <f>Source!E311</f>
        <v>51,1</v>
      </c>
      <c r="B50" s="46" t="str">
        <f>Source!G311</f>
        <v>Масса мусора</v>
      </c>
      <c r="C50" s="47" t="str">
        <f>Source!H311</f>
        <v>т</v>
      </c>
      <c r="D50" s="48">
        <f>Source!I311</f>
        <v>-29.274000000000001</v>
      </c>
      <c r="E50" s="45"/>
    </row>
    <row r="51" spans="1:5" ht="14.25" x14ac:dyDescent="0.2">
      <c r="A51" s="45" t="str">
        <f>Source!E312</f>
        <v>51,2</v>
      </c>
      <c r="B51" s="46" t="str">
        <f>Source!G312</f>
        <v>Камни бетонные бортовые, марка БР 100.30.15</v>
      </c>
      <c r="C51" s="47" t="str">
        <f>Source!H312</f>
        <v>м3</v>
      </c>
      <c r="D51" s="48">
        <f>Source!I312</f>
        <v>-5.1883999999999997</v>
      </c>
      <c r="E51" s="45"/>
    </row>
    <row r="52" spans="1:5" ht="14.25" x14ac:dyDescent="0.2">
      <c r="A52" s="45" t="str">
        <f>Source!E313</f>
        <v>51,3</v>
      </c>
      <c r="B52" s="46" t="str">
        <f>Source!G313</f>
        <v>Камни бетонные бортовые, марка БР 100.30.15</v>
      </c>
      <c r="C52" s="47" t="str">
        <f>Source!H313</f>
        <v>м</v>
      </c>
      <c r="D52" s="48">
        <f>Source!I313</f>
        <v>119</v>
      </c>
      <c r="E52" s="45"/>
    </row>
    <row r="53" spans="1:5" ht="28.5" x14ac:dyDescent="0.2">
      <c r="A53" s="45" t="str">
        <f>Source!E314</f>
        <v>52</v>
      </c>
      <c r="B53" s="46" t="str">
        <f>Source!G314</f>
        <v>Перевозка строительного мусора автосамосвалами грузоподъемностью до 10 т на расстояние 1 км - при механизированной погрузке</v>
      </c>
      <c r="C53" s="47" t="str">
        <f>Source!H314</f>
        <v>т</v>
      </c>
      <c r="D53" s="48">
        <f>Source!I314</f>
        <v>29.274000000000001</v>
      </c>
      <c r="E53" s="45"/>
    </row>
    <row r="54" spans="1:5" ht="42.75" x14ac:dyDescent="0.2">
      <c r="A54" s="41" t="str">
        <f>Source!E315</f>
        <v>53</v>
      </c>
      <c r="B54" s="42" t="str">
        <f>Source!G315</f>
        <v>Перевозка строительного мусора автосамосвалами грузоподъемностью до 10 т - добавляется на каждый последующий 1 км до 100 км/добавлено на 44км.,k=44.</v>
      </c>
      <c r="C54" s="43" t="str">
        <f>Source!H315</f>
        <v>т</v>
      </c>
      <c r="D54" s="44">
        <f>Source!I315</f>
        <v>29.274000000000001</v>
      </c>
      <c r="E54" s="41"/>
    </row>
    <row r="57" spans="1:5" ht="15" x14ac:dyDescent="0.25">
      <c r="A57" s="33" t="s">
        <v>678</v>
      </c>
      <c r="B57" s="33"/>
      <c r="C57" s="33" t="s">
        <v>679</v>
      </c>
      <c r="D57" s="33"/>
      <c r="E57" s="33"/>
    </row>
  </sheetData>
  <mergeCells count="8">
    <mergeCell ref="A32:E32"/>
    <mergeCell ref="A48:E48"/>
    <mergeCell ref="C5:D5"/>
    <mergeCell ref="C7:D7"/>
    <mergeCell ref="A11:D11"/>
    <mergeCell ref="A12:D12"/>
    <mergeCell ref="A19:E19"/>
    <mergeCell ref="A20:E20"/>
  </mergeCells>
  <pageMargins left="0.4" right="0.2" top="0.2" bottom="0.4" header="0.2" footer="0.2"/>
  <pageSetup scale="79" fitToHeight="0" orientation="portrait" r:id="rId1"/>
  <headerFooter>
    <oddHeader>&amp;L&amp;8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32"/>
  <sheetViews>
    <sheetView workbookViewId="0"/>
  </sheetViews>
  <sheetFormatPr defaultRowHeight="12.75" x14ac:dyDescent="0.2"/>
  <sheetData>
    <row r="1" spans="1:23" x14ac:dyDescent="0.2">
      <c r="A1" t="s">
        <v>703</v>
      </c>
      <c r="B1" t="s">
        <v>704</v>
      </c>
      <c r="C1" t="s">
        <v>705</v>
      </c>
      <c r="D1" t="s">
        <v>706</v>
      </c>
      <c r="E1" t="s">
        <v>707</v>
      </c>
      <c r="F1" t="s">
        <v>708</v>
      </c>
      <c r="G1" t="s">
        <v>709</v>
      </c>
      <c r="H1" t="s">
        <v>710</v>
      </c>
      <c r="I1" t="s">
        <v>711</v>
      </c>
      <c r="J1" t="s">
        <v>712</v>
      </c>
    </row>
    <row r="2" spans="1:23" x14ac:dyDescent="0.2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</row>
    <row r="4" spans="1:23" x14ac:dyDescent="0.2">
      <c r="A4" t="s">
        <v>680</v>
      </c>
      <c r="B4" t="s">
        <v>681</v>
      </c>
      <c r="C4" t="s">
        <v>682</v>
      </c>
      <c r="D4" t="s">
        <v>683</v>
      </c>
      <c r="E4" t="s">
        <v>684</v>
      </c>
      <c r="F4" t="s">
        <v>685</v>
      </c>
      <c r="G4" t="s">
        <v>686</v>
      </c>
      <c r="H4" t="s">
        <v>687</v>
      </c>
      <c r="I4" t="s">
        <v>688</v>
      </c>
      <c r="J4" t="s">
        <v>689</v>
      </c>
      <c r="K4" t="s">
        <v>690</v>
      </c>
      <c r="L4" t="s">
        <v>691</v>
      </c>
      <c r="M4" t="s">
        <v>692</v>
      </c>
      <c r="N4" t="s">
        <v>693</v>
      </c>
      <c r="O4" t="s">
        <v>694</v>
      </c>
      <c r="P4" t="s">
        <v>695</v>
      </c>
      <c r="Q4" t="s">
        <v>696</v>
      </c>
      <c r="R4" t="s">
        <v>697</v>
      </c>
      <c r="S4" t="s">
        <v>698</v>
      </c>
      <c r="T4" t="s">
        <v>699</v>
      </c>
      <c r="U4" t="s">
        <v>700</v>
      </c>
      <c r="V4" t="s">
        <v>701</v>
      </c>
      <c r="W4" t="s">
        <v>702</v>
      </c>
    </row>
    <row r="6" spans="1:23" x14ac:dyDescent="0.2">
      <c r="A6">
        <f>Source!A20</f>
        <v>3</v>
      </c>
      <c r="B6">
        <v>20</v>
      </c>
      <c r="G6" t="str">
        <f>Source!G20</f>
        <v>Новая локальная смета</v>
      </c>
    </row>
    <row r="7" spans="1:23" x14ac:dyDescent="0.2">
      <c r="A7">
        <f>Source!A208</f>
        <v>4</v>
      </c>
      <c r="B7">
        <v>208</v>
      </c>
      <c r="G7" t="str">
        <f>Source!G208</f>
        <v>Устройство а/б покрытия пешеходных дорожек на новое основание.</v>
      </c>
    </row>
    <row r="8" spans="1:23" x14ac:dyDescent="0.2">
      <c r="A8">
        <f>Source!A218</f>
        <v>17</v>
      </c>
      <c r="C8">
        <v>3</v>
      </c>
      <c r="D8">
        <v>0</v>
      </c>
      <c r="E8">
        <f>SmtRes!AV160</f>
        <v>0</v>
      </c>
      <c r="F8" t="str">
        <f>SmtRes!I160</f>
        <v>21.1-25-13</v>
      </c>
      <c r="G8" t="str">
        <f>SmtRes!K160</f>
        <v>Вода</v>
      </c>
      <c r="H8" t="str">
        <f>SmtRes!O160</f>
        <v>м3</v>
      </c>
      <c r="I8">
        <f>SmtRes!Y160*Source!I218</f>
        <v>0.16</v>
      </c>
      <c r="J8">
        <f>SmtRes!AO160</f>
        <v>1</v>
      </c>
      <c r="K8">
        <f>SmtRes!AE160</f>
        <v>35.25</v>
      </c>
      <c r="L8">
        <f>SmtRes!DB160</f>
        <v>176.25</v>
      </c>
      <c r="M8">
        <f>ROUND(ROUND(L8*Source!I218, 6)*1, 2)</f>
        <v>5.64</v>
      </c>
      <c r="N8">
        <f>SmtRes!AA160</f>
        <v>35.25</v>
      </c>
      <c r="O8">
        <f>ROUND(ROUND(L8*Source!I218, 6)*SmtRes!DA160, 2)</f>
        <v>5.64</v>
      </c>
      <c r="P8">
        <f>SmtRes!AG160</f>
        <v>0</v>
      </c>
      <c r="Q8">
        <f>SmtRes!DC160</f>
        <v>0</v>
      </c>
      <c r="R8">
        <f>ROUND(ROUND(Q8*Source!I218, 6)*1, 2)</f>
        <v>0</v>
      </c>
      <c r="S8">
        <f>SmtRes!AC160</f>
        <v>0</v>
      </c>
      <c r="T8">
        <f>ROUND(ROUND(Q8*Source!I218, 6)*SmtRes!AK160, 2)</f>
        <v>0</v>
      </c>
      <c r="U8">
        <f>SmtRes!X160</f>
        <v>2028445372</v>
      </c>
      <c r="V8">
        <v>1411454429</v>
      </c>
      <c r="W8">
        <v>1411454429</v>
      </c>
    </row>
    <row r="9" spans="1:23" x14ac:dyDescent="0.2">
      <c r="A9">
        <f>Source!A218</f>
        <v>17</v>
      </c>
      <c r="C9">
        <v>3</v>
      </c>
      <c r="D9">
        <v>0</v>
      </c>
      <c r="E9">
        <f>SmtRes!AV159</f>
        <v>0</v>
      </c>
      <c r="F9" t="str">
        <f>SmtRes!I159</f>
        <v>21.1-12-10</v>
      </c>
      <c r="G9" t="str">
        <f>SmtRes!K159</f>
        <v>Песок для дорожных работ, рядовой</v>
      </c>
      <c r="H9" t="str">
        <f>SmtRes!O159</f>
        <v>м3</v>
      </c>
      <c r="I9">
        <f>SmtRes!Y159*Source!I218</f>
        <v>3.52</v>
      </c>
      <c r="J9">
        <f>SmtRes!AO159</f>
        <v>1</v>
      </c>
      <c r="K9">
        <f>SmtRes!AE159</f>
        <v>590.78</v>
      </c>
      <c r="L9">
        <f>SmtRes!DB159</f>
        <v>64985.8</v>
      </c>
      <c r="M9">
        <f>ROUND(ROUND(L9*Source!I218, 6)*1, 2)</f>
        <v>2079.5500000000002</v>
      </c>
      <c r="N9">
        <f>SmtRes!AA159</f>
        <v>590.78</v>
      </c>
      <c r="O9">
        <f>ROUND(ROUND(L9*Source!I218, 6)*SmtRes!DA159, 2)</f>
        <v>2079.5500000000002</v>
      </c>
      <c r="P9">
        <f>SmtRes!AG159</f>
        <v>0</v>
      </c>
      <c r="Q9">
        <f>SmtRes!DC159</f>
        <v>0</v>
      </c>
      <c r="R9">
        <f>ROUND(ROUND(Q9*Source!I218, 6)*1, 2)</f>
        <v>0</v>
      </c>
      <c r="S9">
        <f>SmtRes!AC159</f>
        <v>0</v>
      </c>
      <c r="T9">
        <f>ROUND(ROUND(Q9*Source!I218, 6)*SmtRes!AK159, 2)</f>
        <v>0</v>
      </c>
      <c r="U9">
        <f>SmtRes!X159</f>
        <v>-840107338</v>
      </c>
      <c r="V9">
        <v>1585412624</v>
      </c>
      <c r="W9">
        <v>1585412624</v>
      </c>
    </row>
    <row r="10" spans="1:23" x14ac:dyDescent="0.2">
      <c r="A10">
        <f>Source!A219</f>
        <v>17</v>
      </c>
      <c r="C10">
        <v>3</v>
      </c>
      <c r="D10">
        <v>0</v>
      </c>
      <c r="E10">
        <f>SmtRes!AV169</f>
        <v>0</v>
      </c>
      <c r="F10" t="str">
        <f>SmtRes!I169</f>
        <v>21.1-25-13</v>
      </c>
      <c r="G10" t="str">
        <f>SmtRes!K169</f>
        <v>Вода</v>
      </c>
      <c r="H10" t="str">
        <f>SmtRes!O169</f>
        <v>м3</v>
      </c>
      <c r="I10">
        <f>SmtRes!Y169*Source!I219</f>
        <v>0.224</v>
      </c>
      <c r="J10">
        <f>SmtRes!AO169</f>
        <v>1</v>
      </c>
      <c r="K10">
        <f>SmtRes!AE169</f>
        <v>35.25</v>
      </c>
      <c r="L10">
        <f>SmtRes!DB169</f>
        <v>246.75</v>
      </c>
      <c r="M10">
        <f>ROUND(ROUND(L10*Source!I219, 6)*1, 2)</f>
        <v>7.9</v>
      </c>
      <c r="N10">
        <f>SmtRes!AA169</f>
        <v>35.25</v>
      </c>
      <c r="O10">
        <f>ROUND(ROUND(L10*Source!I219, 6)*SmtRes!DA169, 2)</f>
        <v>7.9</v>
      </c>
      <c r="P10">
        <f>SmtRes!AG169</f>
        <v>0</v>
      </c>
      <c r="Q10">
        <f>SmtRes!DC169</f>
        <v>0</v>
      </c>
      <c r="R10">
        <f>ROUND(ROUND(Q10*Source!I219, 6)*1, 2)</f>
        <v>0</v>
      </c>
      <c r="S10">
        <f>SmtRes!AC169</f>
        <v>0</v>
      </c>
      <c r="T10">
        <f>ROUND(ROUND(Q10*Source!I219, 6)*SmtRes!AK169, 2)</f>
        <v>0</v>
      </c>
      <c r="U10">
        <f>SmtRes!X169</f>
        <v>2028445372</v>
      </c>
      <c r="V10">
        <v>1411454429</v>
      </c>
      <c r="W10">
        <v>1411454429</v>
      </c>
    </row>
    <row r="11" spans="1:23" x14ac:dyDescent="0.2">
      <c r="A11">
        <f>Source!A219</f>
        <v>17</v>
      </c>
      <c r="C11">
        <v>3</v>
      </c>
      <c r="D11">
        <v>0</v>
      </c>
      <c r="E11">
        <f>SmtRes!AV168</f>
        <v>0</v>
      </c>
      <c r="F11" t="str">
        <f>SmtRes!I168</f>
        <v>21.1-12-36</v>
      </c>
      <c r="G11" t="str">
        <f>SmtRes!K168</f>
        <v>Щебень из естественного камня для строительных работ, марка 1200-800, фракция 20-40 мм</v>
      </c>
      <c r="H11" t="str">
        <f>SmtRes!O168</f>
        <v>м3</v>
      </c>
      <c r="I11">
        <f>SmtRes!Y168*Source!I219</f>
        <v>4.032</v>
      </c>
      <c r="J11">
        <f>SmtRes!AO168</f>
        <v>1</v>
      </c>
      <c r="K11">
        <f>SmtRes!AE168</f>
        <v>1763.75</v>
      </c>
      <c r="L11">
        <f>SmtRes!DB168</f>
        <v>222232.5</v>
      </c>
      <c r="M11">
        <f>ROUND(ROUND(L11*Source!I219, 6)*1, 2)</f>
        <v>7111.44</v>
      </c>
      <c r="N11">
        <f>SmtRes!AA168</f>
        <v>1763.75</v>
      </c>
      <c r="O11">
        <f>ROUND(ROUND(L11*Source!I219, 6)*SmtRes!DA168, 2)</f>
        <v>7111.44</v>
      </c>
      <c r="P11">
        <f>SmtRes!AG168</f>
        <v>0</v>
      </c>
      <c r="Q11">
        <f>SmtRes!DC168</f>
        <v>0</v>
      </c>
      <c r="R11">
        <f>ROUND(ROUND(Q11*Source!I219, 6)*1, 2)</f>
        <v>0</v>
      </c>
      <c r="S11">
        <f>SmtRes!AC168</f>
        <v>0</v>
      </c>
      <c r="T11">
        <f>ROUND(ROUND(Q11*Source!I219, 6)*SmtRes!AK168, 2)</f>
        <v>0</v>
      </c>
      <c r="U11">
        <f>SmtRes!X168</f>
        <v>811973350</v>
      </c>
      <c r="V11">
        <v>-100050385</v>
      </c>
      <c r="W11">
        <v>-100050385</v>
      </c>
    </row>
    <row r="12" spans="1:23" x14ac:dyDescent="0.2">
      <c r="A12">
        <f>Source!A223</f>
        <v>18</v>
      </c>
      <c r="C12">
        <v>3</v>
      </c>
      <c r="D12">
        <f>Source!BI223</f>
        <v>4</v>
      </c>
      <c r="E12">
        <f>Source!FS223</f>
        <v>0</v>
      </c>
      <c r="F12" t="str">
        <f>Source!F223</f>
        <v>21.3-3-34</v>
      </c>
      <c r="G12" t="str">
        <f>Source!G223</f>
        <v>Смеси асфальтобетонные дорожные горячие песчаные, тип Д, марка III</v>
      </c>
      <c r="H12" t="str">
        <f>Source!H223</f>
        <v>т</v>
      </c>
      <c r="I12">
        <f>Source!I223</f>
        <v>2.9856000000000003</v>
      </c>
      <c r="J12">
        <v>1</v>
      </c>
      <c r="K12">
        <f>Source!AC223</f>
        <v>2652.04</v>
      </c>
      <c r="M12">
        <f>ROUND(K12*I12, 2)</f>
        <v>7917.93</v>
      </c>
      <c r="N12">
        <f>Source!AC223*IF(Source!BC223&lt;&gt; 0, Source!BC223, 1)</f>
        <v>2652.04</v>
      </c>
      <c r="O12">
        <f>ROUND(N12*I12, 2)</f>
        <v>7917.93</v>
      </c>
      <c r="P12">
        <f>Source!AE223</f>
        <v>0</v>
      </c>
      <c r="R12">
        <f>ROUND(P12*I12, 2)</f>
        <v>0</v>
      </c>
      <c r="S12">
        <f>Source!AE223*IF(Source!BS223&lt;&gt; 0, Source!BS223, 1)</f>
        <v>0</v>
      </c>
      <c r="T12">
        <f>ROUND(S12*I12, 2)</f>
        <v>0</v>
      </c>
      <c r="U12">
        <f>Source!GF223</f>
        <v>-740831190</v>
      </c>
      <c r="V12">
        <v>-1897797422</v>
      </c>
      <c r="W12">
        <v>-1897797422</v>
      </c>
    </row>
    <row r="13" spans="1:23" x14ac:dyDescent="0.2">
      <c r="A13">
        <f>Source!A254</f>
        <v>4</v>
      </c>
      <c r="B13">
        <v>254</v>
      </c>
      <c r="G13" t="str">
        <f>Source!G254</f>
        <v>Устройство резинового покрытия площадки на новое основание.</v>
      </c>
    </row>
    <row r="14" spans="1:23" x14ac:dyDescent="0.2">
      <c r="A14">
        <f>Source!A264</f>
        <v>17</v>
      </c>
      <c r="C14">
        <v>3</v>
      </c>
      <c r="D14">
        <v>0</v>
      </c>
      <c r="E14">
        <f>SmtRes!AV192</f>
        <v>0</v>
      </c>
      <c r="F14" t="str">
        <f>SmtRes!I192</f>
        <v>21.1-11-84</v>
      </c>
      <c r="G14" t="str">
        <f>SmtRes!K192</f>
        <v>Поковки строительные (скобы, закрепы, хомуты) простые, масса 1,8 кг</v>
      </c>
      <c r="H14" t="str">
        <f>SmtRes!O192</f>
        <v>т</v>
      </c>
      <c r="I14">
        <f>SmtRes!Y192*Source!I264</f>
        <v>3.7985999999999998E-5</v>
      </c>
      <c r="J14">
        <f>SmtRes!AO192</f>
        <v>1</v>
      </c>
      <c r="K14">
        <f>SmtRes!AE192</f>
        <v>44670.03</v>
      </c>
      <c r="L14">
        <f>SmtRes!DB192</f>
        <v>5.81</v>
      </c>
      <c r="M14">
        <f>ROUND(ROUND(L14*Source!I264, 6)*1, 2)</f>
        <v>1.7</v>
      </c>
      <c r="N14">
        <f>SmtRes!AA192</f>
        <v>44670.03</v>
      </c>
      <c r="O14">
        <f>ROUND(ROUND(L14*Source!I264, 6)*SmtRes!DA192, 2)</f>
        <v>1.7</v>
      </c>
      <c r="P14">
        <f>SmtRes!AG192</f>
        <v>0</v>
      </c>
      <c r="Q14">
        <f>SmtRes!DC192</f>
        <v>0</v>
      </c>
      <c r="R14">
        <f>ROUND(ROUND(Q14*Source!I264, 6)*1, 2)</f>
        <v>0</v>
      </c>
      <c r="S14">
        <f>SmtRes!AC192</f>
        <v>0</v>
      </c>
      <c r="T14">
        <f>ROUND(ROUND(Q14*Source!I264, 6)*SmtRes!AK192, 2)</f>
        <v>0</v>
      </c>
      <c r="U14">
        <f>SmtRes!X192</f>
        <v>-1355270421</v>
      </c>
      <c r="V14">
        <v>579278143</v>
      </c>
      <c r="W14">
        <v>579278143</v>
      </c>
    </row>
    <row r="15" spans="1:23" x14ac:dyDescent="0.2">
      <c r="A15">
        <f>Source!A265</f>
        <v>18</v>
      </c>
      <c r="C15">
        <v>3</v>
      </c>
      <c r="D15">
        <f>Source!BI265</f>
        <v>4</v>
      </c>
      <c r="E15">
        <f>Source!FS265</f>
        <v>0</v>
      </c>
      <c r="F15" t="str">
        <f>Source!F265</f>
        <v>21.1-25-673</v>
      </c>
      <c r="G15" t="str">
        <f>Source!G265</f>
        <v>Полотно иглопробивное для дорожного строительства, марка "КМ2" (Дорнит-2), ширина полотна 2,45 м</v>
      </c>
      <c r="H15" t="str">
        <f>Source!H265</f>
        <v>м2</v>
      </c>
      <c r="I15">
        <f>Source!I265</f>
        <v>292.2</v>
      </c>
      <c r="J15">
        <v>1</v>
      </c>
      <c r="K15">
        <f>Source!AC265</f>
        <v>45.92</v>
      </c>
      <c r="M15">
        <f>ROUND(K15*I15, 2)</f>
        <v>13417.82</v>
      </c>
      <c r="N15">
        <f>Source!AC265*IF(Source!BC265&lt;&gt; 0, Source!BC265, 1)</f>
        <v>45.92</v>
      </c>
      <c r="O15">
        <f>ROUND(N15*I15, 2)</f>
        <v>13417.82</v>
      </c>
      <c r="P15">
        <f>Source!AE265</f>
        <v>0</v>
      </c>
      <c r="R15">
        <f>ROUND(P15*I15, 2)</f>
        <v>0</v>
      </c>
      <c r="S15">
        <f>Source!AE265*IF(Source!BS265&lt;&gt; 0, Source!BS265, 1)</f>
        <v>0</v>
      </c>
      <c r="T15">
        <f>ROUND(S15*I15, 2)</f>
        <v>0</v>
      </c>
      <c r="U15">
        <f>Source!GF265</f>
        <v>814971218</v>
      </c>
      <c r="V15">
        <v>587455473</v>
      </c>
      <c r="W15">
        <v>587455473</v>
      </c>
    </row>
    <row r="16" spans="1:23" x14ac:dyDescent="0.2">
      <c r="A16">
        <f>Source!A266</f>
        <v>17</v>
      </c>
      <c r="C16">
        <v>3</v>
      </c>
      <c r="D16">
        <v>0</v>
      </c>
      <c r="E16">
        <f>SmtRes!AV201</f>
        <v>0</v>
      </c>
      <c r="F16" t="str">
        <f>SmtRes!I201</f>
        <v>21.1-25-13</v>
      </c>
      <c r="G16" t="str">
        <f>SmtRes!K201</f>
        <v>Вода</v>
      </c>
      <c r="H16" t="str">
        <f>SmtRes!O201</f>
        <v>м3</v>
      </c>
      <c r="I16">
        <f>SmtRes!Y201*Source!I266</f>
        <v>1.4610000000000001</v>
      </c>
      <c r="J16">
        <f>SmtRes!AO201</f>
        <v>1</v>
      </c>
      <c r="K16">
        <f>SmtRes!AE201</f>
        <v>35.25</v>
      </c>
      <c r="L16">
        <f>SmtRes!DB201</f>
        <v>176.25</v>
      </c>
      <c r="M16">
        <f>ROUND(ROUND(L16*Source!I266, 6)*1, 2)</f>
        <v>51.5</v>
      </c>
      <c r="N16">
        <f>SmtRes!AA201</f>
        <v>35.25</v>
      </c>
      <c r="O16">
        <f>ROUND(ROUND(L16*Source!I266, 6)*SmtRes!DA201, 2)</f>
        <v>51.5</v>
      </c>
      <c r="P16">
        <f>SmtRes!AG201</f>
        <v>0</v>
      </c>
      <c r="Q16">
        <f>SmtRes!DC201</f>
        <v>0</v>
      </c>
      <c r="R16">
        <f>ROUND(ROUND(Q16*Source!I266, 6)*1, 2)</f>
        <v>0</v>
      </c>
      <c r="S16">
        <f>SmtRes!AC201</f>
        <v>0</v>
      </c>
      <c r="T16">
        <f>ROUND(ROUND(Q16*Source!I266, 6)*SmtRes!AK201, 2)</f>
        <v>0</v>
      </c>
      <c r="U16">
        <f>SmtRes!X201</f>
        <v>2028445372</v>
      </c>
      <c r="V16">
        <v>1411454429</v>
      </c>
      <c r="W16">
        <v>1411454429</v>
      </c>
    </row>
    <row r="17" spans="1:23" x14ac:dyDescent="0.2">
      <c r="A17">
        <f>Source!A266</f>
        <v>17</v>
      </c>
      <c r="C17">
        <v>3</v>
      </c>
      <c r="D17">
        <v>0</v>
      </c>
      <c r="E17">
        <f>SmtRes!AV200</f>
        <v>0</v>
      </c>
      <c r="F17" t="str">
        <f>SmtRes!I200</f>
        <v>21.1-12-10</v>
      </c>
      <c r="G17" t="str">
        <f>SmtRes!K200</f>
        <v>Песок для дорожных работ, рядовой</v>
      </c>
      <c r="H17" t="str">
        <f>SmtRes!O200</f>
        <v>м3</v>
      </c>
      <c r="I17">
        <f>SmtRes!Y200*Source!I266</f>
        <v>32.142000000000003</v>
      </c>
      <c r="J17">
        <f>SmtRes!AO200</f>
        <v>1</v>
      </c>
      <c r="K17">
        <f>SmtRes!AE200</f>
        <v>590.78</v>
      </c>
      <c r="L17">
        <f>SmtRes!DB200</f>
        <v>64985.8</v>
      </c>
      <c r="M17">
        <f>ROUND(ROUND(L17*Source!I266, 6)*1, 2)</f>
        <v>18988.849999999999</v>
      </c>
      <c r="N17">
        <f>SmtRes!AA200</f>
        <v>590.78</v>
      </c>
      <c r="O17">
        <f>ROUND(ROUND(L17*Source!I266, 6)*SmtRes!DA200, 2)</f>
        <v>18988.849999999999</v>
      </c>
      <c r="P17">
        <f>SmtRes!AG200</f>
        <v>0</v>
      </c>
      <c r="Q17">
        <f>SmtRes!DC200</f>
        <v>0</v>
      </c>
      <c r="R17">
        <f>ROUND(ROUND(Q17*Source!I266, 6)*1, 2)</f>
        <v>0</v>
      </c>
      <c r="S17">
        <f>SmtRes!AC200</f>
        <v>0</v>
      </c>
      <c r="T17">
        <f>ROUND(ROUND(Q17*Source!I266, 6)*SmtRes!AK200, 2)</f>
        <v>0</v>
      </c>
      <c r="U17">
        <f>SmtRes!X200</f>
        <v>-840107338</v>
      </c>
      <c r="V17">
        <v>1585412624</v>
      </c>
      <c r="W17">
        <v>1585412624</v>
      </c>
    </row>
    <row r="18" spans="1:23" x14ac:dyDescent="0.2">
      <c r="A18">
        <f>Source!A267</f>
        <v>17</v>
      </c>
      <c r="C18">
        <v>3</v>
      </c>
      <c r="D18">
        <v>0</v>
      </c>
      <c r="E18">
        <f>SmtRes!AV210</f>
        <v>0</v>
      </c>
      <c r="F18" t="str">
        <f>SmtRes!I210</f>
        <v>21.1-25-13</v>
      </c>
      <c r="G18" t="str">
        <f>SmtRes!K210</f>
        <v>Вода</v>
      </c>
      <c r="H18" t="str">
        <f>SmtRes!O210</f>
        <v>м3</v>
      </c>
      <c r="I18">
        <f>SmtRes!Y210*Source!I267</f>
        <v>2.0453999999999999</v>
      </c>
      <c r="J18">
        <f>SmtRes!AO210</f>
        <v>1</v>
      </c>
      <c r="K18">
        <f>SmtRes!AE210</f>
        <v>35.25</v>
      </c>
      <c r="L18">
        <f>SmtRes!DB210</f>
        <v>246.75</v>
      </c>
      <c r="M18">
        <f>ROUND(ROUND(L18*Source!I267, 6)*1, 2)</f>
        <v>72.099999999999994</v>
      </c>
      <c r="N18">
        <f>SmtRes!AA210</f>
        <v>35.25</v>
      </c>
      <c r="O18">
        <f>ROUND(ROUND(L18*Source!I267, 6)*SmtRes!DA210, 2)</f>
        <v>72.099999999999994</v>
      </c>
      <c r="P18">
        <f>SmtRes!AG210</f>
        <v>0</v>
      </c>
      <c r="Q18">
        <f>SmtRes!DC210</f>
        <v>0</v>
      </c>
      <c r="R18">
        <f>ROUND(ROUND(Q18*Source!I267, 6)*1, 2)</f>
        <v>0</v>
      </c>
      <c r="S18">
        <f>SmtRes!AC210</f>
        <v>0</v>
      </c>
      <c r="T18">
        <f>ROUND(ROUND(Q18*Source!I267, 6)*SmtRes!AK210, 2)</f>
        <v>0</v>
      </c>
      <c r="U18">
        <f>SmtRes!X210</f>
        <v>2028445372</v>
      </c>
      <c r="V18">
        <v>1411454429</v>
      </c>
      <c r="W18">
        <v>1411454429</v>
      </c>
    </row>
    <row r="19" spans="1:23" x14ac:dyDescent="0.2">
      <c r="A19">
        <f>Source!A267</f>
        <v>17</v>
      </c>
      <c r="C19">
        <v>3</v>
      </c>
      <c r="D19">
        <v>0</v>
      </c>
      <c r="E19">
        <f>SmtRes!AV209</f>
        <v>0</v>
      </c>
      <c r="F19" t="str">
        <f>SmtRes!I209</f>
        <v>21.1-12-36</v>
      </c>
      <c r="G19" t="str">
        <f>SmtRes!K209</f>
        <v>Щебень из естественного камня для строительных работ, марка 1200-800, фракция 20-40 мм</v>
      </c>
      <c r="H19" t="str">
        <f>SmtRes!O209</f>
        <v>м3</v>
      </c>
      <c r="I19">
        <f>SmtRes!Y209*Source!I267</f>
        <v>36.8172</v>
      </c>
      <c r="J19">
        <f>SmtRes!AO209</f>
        <v>1</v>
      </c>
      <c r="K19">
        <f>SmtRes!AE209</f>
        <v>1763.75</v>
      </c>
      <c r="L19">
        <f>SmtRes!DB209</f>
        <v>222232.5</v>
      </c>
      <c r="M19">
        <f>ROUND(ROUND(L19*Source!I267, 6)*1, 2)</f>
        <v>64936.34</v>
      </c>
      <c r="N19">
        <f>SmtRes!AA209</f>
        <v>1763.75</v>
      </c>
      <c r="O19">
        <f>ROUND(ROUND(L19*Source!I267, 6)*SmtRes!DA209, 2)</f>
        <v>64936.34</v>
      </c>
      <c r="P19">
        <f>SmtRes!AG209</f>
        <v>0</v>
      </c>
      <c r="Q19">
        <f>SmtRes!DC209</f>
        <v>0</v>
      </c>
      <c r="R19">
        <f>ROUND(ROUND(Q19*Source!I267, 6)*1, 2)</f>
        <v>0</v>
      </c>
      <c r="S19">
        <f>SmtRes!AC209</f>
        <v>0</v>
      </c>
      <c r="T19">
        <f>ROUND(ROUND(Q19*Source!I267, 6)*SmtRes!AK209, 2)</f>
        <v>0</v>
      </c>
      <c r="U19">
        <f>SmtRes!X209</f>
        <v>811973350</v>
      </c>
      <c r="V19">
        <v>-100050385</v>
      </c>
      <c r="W19">
        <v>-100050385</v>
      </c>
    </row>
    <row r="20" spans="1:23" x14ac:dyDescent="0.2">
      <c r="A20">
        <f>Source!A270</f>
        <v>18</v>
      </c>
      <c r="C20">
        <v>3</v>
      </c>
      <c r="D20">
        <f>Source!BI270</f>
        <v>4</v>
      </c>
      <c r="E20">
        <f>Source!FS270</f>
        <v>0</v>
      </c>
      <c r="F20" t="str">
        <f>Source!F270</f>
        <v>21.3-3-34</v>
      </c>
      <c r="G20" t="str">
        <f>Source!G270</f>
        <v>Смеси асфальтобетонные дорожные горячие песчаные, тип Д, марка III</v>
      </c>
      <c r="H20" t="str">
        <f>Source!H270</f>
        <v>т</v>
      </c>
      <c r="I20">
        <f>Source!I270</f>
        <v>27.262260000000001</v>
      </c>
      <c r="J20">
        <v>1</v>
      </c>
      <c r="K20">
        <f>Source!AC270</f>
        <v>2652.04</v>
      </c>
      <c r="M20">
        <f>ROUND(K20*I20, 2)</f>
        <v>72300.600000000006</v>
      </c>
      <c r="N20">
        <f>Source!AC270*IF(Source!BC270&lt;&gt; 0, Source!BC270, 1)</f>
        <v>2652.04</v>
      </c>
      <c r="O20">
        <f>ROUND(N20*I20, 2)</f>
        <v>72300.600000000006</v>
      </c>
      <c r="P20">
        <f>Source!AE270</f>
        <v>0</v>
      </c>
      <c r="R20">
        <f>ROUND(P20*I20, 2)</f>
        <v>0</v>
      </c>
      <c r="S20">
        <f>Source!AE270*IF(Source!BS270&lt;&gt; 0, Source!BS270, 1)</f>
        <v>0</v>
      </c>
      <c r="T20">
        <f>ROUND(S20*I20, 2)</f>
        <v>0</v>
      </c>
      <c r="U20">
        <f>Source!GF270</f>
        <v>-740831190</v>
      </c>
      <c r="V20">
        <v>-1897797422</v>
      </c>
      <c r="W20">
        <v>-1897797422</v>
      </c>
    </row>
    <row r="21" spans="1:23" x14ac:dyDescent="0.2">
      <c r="A21">
        <f>Source!A271</f>
        <v>17</v>
      </c>
      <c r="C21">
        <v>3</v>
      </c>
      <c r="D21">
        <v>0</v>
      </c>
      <c r="E21">
        <f>SmtRes!AV225</f>
        <v>0</v>
      </c>
      <c r="F21" t="str">
        <f>SmtRes!I225</f>
        <v>21.1-6-101</v>
      </c>
      <c r="G21" t="str">
        <f>SmtRes!K225</f>
        <v>Пигменты сухие для красок, кислотный желтый</v>
      </c>
      <c r="H21" t="str">
        <f>SmtRes!O225</f>
        <v>т</v>
      </c>
      <c r="I21">
        <f>SmtRes!Y225*Source!I271</f>
        <v>0.15340500000000001</v>
      </c>
      <c r="J21">
        <f>SmtRes!AO225</f>
        <v>1</v>
      </c>
      <c r="K21">
        <f>SmtRes!AE225</f>
        <v>748299.67</v>
      </c>
      <c r="L21">
        <f>SmtRes!DB225</f>
        <v>39285.730000000003</v>
      </c>
      <c r="M21">
        <f>ROUND(ROUND(L21*Source!I271, 6)*1, 2)</f>
        <v>114792.9</v>
      </c>
      <c r="N21">
        <f>SmtRes!AA225</f>
        <v>748299.67</v>
      </c>
      <c r="O21">
        <f>ROUND(ROUND(L21*Source!I271, 6)*SmtRes!DA225, 2)</f>
        <v>114792.9</v>
      </c>
      <c r="P21">
        <f>SmtRes!AG225</f>
        <v>0</v>
      </c>
      <c r="Q21">
        <f>SmtRes!DC225</f>
        <v>0</v>
      </c>
      <c r="R21">
        <f>ROUND(ROUND(Q21*Source!I271, 6)*1, 2)</f>
        <v>0</v>
      </c>
      <c r="S21">
        <f>SmtRes!AC225</f>
        <v>0</v>
      </c>
      <c r="T21">
        <f>ROUND(ROUND(Q21*Source!I271, 6)*SmtRes!AK225, 2)</f>
        <v>0</v>
      </c>
      <c r="U21">
        <f>SmtRes!X225</f>
        <v>-629368275</v>
      </c>
      <c r="V21">
        <v>-308535249</v>
      </c>
      <c r="W21">
        <v>-308535249</v>
      </c>
    </row>
    <row r="22" spans="1:23" x14ac:dyDescent="0.2">
      <c r="A22">
        <f>Source!A271</f>
        <v>17</v>
      </c>
      <c r="C22">
        <v>3</v>
      </c>
      <c r="D22">
        <v>0</v>
      </c>
      <c r="E22">
        <f>SmtRes!AV224</f>
        <v>0</v>
      </c>
      <c r="F22" t="str">
        <f>SmtRes!I224</f>
        <v>21.1-25-776</v>
      </c>
      <c r="G22" t="str">
        <f>SmtRes!K224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22" t="str">
        <f>SmtRes!O224</f>
        <v>кг</v>
      </c>
      <c r="I22">
        <f>SmtRes!Y224*Source!I271</f>
        <v>705.66300000000001</v>
      </c>
      <c r="J22">
        <f>SmtRes!AO224</f>
        <v>1</v>
      </c>
      <c r="K22">
        <f>SmtRes!AE224</f>
        <v>202.34</v>
      </c>
      <c r="L22">
        <f>SmtRes!DB224</f>
        <v>48865.11</v>
      </c>
      <c r="M22">
        <f>ROUND(ROUND(L22*Source!I271, 6)*1, 2)</f>
        <v>142783.85</v>
      </c>
      <c r="N22">
        <f>SmtRes!AA224</f>
        <v>202.34</v>
      </c>
      <c r="O22">
        <f>ROUND(ROUND(L22*Source!I271, 6)*SmtRes!DA224, 2)</f>
        <v>142783.85</v>
      </c>
      <c r="P22">
        <f>SmtRes!AG224</f>
        <v>0</v>
      </c>
      <c r="Q22">
        <f>SmtRes!DC224</f>
        <v>0</v>
      </c>
      <c r="R22">
        <f>ROUND(ROUND(Q22*Source!I271, 6)*1, 2)</f>
        <v>0</v>
      </c>
      <c r="S22">
        <f>SmtRes!AC224</f>
        <v>0</v>
      </c>
      <c r="T22">
        <f>ROUND(ROUND(Q22*Source!I271, 6)*SmtRes!AK224, 2)</f>
        <v>0</v>
      </c>
      <c r="U22">
        <f>SmtRes!X224</f>
        <v>1434584530</v>
      </c>
      <c r="V22">
        <v>2130616076</v>
      </c>
      <c r="W22">
        <v>2130616076</v>
      </c>
    </row>
    <row r="23" spans="1:23" x14ac:dyDescent="0.2">
      <c r="A23">
        <f>Source!A271</f>
        <v>17</v>
      </c>
      <c r="C23">
        <v>3</v>
      </c>
      <c r="D23">
        <v>0</v>
      </c>
      <c r="E23">
        <f>SmtRes!AV223</f>
        <v>0</v>
      </c>
      <c r="F23" t="str">
        <f>SmtRes!I223</f>
        <v>21.1-25-769</v>
      </c>
      <c r="G23" t="str">
        <f>SmtRes!K223</f>
        <v>Крошка резиновая гранулированная, фракция 2-3 мм</v>
      </c>
      <c r="H23" t="str">
        <f>SmtRes!O223</f>
        <v>кг</v>
      </c>
      <c r="I23">
        <f>SmtRes!Y223*Source!I271</f>
        <v>2147.67</v>
      </c>
      <c r="J23">
        <f>SmtRes!AO223</f>
        <v>1</v>
      </c>
      <c r="K23">
        <f>SmtRes!AE223</f>
        <v>17.77</v>
      </c>
      <c r="L23">
        <f>SmtRes!DB223</f>
        <v>13060.95</v>
      </c>
      <c r="M23">
        <f>ROUND(ROUND(L23*Source!I271, 6)*1, 2)</f>
        <v>38164.1</v>
      </c>
      <c r="N23">
        <f>SmtRes!AA223</f>
        <v>17.77</v>
      </c>
      <c r="O23">
        <f>ROUND(ROUND(L23*Source!I271, 6)*SmtRes!DA223, 2)</f>
        <v>38164.1</v>
      </c>
      <c r="P23">
        <f>SmtRes!AG223</f>
        <v>0</v>
      </c>
      <c r="Q23">
        <f>SmtRes!DC223</f>
        <v>0</v>
      </c>
      <c r="R23">
        <f>ROUND(ROUND(Q23*Source!I271, 6)*1, 2)</f>
        <v>0</v>
      </c>
      <c r="S23">
        <f>SmtRes!AC223</f>
        <v>0</v>
      </c>
      <c r="T23">
        <f>ROUND(ROUND(Q23*Source!I271, 6)*SmtRes!AK223, 2)</f>
        <v>0</v>
      </c>
      <c r="U23">
        <f>SmtRes!X223</f>
        <v>-78256104</v>
      </c>
      <c r="V23">
        <v>-735317913</v>
      </c>
      <c r="W23">
        <v>-735317913</v>
      </c>
    </row>
    <row r="24" spans="1:23" x14ac:dyDescent="0.2">
      <c r="A24">
        <f>Source!A271</f>
        <v>17</v>
      </c>
      <c r="C24">
        <v>3</v>
      </c>
      <c r="D24">
        <v>0</v>
      </c>
      <c r="E24">
        <f>SmtRes!AV222</f>
        <v>0</v>
      </c>
      <c r="F24" t="str">
        <f>SmtRes!I222</f>
        <v>21.1-25-343</v>
      </c>
      <c r="G24" t="str">
        <f>SmtRes!K222</f>
        <v>Скипидар живичный</v>
      </c>
      <c r="H24" t="str">
        <f>SmtRes!O222</f>
        <v>т</v>
      </c>
      <c r="I24">
        <f>SmtRes!Y222*Source!I271</f>
        <v>9.2043000000000003E-3</v>
      </c>
      <c r="J24">
        <f>SmtRes!AO222</f>
        <v>1</v>
      </c>
      <c r="K24">
        <f>SmtRes!AE222</f>
        <v>343020.03</v>
      </c>
      <c r="L24">
        <f>SmtRes!DB222</f>
        <v>1080.51</v>
      </c>
      <c r="M24">
        <f>ROUND(ROUND(L24*Source!I271, 6)*1, 2)</f>
        <v>3157.25</v>
      </c>
      <c r="N24">
        <f>SmtRes!AA222</f>
        <v>343020.03</v>
      </c>
      <c r="O24">
        <f>ROUND(ROUND(L24*Source!I271, 6)*SmtRes!DA222, 2)</f>
        <v>3157.25</v>
      </c>
      <c r="P24">
        <f>SmtRes!AG222</f>
        <v>0</v>
      </c>
      <c r="Q24">
        <f>SmtRes!DC222</f>
        <v>0</v>
      </c>
      <c r="R24">
        <f>ROUND(ROUND(Q24*Source!I271, 6)*1, 2)</f>
        <v>0</v>
      </c>
      <c r="S24">
        <f>SmtRes!AC222</f>
        <v>0</v>
      </c>
      <c r="T24">
        <f>ROUND(ROUND(Q24*Source!I271, 6)*SmtRes!AK222, 2)</f>
        <v>0</v>
      </c>
      <c r="U24">
        <f>SmtRes!X222</f>
        <v>2135985724</v>
      </c>
      <c r="V24">
        <v>-588394673</v>
      </c>
      <c r="W24">
        <v>-588394673</v>
      </c>
    </row>
    <row r="25" spans="1:23" x14ac:dyDescent="0.2">
      <c r="A25">
        <f>Source!A271</f>
        <v>17</v>
      </c>
      <c r="C25">
        <v>3</v>
      </c>
      <c r="D25">
        <v>0</v>
      </c>
      <c r="E25">
        <f>SmtRes!AV221</f>
        <v>0</v>
      </c>
      <c r="F25" t="str">
        <f>SmtRes!I221</f>
        <v>21.1-25-255</v>
      </c>
      <c r="G25" t="str">
        <f>SmtRes!K221</f>
        <v>Пленка полиэтиленовая, толщина 0,12 - 0,15 мм</v>
      </c>
      <c r="H25" t="str">
        <f>SmtRes!O221</f>
        <v>м2</v>
      </c>
      <c r="I25">
        <f>SmtRes!Y221*Source!I271</f>
        <v>16.363199999999999</v>
      </c>
      <c r="J25">
        <f>SmtRes!AO221</f>
        <v>1</v>
      </c>
      <c r="K25">
        <f>SmtRes!AE221</f>
        <v>12.02</v>
      </c>
      <c r="L25">
        <f>SmtRes!DB221</f>
        <v>67.31</v>
      </c>
      <c r="M25">
        <f>ROUND(ROUND(L25*Source!I271, 6)*1, 2)</f>
        <v>196.68</v>
      </c>
      <c r="N25">
        <f>SmtRes!AA221</f>
        <v>12.02</v>
      </c>
      <c r="O25">
        <f>ROUND(ROUND(L25*Source!I271, 6)*SmtRes!DA221, 2)</f>
        <v>196.68</v>
      </c>
      <c r="P25">
        <f>SmtRes!AG221</f>
        <v>0</v>
      </c>
      <c r="Q25">
        <f>SmtRes!DC221</f>
        <v>0</v>
      </c>
      <c r="R25">
        <f>ROUND(ROUND(Q25*Source!I271, 6)*1, 2)</f>
        <v>0</v>
      </c>
      <c r="S25">
        <f>SmtRes!AC221</f>
        <v>0</v>
      </c>
      <c r="T25">
        <f>ROUND(ROUND(Q25*Source!I271, 6)*SmtRes!AK221, 2)</f>
        <v>0</v>
      </c>
      <c r="U25">
        <f>SmtRes!X221</f>
        <v>-656702110</v>
      </c>
      <c r="V25">
        <v>657210226</v>
      </c>
      <c r="W25">
        <v>657210226</v>
      </c>
    </row>
    <row r="26" spans="1:23" x14ac:dyDescent="0.2">
      <c r="A26">
        <f>Source!A272</f>
        <v>17</v>
      </c>
      <c r="C26">
        <v>3</v>
      </c>
      <c r="D26">
        <v>0</v>
      </c>
      <c r="E26">
        <f>SmtRes!AV231</f>
        <v>0</v>
      </c>
      <c r="F26" t="str">
        <f>SmtRes!I231</f>
        <v>21.1-6-101</v>
      </c>
      <c r="G26" t="str">
        <f>SmtRes!K231</f>
        <v>Пигменты сухие для красок, кислотный желтый</v>
      </c>
      <c r="H26" t="str">
        <f>SmtRes!O231</f>
        <v>т</v>
      </c>
      <c r="I26">
        <f>SmtRes!Y231*Source!I272</f>
        <v>0.15340500000000001</v>
      </c>
      <c r="J26">
        <f>SmtRes!AO231</f>
        <v>1</v>
      </c>
      <c r="K26">
        <f>SmtRes!AE231</f>
        <v>748299.67</v>
      </c>
      <c r="L26">
        <f>SmtRes!DB231</f>
        <v>39285.75</v>
      </c>
      <c r="M26">
        <f>ROUND(ROUND(L26*Source!I272, 6)*1, 2)</f>
        <v>114792.96000000001</v>
      </c>
      <c r="N26">
        <f>SmtRes!AA231</f>
        <v>748299.67</v>
      </c>
      <c r="O26">
        <f>ROUND(ROUND(L26*Source!I272, 6)*SmtRes!DA231, 2)</f>
        <v>114792.96000000001</v>
      </c>
      <c r="P26">
        <f>SmtRes!AG231</f>
        <v>0</v>
      </c>
      <c r="Q26">
        <f>SmtRes!DC231</f>
        <v>0</v>
      </c>
      <c r="R26">
        <f>ROUND(ROUND(Q26*Source!I272, 6)*1, 2)</f>
        <v>0</v>
      </c>
      <c r="S26">
        <f>SmtRes!AC231</f>
        <v>0</v>
      </c>
      <c r="T26">
        <f>ROUND(ROUND(Q26*Source!I272, 6)*SmtRes!AK231, 2)</f>
        <v>0</v>
      </c>
      <c r="U26">
        <f>SmtRes!X231</f>
        <v>-629368275</v>
      </c>
      <c r="V26">
        <v>-308535249</v>
      </c>
      <c r="W26">
        <v>-308535249</v>
      </c>
    </row>
    <row r="27" spans="1:23" x14ac:dyDescent="0.2">
      <c r="A27">
        <f>Source!A272</f>
        <v>17</v>
      </c>
      <c r="C27">
        <v>3</v>
      </c>
      <c r="D27">
        <v>0</v>
      </c>
      <c r="E27">
        <f>SmtRes!AV230</f>
        <v>0</v>
      </c>
      <c r="F27" t="str">
        <f>SmtRes!I230</f>
        <v>21.1-25-776</v>
      </c>
      <c r="G27" t="str">
        <f>SmtRes!K230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27" t="str">
        <f>SmtRes!O230</f>
        <v>кг</v>
      </c>
      <c r="I27">
        <f>SmtRes!Y230*Source!I272</f>
        <v>613.62</v>
      </c>
      <c r="J27">
        <f>SmtRes!AO230</f>
        <v>1</v>
      </c>
      <c r="K27">
        <f>SmtRes!AE230</f>
        <v>202.34</v>
      </c>
      <c r="L27">
        <f>SmtRes!DB230</f>
        <v>42491.4</v>
      </c>
      <c r="M27">
        <f>ROUND(ROUND(L27*Source!I272, 6)*1, 2)</f>
        <v>124159.87</v>
      </c>
      <c r="N27">
        <f>SmtRes!AA230</f>
        <v>202.34</v>
      </c>
      <c r="O27">
        <f>ROUND(ROUND(L27*Source!I272, 6)*SmtRes!DA230, 2)</f>
        <v>124159.87</v>
      </c>
      <c r="P27">
        <f>SmtRes!AG230</f>
        <v>0</v>
      </c>
      <c r="Q27">
        <f>SmtRes!DC230</f>
        <v>0</v>
      </c>
      <c r="R27">
        <f>ROUND(ROUND(Q27*Source!I272, 6)*1, 2)</f>
        <v>0</v>
      </c>
      <c r="S27">
        <f>SmtRes!AC230</f>
        <v>0</v>
      </c>
      <c r="T27">
        <f>ROUND(ROUND(Q27*Source!I272, 6)*SmtRes!AK230, 2)</f>
        <v>0</v>
      </c>
      <c r="U27">
        <f>SmtRes!X230</f>
        <v>1434584530</v>
      </c>
      <c r="V27">
        <v>2130616076</v>
      </c>
      <c r="W27">
        <v>2130616076</v>
      </c>
    </row>
    <row r="28" spans="1:23" x14ac:dyDescent="0.2">
      <c r="A28">
        <f>Source!A272</f>
        <v>17</v>
      </c>
      <c r="C28">
        <v>3</v>
      </c>
      <c r="D28">
        <v>0</v>
      </c>
      <c r="E28">
        <f>SmtRes!AV229</f>
        <v>0</v>
      </c>
      <c r="F28" t="str">
        <f>SmtRes!I229</f>
        <v>21.1-25-769</v>
      </c>
      <c r="G28" t="str">
        <f>SmtRes!K229</f>
        <v>Крошка резиновая гранулированная, фракция 2-3 мм</v>
      </c>
      <c r="H28" t="str">
        <f>SmtRes!O229</f>
        <v>кг</v>
      </c>
      <c r="I28">
        <f>SmtRes!Y229*Source!I272</f>
        <v>2147.67</v>
      </c>
      <c r="J28">
        <f>SmtRes!AO229</f>
        <v>1</v>
      </c>
      <c r="K28">
        <f>SmtRes!AE229</f>
        <v>17.77</v>
      </c>
      <c r="L28">
        <f>SmtRes!DB229</f>
        <v>13060.95</v>
      </c>
      <c r="M28">
        <f>ROUND(ROUND(L28*Source!I272, 6)*1, 2)</f>
        <v>38164.1</v>
      </c>
      <c r="N28">
        <f>SmtRes!AA229</f>
        <v>17.77</v>
      </c>
      <c r="O28">
        <f>ROUND(ROUND(L28*Source!I272, 6)*SmtRes!DA229, 2)</f>
        <v>38164.1</v>
      </c>
      <c r="P28">
        <f>SmtRes!AG229</f>
        <v>0</v>
      </c>
      <c r="Q28">
        <f>SmtRes!DC229</f>
        <v>0</v>
      </c>
      <c r="R28">
        <f>ROUND(ROUND(Q28*Source!I272, 6)*1, 2)</f>
        <v>0</v>
      </c>
      <c r="S28">
        <f>SmtRes!AC229</f>
        <v>0</v>
      </c>
      <c r="T28">
        <f>ROUND(ROUND(Q28*Source!I272, 6)*SmtRes!AK229, 2)</f>
        <v>0</v>
      </c>
      <c r="U28">
        <f>SmtRes!X229</f>
        <v>-78256104</v>
      </c>
      <c r="V28">
        <v>-735317913</v>
      </c>
      <c r="W28">
        <v>-735317913</v>
      </c>
    </row>
    <row r="29" spans="1:23" x14ac:dyDescent="0.2">
      <c r="A29">
        <f>Source!A306</f>
        <v>4</v>
      </c>
      <c r="B29">
        <v>306</v>
      </c>
      <c r="G29" t="str">
        <f>Source!G306</f>
        <v>Замена бортового камня, дорожного</v>
      </c>
    </row>
    <row r="30" spans="1:23" x14ac:dyDescent="0.2">
      <c r="A30">
        <f>Source!A310</f>
        <v>17</v>
      </c>
      <c r="C30">
        <v>3</v>
      </c>
      <c r="D30">
        <v>0</v>
      </c>
      <c r="E30">
        <f>SmtRes!AV249</f>
        <v>0</v>
      </c>
      <c r="F30" t="str">
        <f>SmtRes!I249</f>
        <v>21.3-2-15</v>
      </c>
      <c r="G30" t="str">
        <f>SmtRes!K249</f>
        <v>Растворы цементные, марка 100</v>
      </c>
      <c r="H30" t="str">
        <f>SmtRes!O249</f>
        <v>м3</v>
      </c>
      <c r="I30">
        <f>SmtRes!Y249*Source!I310</f>
        <v>7.1399999999999991E-2</v>
      </c>
      <c r="J30">
        <f>SmtRes!AO249</f>
        <v>1</v>
      </c>
      <c r="K30">
        <f>SmtRes!AE249</f>
        <v>3392.59</v>
      </c>
      <c r="L30">
        <f>SmtRes!DB249</f>
        <v>2.04</v>
      </c>
      <c r="M30">
        <f>ROUND(ROUND(L30*Source!I310, 6)*1, 2)</f>
        <v>242.76</v>
      </c>
      <c r="N30">
        <f>SmtRes!AA249</f>
        <v>3392.59</v>
      </c>
      <c r="O30">
        <f>ROUND(ROUND(L30*Source!I310, 6)*SmtRes!DA249, 2)</f>
        <v>242.76</v>
      </c>
      <c r="P30">
        <f>SmtRes!AG249</f>
        <v>0</v>
      </c>
      <c r="Q30">
        <f>SmtRes!DC249</f>
        <v>0</v>
      </c>
      <c r="R30">
        <f>ROUND(ROUND(Q30*Source!I310, 6)*1, 2)</f>
        <v>0</v>
      </c>
      <c r="S30">
        <f>SmtRes!AC249</f>
        <v>0</v>
      </c>
      <c r="T30">
        <f>ROUND(ROUND(Q30*Source!I310, 6)*SmtRes!AK249, 2)</f>
        <v>0</v>
      </c>
      <c r="U30">
        <f>SmtRes!X249</f>
        <v>253260963</v>
      </c>
      <c r="V30">
        <v>1066234070</v>
      </c>
      <c r="W30">
        <v>1066234070</v>
      </c>
    </row>
    <row r="31" spans="1:23" x14ac:dyDescent="0.2">
      <c r="A31">
        <f>Source!A310</f>
        <v>17</v>
      </c>
      <c r="C31">
        <v>3</v>
      </c>
      <c r="D31">
        <v>0</v>
      </c>
      <c r="E31">
        <f>SmtRes!AV248</f>
        <v>0</v>
      </c>
      <c r="F31" t="str">
        <f>SmtRes!I248</f>
        <v>21.3-1-36</v>
      </c>
      <c r="G31" t="str">
        <f>SmtRes!K248</f>
        <v>Смеси бетонные, БСГ, тяжелого бетона на гранитном щебне фракция 20-40 для инженерных коммуникаций и дорог, класс прочности: В15 (М200); П1, F100, W2</v>
      </c>
      <c r="H31" t="str">
        <f>SmtRes!O248</f>
        <v>м3</v>
      </c>
      <c r="I31">
        <f>SmtRes!Y248*Source!I310</f>
        <v>7.0209999999999999</v>
      </c>
      <c r="J31">
        <f>SmtRes!AO248</f>
        <v>1</v>
      </c>
      <c r="K31">
        <f>SmtRes!AE248</f>
        <v>3694.66</v>
      </c>
      <c r="L31">
        <f>SmtRes!DB248</f>
        <v>217.98</v>
      </c>
      <c r="M31">
        <f>ROUND(ROUND(L31*Source!I310, 6)*1, 2)</f>
        <v>25939.62</v>
      </c>
      <c r="N31">
        <f>SmtRes!AA248</f>
        <v>3694.66</v>
      </c>
      <c r="O31">
        <f>ROUND(ROUND(L31*Source!I310, 6)*SmtRes!DA248, 2)</f>
        <v>25939.62</v>
      </c>
      <c r="P31">
        <f>SmtRes!AG248</f>
        <v>0</v>
      </c>
      <c r="Q31">
        <f>SmtRes!DC248</f>
        <v>0</v>
      </c>
      <c r="R31">
        <f>ROUND(ROUND(Q31*Source!I310, 6)*1, 2)</f>
        <v>0</v>
      </c>
      <c r="S31">
        <f>SmtRes!AC248</f>
        <v>0</v>
      </c>
      <c r="T31">
        <f>ROUND(ROUND(Q31*Source!I310, 6)*SmtRes!AK248, 2)</f>
        <v>0</v>
      </c>
      <c r="U31">
        <f>SmtRes!X248</f>
        <v>1480947589</v>
      </c>
      <c r="V31">
        <v>-1258475170</v>
      </c>
      <c r="W31">
        <v>-1258475170</v>
      </c>
    </row>
    <row r="32" spans="1:23" x14ac:dyDescent="0.2">
      <c r="A32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Q22"/>
  <sheetViews>
    <sheetView workbookViewId="0"/>
  </sheetViews>
  <sheetFormatPr defaultRowHeight="12.75" x14ac:dyDescent="0.2"/>
  <cols>
    <col min="1" max="1" width="12.7109375" customWidth="1"/>
    <col min="2" max="2" width="40.7109375" customWidth="1"/>
    <col min="3" max="6" width="12.7109375" customWidth="1"/>
    <col min="15" max="15" width="103.7109375" hidden="1" customWidth="1"/>
    <col min="16" max="18" width="0" hidden="1" customWidth="1"/>
  </cols>
  <sheetData>
    <row r="2" spans="1:17" ht="16.5" x14ac:dyDescent="0.2">
      <c r="A2" s="81" t="s">
        <v>713</v>
      </c>
      <c r="B2" s="82"/>
      <c r="C2" s="82"/>
      <c r="D2" s="82"/>
      <c r="E2" s="82"/>
      <c r="F2" s="82"/>
    </row>
    <row r="3" spans="1:17" ht="33" x14ac:dyDescent="0.2">
      <c r="A3" s="81" t="str">
        <f>CONCATENATE("Объект: ",IF(Source!G657&lt;&gt;"Новый объект", Source!G657, ""))</f>
        <v>Объект: Выполнение работ по благоустройству территории по адресу: Дмитровское шоссе д.33 к.6, к.7</v>
      </c>
      <c r="B3" s="82"/>
      <c r="C3" s="82"/>
      <c r="D3" s="82"/>
      <c r="E3" s="82"/>
      <c r="F3" s="82"/>
      <c r="O3" s="49" t="s">
        <v>714</v>
      </c>
    </row>
    <row r="4" spans="1:17" x14ac:dyDescent="0.2">
      <c r="A4" s="61" t="s">
        <v>715</v>
      </c>
      <c r="B4" s="61" t="s">
        <v>716</v>
      </c>
      <c r="C4" s="61" t="s">
        <v>645</v>
      </c>
      <c r="D4" s="61" t="s">
        <v>717</v>
      </c>
      <c r="E4" s="84" t="s">
        <v>718</v>
      </c>
      <c r="F4" s="85"/>
    </row>
    <row r="5" spans="1:17" x14ac:dyDescent="0.2">
      <c r="A5" s="62"/>
      <c r="B5" s="62"/>
      <c r="C5" s="62"/>
      <c r="D5" s="62"/>
      <c r="E5" s="86"/>
      <c r="F5" s="87"/>
    </row>
    <row r="6" spans="1:17" ht="14.25" x14ac:dyDescent="0.2">
      <c r="A6" s="83"/>
      <c r="B6" s="83"/>
      <c r="C6" s="83"/>
      <c r="D6" s="83"/>
      <c r="E6" s="19" t="s">
        <v>719</v>
      </c>
      <c r="F6" s="19" t="s">
        <v>720</v>
      </c>
    </row>
    <row r="7" spans="1:17" ht="14.25" x14ac:dyDescent="0.2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</row>
    <row r="8" spans="1:17" ht="14.25" x14ac:dyDescent="0.2">
      <c r="A8" s="77" t="s">
        <v>721</v>
      </c>
      <c r="B8" s="78"/>
      <c r="C8" s="78"/>
      <c r="D8" s="78"/>
      <c r="E8" s="78"/>
      <c r="F8" s="78"/>
    </row>
    <row r="9" spans="1:17" ht="42.75" x14ac:dyDescent="0.2">
      <c r="A9" s="50" t="s">
        <v>556</v>
      </c>
      <c r="B9" s="42" t="s">
        <v>558</v>
      </c>
      <c r="C9" s="42" t="s">
        <v>26</v>
      </c>
      <c r="D9" s="43">
        <f>ROUND(SUMIF(RV_DATA!W6:'RV_DATA'!W31, 579278143, RV_DATA!I6:'RV_DATA'!I31), 6)</f>
        <v>3.8000000000000002E-5</v>
      </c>
      <c r="E9" s="51">
        <f>ROUND(RV_DATA!N14, 6)</f>
        <v>44670.03</v>
      </c>
      <c r="F9" s="51">
        <f>ROUND(SUMIF(RV_DATA!W6:'RV_DATA'!W31, 579278143, RV_DATA!O6:'RV_DATA'!O31), 6)</f>
        <v>1.7</v>
      </c>
      <c r="Q9">
        <v>3</v>
      </c>
    </row>
    <row r="10" spans="1:17" ht="14.25" x14ac:dyDescent="0.2">
      <c r="A10" s="50" t="s">
        <v>532</v>
      </c>
      <c r="B10" s="42" t="s">
        <v>534</v>
      </c>
      <c r="C10" s="42" t="s">
        <v>93</v>
      </c>
      <c r="D10" s="43">
        <f>ROUND(SUMIF(RV_DATA!W6:'RV_DATA'!W31, 1585412624, RV_DATA!I6:'RV_DATA'!I31), 6)</f>
        <v>35.661999999999999</v>
      </c>
      <c r="E10" s="51">
        <f>ROUND(RV_DATA!N9, 6)</f>
        <v>590.78</v>
      </c>
      <c r="F10" s="51">
        <f>ROUND(SUMIF(RV_DATA!W6:'RV_DATA'!W31, 1585412624, RV_DATA!O6:'RV_DATA'!O31), 6)</f>
        <v>21068.400000000001</v>
      </c>
      <c r="Q10">
        <v>3</v>
      </c>
    </row>
    <row r="11" spans="1:17" ht="42.75" x14ac:dyDescent="0.2">
      <c r="A11" s="50" t="s">
        <v>487</v>
      </c>
      <c r="B11" s="42" t="s">
        <v>489</v>
      </c>
      <c r="C11" s="42" t="s">
        <v>93</v>
      </c>
      <c r="D11" s="43">
        <f>ROUND(SUMIF(RV_DATA!W6:'RV_DATA'!W31, -100050385, RV_DATA!I6:'RV_DATA'!I31), 6)</f>
        <v>40.849200000000003</v>
      </c>
      <c r="E11" s="51">
        <f>ROUND(RV_DATA!N11, 6)</f>
        <v>1763.75</v>
      </c>
      <c r="F11" s="51">
        <f>ROUND(SUMIF(RV_DATA!W6:'RV_DATA'!W31, -100050385, RV_DATA!O6:'RV_DATA'!O31), 6)</f>
        <v>72047.78</v>
      </c>
      <c r="Q11">
        <v>3</v>
      </c>
    </row>
    <row r="12" spans="1:17" ht="14.25" x14ac:dyDescent="0.2">
      <c r="A12" s="50" t="s">
        <v>442</v>
      </c>
      <c r="B12" s="42" t="s">
        <v>444</v>
      </c>
      <c r="C12" s="42" t="s">
        <v>93</v>
      </c>
      <c r="D12" s="43">
        <f>ROUND(SUMIF(RV_DATA!W6:'RV_DATA'!W31, 1411454429, RV_DATA!I6:'RV_DATA'!I31), 6)</f>
        <v>3.8904000000000001</v>
      </c>
      <c r="E12" s="51">
        <f>ROUND(RV_DATA!N8, 6)</f>
        <v>35.25</v>
      </c>
      <c r="F12" s="51">
        <f>ROUND(SUMIF(RV_DATA!W6:'RV_DATA'!W31, 1411454429, RV_DATA!O6:'RV_DATA'!O31), 6)</f>
        <v>137.13999999999999</v>
      </c>
      <c r="Q12">
        <v>3</v>
      </c>
    </row>
    <row r="13" spans="1:17" ht="28.5" x14ac:dyDescent="0.2">
      <c r="A13" s="50" t="s">
        <v>571</v>
      </c>
      <c r="B13" s="42" t="s">
        <v>573</v>
      </c>
      <c r="C13" s="42" t="s">
        <v>18</v>
      </c>
      <c r="D13" s="43">
        <f>ROUND(SUMIF(RV_DATA!W6:'RV_DATA'!W31, 657210226, RV_DATA!I6:'RV_DATA'!I31), 6)</f>
        <v>16.363199999999999</v>
      </c>
      <c r="E13" s="51">
        <f>ROUND(RV_DATA!N25, 6)</f>
        <v>12.02</v>
      </c>
      <c r="F13" s="51">
        <f>ROUND(SUMIF(RV_DATA!W6:'RV_DATA'!W31, 657210226, RV_DATA!O6:'RV_DATA'!O31), 6)</f>
        <v>196.68</v>
      </c>
      <c r="Q13">
        <v>3</v>
      </c>
    </row>
    <row r="14" spans="1:17" ht="14.25" x14ac:dyDescent="0.2">
      <c r="A14" s="50" t="s">
        <v>574</v>
      </c>
      <c r="B14" s="42" t="s">
        <v>576</v>
      </c>
      <c r="C14" s="42" t="s">
        <v>26</v>
      </c>
      <c r="D14" s="43">
        <f>ROUND(SUMIF(RV_DATA!W6:'RV_DATA'!W31, -588394673, RV_DATA!I6:'RV_DATA'!I31), 6)</f>
        <v>9.2040000000000004E-3</v>
      </c>
      <c r="E14" s="51">
        <f>ROUND(RV_DATA!N24, 6)</f>
        <v>343020.03</v>
      </c>
      <c r="F14" s="51">
        <f>ROUND(SUMIF(RV_DATA!W6:'RV_DATA'!W31, -588394673, RV_DATA!O6:'RV_DATA'!O31), 6)</f>
        <v>3157.25</v>
      </c>
      <c r="Q14">
        <v>3</v>
      </c>
    </row>
    <row r="15" spans="1:17" ht="42.75" x14ac:dyDescent="0.2">
      <c r="A15" s="50" t="s">
        <v>261</v>
      </c>
      <c r="B15" s="42" t="s">
        <v>262</v>
      </c>
      <c r="C15" s="42" t="s">
        <v>18</v>
      </c>
      <c r="D15" s="43">
        <f>ROUND(SUMIF(RV_DATA!W6:'RV_DATA'!W31, 587455473, RV_DATA!I6:'RV_DATA'!I31), 6)</f>
        <v>292.2</v>
      </c>
      <c r="E15" s="51">
        <f>ROUND(RV_DATA!N15, 6)</f>
        <v>45.92</v>
      </c>
      <c r="F15" s="51">
        <f>ROUND(SUMIF(RV_DATA!W6:'RV_DATA'!W31, 587455473, RV_DATA!O6:'RV_DATA'!O31), 6)</f>
        <v>13417.82</v>
      </c>
      <c r="Q15">
        <v>3</v>
      </c>
    </row>
    <row r="16" spans="1:17" ht="28.5" x14ac:dyDescent="0.2">
      <c r="A16" s="50" t="s">
        <v>279</v>
      </c>
      <c r="B16" s="42" t="s">
        <v>280</v>
      </c>
      <c r="C16" s="42" t="s">
        <v>281</v>
      </c>
      <c r="D16" s="43">
        <f>ROUND(SUMIF(RV_DATA!W6:'RV_DATA'!W31, -735317913, RV_DATA!I6:'RV_DATA'!I31), 6)</f>
        <v>4295.34</v>
      </c>
      <c r="E16" s="51">
        <f>ROUND(RV_DATA!N23, 6)</f>
        <v>17.77</v>
      </c>
      <c r="F16" s="51">
        <f>ROUND(SUMIF(RV_DATA!W6:'RV_DATA'!W31, -735317913, RV_DATA!O6:'RV_DATA'!O31), 6)</f>
        <v>76328.2</v>
      </c>
      <c r="Q16">
        <v>3</v>
      </c>
    </row>
    <row r="17" spans="1:17" ht="57" x14ac:dyDescent="0.2">
      <c r="A17" s="50" t="s">
        <v>577</v>
      </c>
      <c r="B17" s="42" t="s">
        <v>579</v>
      </c>
      <c r="C17" s="42" t="s">
        <v>281</v>
      </c>
      <c r="D17" s="43">
        <f>ROUND(SUMIF(RV_DATA!W6:'RV_DATA'!W31, 2130616076, RV_DATA!I6:'RV_DATA'!I31), 6)</f>
        <v>1319.2829999999999</v>
      </c>
      <c r="E17" s="51">
        <f>ROUND(RV_DATA!N22, 6)</f>
        <v>202.34</v>
      </c>
      <c r="F17" s="51">
        <f>ROUND(SUMIF(RV_DATA!W6:'RV_DATA'!W31, 2130616076, RV_DATA!O6:'RV_DATA'!O31), 6)</f>
        <v>266943.71999999997</v>
      </c>
      <c r="Q17">
        <v>3</v>
      </c>
    </row>
    <row r="18" spans="1:17" ht="28.5" x14ac:dyDescent="0.2">
      <c r="A18" s="50" t="s">
        <v>580</v>
      </c>
      <c r="B18" s="42" t="s">
        <v>582</v>
      </c>
      <c r="C18" s="42" t="s">
        <v>26</v>
      </c>
      <c r="D18" s="43">
        <f>ROUND(SUMIF(RV_DATA!W6:'RV_DATA'!W31, -308535249, RV_DATA!I6:'RV_DATA'!I31), 6)</f>
        <v>0.30681000000000003</v>
      </c>
      <c r="E18" s="51">
        <f>ROUND(RV_DATA!N21, 6)</f>
        <v>748299.67</v>
      </c>
      <c r="F18" s="51">
        <f>ROUND(SUMIF(RV_DATA!W6:'RV_DATA'!W31, -308535249, RV_DATA!O6:'RV_DATA'!O31), 6)</f>
        <v>229585.86</v>
      </c>
      <c r="Q18">
        <v>3</v>
      </c>
    </row>
    <row r="19" spans="1:17" ht="71.25" x14ac:dyDescent="0.2">
      <c r="A19" s="50" t="s">
        <v>586</v>
      </c>
      <c r="B19" s="42" t="s">
        <v>588</v>
      </c>
      <c r="C19" s="42" t="s">
        <v>93</v>
      </c>
      <c r="D19" s="43">
        <f>ROUND(SUMIF(RV_DATA!W6:'RV_DATA'!W31, -1258475170, RV_DATA!I6:'RV_DATA'!I31), 6)</f>
        <v>7.0209999999999999</v>
      </c>
      <c r="E19" s="51">
        <f>ROUND(RV_DATA!N31, 6)</f>
        <v>3694.66</v>
      </c>
      <c r="F19" s="51">
        <f>ROUND(SUMIF(RV_DATA!W6:'RV_DATA'!W31, -1258475170, RV_DATA!O6:'RV_DATA'!O31), 6)</f>
        <v>25939.62</v>
      </c>
      <c r="Q19">
        <v>3</v>
      </c>
    </row>
    <row r="20" spans="1:17" ht="14.25" x14ac:dyDescent="0.2">
      <c r="A20" s="50" t="s">
        <v>589</v>
      </c>
      <c r="B20" s="42" t="s">
        <v>591</v>
      </c>
      <c r="C20" s="42" t="s">
        <v>93</v>
      </c>
      <c r="D20" s="43">
        <f>ROUND(SUMIF(RV_DATA!W6:'RV_DATA'!W31, 1066234070, RV_DATA!I6:'RV_DATA'!I31), 6)</f>
        <v>7.1400000000000005E-2</v>
      </c>
      <c r="E20" s="51">
        <f>ROUND(RV_DATA!N30, 6)</f>
        <v>3392.59</v>
      </c>
      <c r="F20" s="51">
        <f>ROUND(SUMIF(RV_DATA!W6:'RV_DATA'!W31, 1066234070, RV_DATA!O6:'RV_DATA'!O31), 6)</f>
        <v>242.76</v>
      </c>
      <c r="Q20">
        <v>3</v>
      </c>
    </row>
    <row r="21" spans="1:17" ht="28.5" x14ac:dyDescent="0.2">
      <c r="A21" s="50" t="s">
        <v>32</v>
      </c>
      <c r="B21" s="42" t="s">
        <v>33</v>
      </c>
      <c r="C21" s="42" t="s">
        <v>26</v>
      </c>
      <c r="D21" s="43">
        <f>ROUND(SUMIF(RV_DATA!W6:'RV_DATA'!W31, -1897797422, RV_DATA!I6:'RV_DATA'!I31), 6)</f>
        <v>30.247859999999999</v>
      </c>
      <c r="E21" s="51">
        <f>ROUND(RV_DATA!N12, 6)</f>
        <v>2652.04</v>
      </c>
      <c r="F21" s="51">
        <f>ROUND(SUMIF(RV_DATA!W6:'RV_DATA'!W31, -1897797422, RV_DATA!O6:'RV_DATA'!O31), 6)</f>
        <v>80218.53</v>
      </c>
      <c r="Q21">
        <v>3</v>
      </c>
    </row>
    <row r="22" spans="1:17" ht="15" x14ac:dyDescent="0.25">
      <c r="A22" s="79" t="s">
        <v>722</v>
      </c>
      <c r="B22" s="79"/>
      <c r="C22" s="79"/>
      <c r="D22" s="79"/>
      <c r="E22" s="80">
        <f>SUMIF(Q9:Q21, 3, F9:F21)</f>
        <v>789285.46</v>
      </c>
      <c r="F22" s="79"/>
    </row>
  </sheetData>
  <sortState xmlns:xlrd2="http://schemas.microsoft.com/office/spreadsheetml/2017/richdata2" ref="A9:Q21">
    <sortCondition ref="A9"/>
  </sortState>
  <mergeCells count="10">
    <mergeCell ref="A8:F8"/>
    <mergeCell ref="A22:D22"/>
    <mergeCell ref="E22:F22"/>
    <mergeCell ref="A2:F2"/>
    <mergeCell ref="A3:F3"/>
    <mergeCell ref="A4:A6"/>
    <mergeCell ref="B4:B6"/>
    <mergeCell ref="C4:C6"/>
    <mergeCell ref="D4:D6"/>
    <mergeCell ref="E4:F5"/>
  </mergeCells>
  <pageMargins left="0.6" right="0.4" top="0.65" bottom="0.4" header="0.4" footer="0.4"/>
  <pageSetup scale="93" fitToHeight="0" orientation="portrait" r:id="rId1"/>
  <headerFooter>
    <oddHeader>&amp;C&amp;P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K697"/>
  <sheetViews>
    <sheetView topLeftCell="A301" workbookViewId="0">
      <selection activeCell="I311" sqref="I311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52595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 x14ac:dyDescent="0.2">
      <c r="A12" s="1">
        <v>1</v>
      </c>
      <c r="B12" s="1">
        <v>693</v>
      </c>
      <c r="C12" s="1">
        <v>0</v>
      </c>
      <c r="D12" s="1">
        <f>ROW(A657)</f>
        <v>657</v>
      </c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1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B657</f>
        <v>693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>Новый объект</v>
      </c>
      <c r="G18" s="2" t="str">
        <f t="shared" si="0"/>
        <v>Выполнение работ по благоустройству территории по адресу: Дмитровское шоссе д.33 к.6, к.7</v>
      </c>
      <c r="H18" s="2"/>
      <c r="I18" s="2"/>
      <c r="J18" s="2"/>
      <c r="K18" s="2"/>
      <c r="L18" s="2"/>
      <c r="M18" s="2"/>
      <c r="N18" s="2"/>
      <c r="O18" s="2">
        <f t="shared" ref="O18:AT18" si="1">O657</f>
        <v>1015533.89</v>
      </c>
      <c r="P18" s="2">
        <f t="shared" si="1"/>
        <v>789285.59</v>
      </c>
      <c r="Q18" s="2">
        <f t="shared" si="1"/>
        <v>172428.27</v>
      </c>
      <c r="R18" s="2">
        <f t="shared" si="1"/>
        <v>93732.63</v>
      </c>
      <c r="S18" s="2">
        <f t="shared" si="1"/>
        <v>53820.03</v>
      </c>
      <c r="T18" s="2">
        <f t="shared" si="1"/>
        <v>0</v>
      </c>
      <c r="U18" s="2">
        <f t="shared" si="1"/>
        <v>248.802705866</v>
      </c>
      <c r="V18" s="2">
        <f t="shared" si="1"/>
        <v>0</v>
      </c>
      <c r="W18" s="2">
        <f t="shared" si="1"/>
        <v>0</v>
      </c>
      <c r="X18" s="2">
        <f t="shared" si="1"/>
        <v>37674.03</v>
      </c>
      <c r="Y18" s="2">
        <f t="shared" si="1"/>
        <v>5382.01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1100637.1100000001</v>
      </c>
      <c r="AS18" s="2">
        <f t="shared" si="1"/>
        <v>0</v>
      </c>
      <c r="AT18" s="2">
        <f t="shared" si="1"/>
        <v>0</v>
      </c>
      <c r="AU18" s="2">
        <f t="shared" ref="AU18:BZ18" si="2">AU657</f>
        <v>1100637.1100000001</v>
      </c>
      <c r="AV18" s="2">
        <f t="shared" si="2"/>
        <v>789285.59</v>
      </c>
      <c r="AW18" s="2">
        <f t="shared" si="2"/>
        <v>789285.59</v>
      </c>
      <c r="AX18" s="2">
        <f t="shared" si="2"/>
        <v>0</v>
      </c>
      <c r="AY18" s="2">
        <f t="shared" si="2"/>
        <v>789285.59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CA657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DG657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EM657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FS657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ROW(A628)</f>
        <v>628</v>
      </c>
      <c r="E20" s="1"/>
      <c r="F20" s="1" t="s">
        <v>12</v>
      </c>
      <c r="G20" s="1" t="s">
        <v>13</v>
      </c>
      <c r="H20" s="1" t="s">
        <v>3</v>
      </c>
      <c r="I20" s="1">
        <v>0</v>
      </c>
      <c r="J20" s="1" t="s">
        <v>3</v>
      </c>
      <c r="K20" s="1">
        <v>-1</v>
      </c>
      <c r="L20" s="1" t="s">
        <v>3</v>
      </c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</row>
    <row r="22" spans="1:245" x14ac:dyDescent="0.2">
      <c r="A22" s="2">
        <v>52</v>
      </c>
      <c r="B22" s="2">
        <f t="shared" ref="B22:G22" si="7">B628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1</v>
      </c>
      <c r="G22" s="2" t="str">
        <f t="shared" si="7"/>
        <v>Новая локальная смета</v>
      </c>
      <c r="H22" s="2"/>
      <c r="I22" s="2"/>
      <c r="J22" s="2"/>
      <c r="K22" s="2"/>
      <c r="L22" s="2"/>
      <c r="M22" s="2"/>
      <c r="N22" s="2"/>
      <c r="O22" s="2">
        <f t="shared" ref="O22:AT22" si="8">O628</f>
        <v>1015533.89</v>
      </c>
      <c r="P22" s="2">
        <f t="shared" si="8"/>
        <v>789285.59</v>
      </c>
      <c r="Q22" s="2">
        <f t="shared" si="8"/>
        <v>172428.27</v>
      </c>
      <c r="R22" s="2">
        <f t="shared" si="8"/>
        <v>93732.63</v>
      </c>
      <c r="S22" s="2">
        <f t="shared" si="8"/>
        <v>53820.03</v>
      </c>
      <c r="T22" s="2">
        <f t="shared" si="8"/>
        <v>0</v>
      </c>
      <c r="U22" s="2">
        <f t="shared" si="8"/>
        <v>248.802705866</v>
      </c>
      <c r="V22" s="2">
        <f t="shared" si="8"/>
        <v>0</v>
      </c>
      <c r="W22" s="2">
        <f t="shared" si="8"/>
        <v>0</v>
      </c>
      <c r="X22" s="2">
        <f t="shared" si="8"/>
        <v>37674.03</v>
      </c>
      <c r="Y22" s="2">
        <f t="shared" si="8"/>
        <v>5382.01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1100637.1100000001</v>
      </c>
      <c r="AS22" s="2">
        <f t="shared" si="8"/>
        <v>0</v>
      </c>
      <c r="AT22" s="2">
        <f t="shared" si="8"/>
        <v>0</v>
      </c>
      <c r="AU22" s="2">
        <f t="shared" ref="AU22:BZ22" si="9">AU628</f>
        <v>1100637.1100000001</v>
      </c>
      <c r="AV22" s="2">
        <f t="shared" si="9"/>
        <v>789285.59</v>
      </c>
      <c r="AW22" s="2">
        <f t="shared" si="9"/>
        <v>789285.59</v>
      </c>
      <c r="AX22" s="2">
        <f t="shared" si="9"/>
        <v>0</v>
      </c>
      <c r="AY22" s="2">
        <f t="shared" si="9"/>
        <v>789285.59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CA628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DG628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EM628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FS628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0</v>
      </c>
      <c r="C24" s="1"/>
      <c r="D24" s="1">
        <f>ROW(A52)</f>
        <v>52</v>
      </c>
      <c r="E24" s="1"/>
      <c r="F24" s="1" t="s">
        <v>14</v>
      </c>
      <c r="G24" s="1" t="s">
        <v>15</v>
      </c>
      <c r="H24" s="1" t="s">
        <v>3</v>
      </c>
      <c r="I24" s="1">
        <v>0</v>
      </c>
      <c r="J24" s="1"/>
      <c r="K24" s="1">
        <v>-1</v>
      </c>
      <c r="L24" s="1"/>
      <c r="M24" s="1"/>
      <c r="N24" s="1"/>
      <c r="O24" s="1"/>
      <c r="P24" s="1"/>
      <c r="Q24" s="1"/>
      <c r="R24" s="1"/>
      <c r="S24" s="1"/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B52</f>
        <v>0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Новый раздел</v>
      </c>
      <c r="G26" s="2" t="str">
        <f t="shared" si="14"/>
        <v>Ремонт асфальтобетонного покрытия проезда</v>
      </c>
      <c r="H26" s="2"/>
      <c r="I26" s="2"/>
      <c r="J26" s="2"/>
      <c r="K26" s="2"/>
      <c r="L26" s="2"/>
      <c r="M26" s="2"/>
      <c r="N26" s="2"/>
      <c r="O26" s="2">
        <f t="shared" ref="O26:AT26" si="15">O52</f>
        <v>0</v>
      </c>
      <c r="P26" s="2">
        <f t="shared" si="15"/>
        <v>0</v>
      </c>
      <c r="Q26" s="2">
        <f t="shared" si="15"/>
        <v>0</v>
      </c>
      <c r="R26" s="2">
        <f t="shared" si="15"/>
        <v>0</v>
      </c>
      <c r="S26" s="2">
        <f t="shared" si="15"/>
        <v>0</v>
      </c>
      <c r="T26" s="2">
        <f t="shared" si="15"/>
        <v>0</v>
      </c>
      <c r="U26" s="2">
        <f t="shared" si="15"/>
        <v>0</v>
      </c>
      <c r="V26" s="2">
        <f t="shared" si="15"/>
        <v>0</v>
      </c>
      <c r="W26" s="2">
        <f t="shared" si="15"/>
        <v>0</v>
      </c>
      <c r="X26" s="2">
        <f t="shared" si="15"/>
        <v>0</v>
      </c>
      <c r="Y26" s="2">
        <f t="shared" si="15"/>
        <v>0</v>
      </c>
      <c r="Z26" s="2">
        <f t="shared" si="15"/>
        <v>0</v>
      </c>
      <c r="AA26" s="2">
        <f t="shared" si="15"/>
        <v>0</v>
      </c>
      <c r="AB26" s="2">
        <f t="shared" si="15"/>
        <v>0</v>
      </c>
      <c r="AC26" s="2">
        <f t="shared" si="15"/>
        <v>0</v>
      </c>
      <c r="AD26" s="2">
        <f t="shared" si="15"/>
        <v>0</v>
      </c>
      <c r="AE26" s="2">
        <f t="shared" si="15"/>
        <v>0</v>
      </c>
      <c r="AF26" s="2">
        <f t="shared" si="15"/>
        <v>0</v>
      </c>
      <c r="AG26" s="2">
        <f t="shared" si="15"/>
        <v>0</v>
      </c>
      <c r="AH26" s="2">
        <f t="shared" si="15"/>
        <v>0</v>
      </c>
      <c r="AI26" s="2">
        <f t="shared" si="15"/>
        <v>0</v>
      </c>
      <c r="AJ26" s="2">
        <f t="shared" si="15"/>
        <v>0</v>
      </c>
      <c r="AK26" s="2">
        <f t="shared" si="15"/>
        <v>0</v>
      </c>
      <c r="AL26" s="2">
        <f t="shared" si="15"/>
        <v>0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0</v>
      </c>
      <c r="AS26" s="2">
        <f t="shared" si="15"/>
        <v>0</v>
      </c>
      <c r="AT26" s="2">
        <f t="shared" si="15"/>
        <v>0</v>
      </c>
      <c r="AU26" s="2">
        <f t="shared" ref="AU26:BZ26" si="16">AU52</f>
        <v>0</v>
      </c>
      <c r="AV26" s="2">
        <f t="shared" si="16"/>
        <v>0</v>
      </c>
      <c r="AW26" s="2">
        <f t="shared" si="16"/>
        <v>0</v>
      </c>
      <c r="AX26" s="2">
        <f t="shared" si="16"/>
        <v>0</v>
      </c>
      <c r="AY26" s="2">
        <f t="shared" si="16"/>
        <v>0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CA52</f>
        <v>0</v>
      </c>
      <c r="CB26" s="2">
        <f t="shared" si="17"/>
        <v>0</v>
      </c>
      <c r="CC26" s="2">
        <f t="shared" si="17"/>
        <v>0</v>
      </c>
      <c r="CD26" s="2">
        <f t="shared" si="17"/>
        <v>0</v>
      </c>
      <c r="CE26" s="2">
        <f t="shared" si="17"/>
        <v>0</v>
      </c>
      <c r="CF26" s="2">
        <f t="shared" si="17"/>
        <v>0</v>
      </c>
      <c r="CG26" s="2">
        <f t="shared" si="17"/>
        <v>0</v>
      </c>
      <c r="CH26" s="2">
        <f t="shared" si="17"/>
        <v>0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DG52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EM52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FS52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0</v>
      </c>
      <c r="C28">
        <f>ROW(SmtRes!A12)</f>
        <v>12</v>
      </c>
      <c r="D28">
        <f>ROW(EtalonRes!A11)</f>
        <v>11</v>
      </c>
      <c r="E28" t="s">
        <v>12</v>
      </c>
      <c r="F28" t="s">
        <v>16</v>
      </c>
      <c r="G28" t="s">
        <v>17</v>
      </c>
      <c r="H28" t="s">
        <v>18</v>
      </c>
      <c r="I28">
        <f>ROUND(420*0,9)</f>
        <v>0</v>
      </c>
      <c r="J28">
        <v>0</v>
      </c>
      <c r="O28">
        <f t="shared" ref="O28:O50" si="21">ROUND(CP28,2)</f>
        <v>0</v>
      </c>
      <c r="P28">
        <f t="shared" ref="P28:P50" si="22">ROUND(CQ28*I28,2)</f>
        <v>0</v>
      </c>
      <c r="Q28">
        <f t="shared" ref="Q28:Q50" si="23">ROUND(CR28*I28,2)</f>
        <v>0</v>
      </c>
      <c r="R28">
        <f t="shared" ref="R28:R50" si="24">ROUND(CS28*I28,2)</f>
        <v>0</v>
      </c>
      <c r="S28">
        <f t="shared" ref="S28:S50" si="25">ROUND(CT28*I28,2)</f>
        <v>0</v>
      </c>
      <c r="T28">
        <f t="shared" ref="T28:T50" si="26">ROUND(CU28*I28,2)</f>
        <v>0</v>
      </c>
      <c r="U28">
        <f t="shared" ref="U28:U50" si="27">CV28*I28</f>
        <v>0</v>
      </c>
      <c r="V28">
        <f t="shared" ref="V28:V50" si="28">CW28*I28</f>
        <v>0</v>
      </c>
      <c r="W28">
        <f t="shared" ref="W28:W50" si="29">ROUND(CX28*I28,2)</f>
        <v>0</v>
      </c>
      <c r="X28">
        <f t="shared" ref="X28:X50" si="30">ROUND(CY28,2)</f>
        <v>0</v>
      </c>
      <c r="Y28">
        <f t="shared" ref="Y28:Y50" si="31">ROUND(CZ28,2)</f>
        <v>0</v>
      </c>
      <c r="AA28">
        <v>45334378</v>
      </c>
      <c r="AB28">
        <f t="shared" ref="AB28:AB50" si="32">ROUND((AC28+AD28+AF28),6)</f>
        <v>459.59</v>
      </c>
      <c r="AC28">
        <f t="shared" ref="AC28:AC35" si="33">ROUND((ES28),6)</f>
        <v>312.60000000000002</v>
      </c>
      <c r="AD28">
        <f t="shared" ref="AD28:AD35" si="34">ROUND((((ET28)-(EU28))+AE28),6)</f>
        <v>86.95</v>
      </c>
      <c r="AE28">
        <f t="shared" ref="AE28:AF35" si="35">ROUND((EU28),6)</f>
        <v>40.090000000000003</v>
      </c>
      <c r="AF28">
        <f t="shared" si="35"/>
        <v>60.04</v>
      </c>
      <c r="AG28">
        <f t="shared" ref="AG28:AG50" si="36">ROUND((AP28),6)</f>
        <v>0</v>
      </c>
      <c r="AH28">
        <f t="shared" ref="AH28:AI35" si="37">(EW28)</f>
        <v>0.23</v>
      </c>
      <c r="AI28">
        <f t="shared" si="37"/>
        <v>0</v>
      </c>
      <c r="AJ28">
        <f t="shared" ref="AJ28:AJ50" si="38">(AS28)</f>
        <v>0</v>
      </c>
      <c r="AK28">
        <v>459.59</v>
      </c>
      <c r="AL28">
        <v>312.60000000000002</v>
      </c>
      <c r="AM28">
        <v>86.95</v>
      </c>
      <c r="AN28">
        <v>40.090000000000003</v>
      </c>
      <c r="AO28">
        <v>60.04</v>
      </c>
      <c r="AP28">
        <v>0</v>
      </c>
      <c r="AQ28">
        <v>0.23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19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50" si="39">(P28+Q28+S28)</f>
        <v>0</v>
      </c>
      <c r="CQ28">
        <f t="shared" ref="CQ28:CQ50" si="40">(AC28*BC28*AW28)</f>
        <v>312.60000000000002</v>
      </c>
      <c r="CR28">
        <f t="shared" ref="CR28:CR35" si="41">((((ET28)*BB28-(EU28)*BS28)+AE28*BS28)*AV28)</f>
        <v>86.95</v>
      </c>
      <c r="CS28">
        <f t="shared" ref="CS28:CS50" si="42">(AE28*BS28*AV28)</f>
        <v>40.090000000000003</v>
      </c>
      <c r="CT28">
        <f t="shared" ref="CT28:CT50" si="43">(AF28*BA28*AV28)</f>
        <v>60.04</v>
      </c>
      <c r="CU28">
        <f t="shared" ref="CU28:CU50" si="44">AG28</f>
        <v>0</v>
      </c>
      <c r="CV28">
        <f t="shared" ref="CV28:CV50" si="45">(AH28*AV28)</f>
        <v>0.23</v>
      </c>
      <c r="CW28">
        <f t="shared" ref="CW28:CW50" si="46">AI28</f>
        <v>0</v>
      </c>
      <c r="CX28">
        <f t="shared" ref="CX28:CX50" si="47">AJ28</f>
        <v>0</v>
      </c>
      <c r="CY28">
        <f t="shared" ref="CY28:CY50" si="48">((S28*BZ28)/100)</f>
        <v>0</v>
      </c>
      <c r="CZ28">
        <f t="shared" ref="CZ28:CZ50" si="49">((S28*CA28)/100)</f>
        <v>0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1005</v>
      </c>
      <c r="DV28" t="s">
        <v>18</v>
      </c>
      <c r="DW28" t="s">
        <v>18</v>
      </c>
      <c r="DX28">
        <v>1</v>
      </c>
      <c r="EE28">
        <v>41650916</v>
      </c>
      <c r="EF28">
        <v>1</v>
      </c>
      <c r="EG28" t="s">
        <v>20</v>
      </c>
      <c r="EH28">
        <v>0</v>
      </c>
      <c r="EI28" t="s">
        <v>3</v>
      </c>
      <c r="EJ28">
        <v>4</v>
      </c>
      <c r="EK28">
        <v>0</v>
      </c>
      <c r="EL28" t="s">
        <v>21</v>
      </c>
      <c r="EM28" t="s">
        <v>22</v>
      </c>
      <c r="EO28" t="s">
        <v>3</v>
      </c>
      <c r="EQ28">
        <v>2097152</v>
      </c>
      <c r="ER28">
        <v>459.59</v>
      </c>
      <c r="ES28">
        <v>312.60000000000002</v>
      </c>
      <c r="ET28">
        <v>86.95</v>
      </c>
      <c r="EU28">
        <v>40.090000000000003</v>
      </c>
      <c r="EV28">
        <v>60.04</v>
      </c>
      <c r="EW28">
        <v>0.23</v>
      </c>
      <c r="EX28">
        <v>0</v>
      </c>
      <c r="EY28">
        <v>0</v>
      </c>
      <c r="FQ28">
        <v>0</v>
      </c>
      <c r="FR28">
        <f t="shared" ref="FR28:FR50" si="50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235824130</v>
      </c>
      <c r="GG28">
        <v>2</v>
      </c>
      <c r="GH28">
        <v>1</v>
      </c>
      <c r="GI28">
        <v>-2</v>
      </c>
      <c r="GJ28">
        <v>0</v>
      </c>
      <c r="GK28">
        <f>ROUND(R28*(R12)/100,2)</f>
        <v>0</v>
      </c>
      <c r="GL28">
        <f t="shared" ref="GL28:GL50" si="51">ROUND(IF(AND(BH28=3,BI28=3,FS28&lt;&gt;0),P28,0),2)</f>
        <v>0</v>
      </c>
      <c r="GM28">
        <f t="shared" ref="GM28:GM34" si="52">ROUND(O28+X28+Y28+GK28,2)+GX28</f>
        <v>0</v>
      </c>
      <c r="GN28">
        <f t="shared" ref="GN28:GN34" si="53">IF(OR(BI28=0,BI28=1),ROUND(O28+X28+Y28+GK28,2),0)</f>
        <v>0</v>
      </c>
      <c r="GO28">
        <f t="shared" ref="GO28:GO34" si="54">IF(BI28=2,ROUND(O28+X28+Y28+GK28,2),0)</f>
        <v>0</v>
      </c>
      <c r="GP28">
        <f t="shared" ref="GP28:GP34" si="55">IF(BI28=4,ROUND(O28+X28+Y28+GK28,2)+GX28,0)</f>
        <v>0</v>
      </c>
      <c r="GR28">
        <v>0</v>
      </c>
      <c r="GS28">
        <v>3</v>
      </c>
      <c r="GT28">
        <v>0</v>
      </c>
      <c r="GU28" t="s">
        <v>3</v>
      </c>
      <c r="GV28">
        <f t="shared" ref="GV28:GV35" si="56">ROUND((GT28),6)</f>
        <v>0</v>
      </c>
      <c r="GW28">
        <v>1</v>
      </c>
      <c r="GX28">
        <f t="shared" ref="GX28:GX50" si="57">ROUND(HC28*I28,2)</f>
        <v>0</v>
      </c>
      <c r="HA28">
        <v>0</v>
      </c>
      <c r="HB28">
        <v>0</v>
      </c>
      <c r="HC28">
        <f t="shared" ref="HC28:HC50" si="58">GV28*GW28</f>
        <v>0</v>
      </c>
      <c r="IK28">
        <v>0</v>
      </c>
    </row>
    <row r="29" spans="1:245" x14ac:dyDescent="0.2">
      <c r="A29">
        <v>18</v>
      </c>
      <c r="B29">
        <v>0</v>
      </c>
      <c r="C29">
        <v>12</v>
      </c>
      <c r="E29" t="s">
        <v>23</v>
      </c>
      <c r="F29" t="s">
        <v>24</v>
      </c>
      <c r="G29" t="s">
        <v>25</v>
      </c>
      <c r="H29" t="s">
        <v>26</v>
      </c>
      <c r="I29">
        <f>I28*J29</f>
        <v>0</v>
      </c>
      <c r="J29">
        <v>-0.12</v>
      </c>
      <c r="O29">
        <f t="shared" si="21"/>
        <v>0</v>
      </c>
      <c r="P29">
        <f t="shared" si="22"/>
        <v>0</v>
      </c>
      <c r="Q29">
        <f t="shared" si="23"/>
        <v>0</v>
      </c>
      <c r="R29">
        <f t="shared" si="24"/>
        <v>0</v>
      </c>
      <c r="S29">
        <f t="shared" si="25"/>
        <v>0</v>
      </c>
      <c r="T29">
        <f t="shared" si="26"/>
        <v>0</v>
      </c>
      <c r="U29">
        <f t="shared" si="27"/>
        <v>0</v>
      </c>
      <c r="V29">
        <f t="shared" si="28"/>
        <v>0</v>
      </c>
      <c r="W29">
        <f t="shared" si="29"/>
        <v>0</v>
      </c>
      <c r="X29">
        <f t="shared" si="30"/>
        <v>0</v>
      </c>
      <c r="Y29">
        <f t="shared" si="31"/>
        <v>0</v>
      </c>
      <c r="AA29">
        <v>45334378</v>
      </c>
      <c r="AB29">
        <f t="shared" si="32"/>
        <v>0</v>
      </c>
      <c r="AC29">
        <f t="shared" si="33"/>
        <v>0</v>
      </c>
      <c r="AD29">
        <f t="shared" si="34"/>
        <v>0</v>
      </c>
      <c r="AE29">
        <f t="shared" si="35"/>
        <v>0</v>
      </c>
      <c r="AF29">
        <f t="shared" si="35"/>
        <v>0</v>
      </c>
      <c r="AG29">
        <f t="shared" si="36"/>
        <v>0</v>
      </c>
      <c r="AH29">
        <f t="shared" si="37"/>
        <v>0</v>
      </c>
      <c r="AI29">
        <f t="shared" si="37"/>
        <v>0</v>
      </c>
      <c r="AJ29">
        <f t="shared" si="38"/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3</v>
      </c>
      <c r="BI29">
        <v>4</v>
      </c>
      <c r="BJ29" t="s">
        <v>3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39"/>
        <v>0</v>
      </c>
      <c r="CQ29">
        <f t="shared" si="40"/>
        <v>0</v>
      </c>
      <c r="CR29">
        <f t="shared" si="41"/>
        <v>0</v>
      </c>
      <c r="CS29">
        <f t="shared" si="42"/>
        <v>0</v>
      </c>
      <c r="CT29">
        <f t="shared" si="43"/>
        <v>0</v>
      </c>
      <c r="CU29">
        <f t="shared" si="44"/>
        <v>0</v>
      </c>
      <c r="CV29">
        <f t="shared" si="45"/>
        <v>0</v>
      </c>
      <c r="CW29">
        <f t="shared" si="46"/>
        <v>0</v>
      </c>
      <c r="CX29">
        <f t="shared" si="47"/>
        <v>0</v>
      </c>
      <c r="CY29">
        <f t="shared" si="48"/>
        <v>0</v>
      </c>
      <c r="CZ29">
        <f t="shared" si="49"/>
        <v>0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1009</v>
      </c>
      <c r="DV29" t="s">
        <v>26</v>
      </c>
      <c r="DW29" t="s">
        <v>26</v>
      </c>
      <c r="DX29">
        <v>1000</v>
      </c>
      <c r="EE29">
        <v>41650916</v>
      </c>
      <c r="EF29">
        <v>1</v>
      </c>
      <c r="EG29" t="s">
        <v>20</v>
      </c>
      <c r="EH29">
        <v>0</v>
      </c>
      <c r="EI29" t="s">
        <v>3</v>
      </c>
      <c r="EJ29">
        <v>4</v>
      </c>
      <c r="EK29">
        <v>0</v>
      </c>
      <c r="EL29" t="s">
        <v>21</v>
      </c>
      <c r="EM29" t="s">
        <v>22</v>
      </c>
      <c r="EO29" t="s">
        <v>3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FQ29">
        <v>0</v>
      </c>
      <c r="FR29">
        <f t="shared" si="50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1489638031</v>
      </c>
      <c r="GG29">
        <v>2</v>
      </c>
      <c r="GH29">
        <v>1</v>
      </c>
      <c r="GI29">
        <v>-2</v>
      </c>
      <c r="GJ29">
        <v>0</v>
      </c>
      <c r="GK29">
        <f>ROUND(R29*(R12)/100,2)</f>
        <v>0</v>
      </c>
      <c r="GL29">
        <f t="shared" si="51"/>
        <v>0</v>
      </c>
      <c r="GM29">
        <f t="shared" si="52"/>
        <v>0</v>
      </c>
      <c r="GN29">
        <f t="shared" si="53"/>
        <v>0</v>
      </c>
      <c r="GO29">
        <f t="shared" si="54"/>
        <v>0</v>
      </c>
      <c r="GP29">
        <f t="shared" si="55"/>
        <v>0</v>
      </c>
      <c r="GR29">
        <v>0</v>
      </c>
      <c r="GS29">
        <v>3</v>
      </c>
      <c r="GT29">
        <v>0</v>
      </c>
      <c r="GU29" t="s">
        <v>3</v>
      </c>
      <c r="GV29">
        <f t="shared" si="56"/>
        <v>0</v>
      </c>
      <c r="GW29">
        <v>1</v>
      </c>
      <c r="GX29">
        <f t="shared" si="57"/>
        <v>0</v>
      </c>
      <c r="HA29">
        <v>0</v>
      </c>
      <c r="HB29">
        <v>0</v>
      </c>
      <c r="HC29">
        <f t="shared" si="58"/>
        <v>0</v>
      </c>
      <c r="IK29">
        <v>0</v>
      </c>
    </row>
    <row r="30" spans="1:245" x14ac:dyDescent="0.2">
      <c r="A30">
        <v>18</v>
      </c>
      <c r="B30">
        <v>0</v>
      </c>
      <c r="C30">
        <v>10</v>
      </c>
      <c r="E30" t="s">
        <v>27</v>
      </c>
      <c r="F30" t="s">
        <v>28</v>
      </c>
      <c r="G30" t="s">
        <v>29</v>
      </c>
      <c r="H30" t="s">
        <v>26</v>
      </c>
      <c r="I30">
        <f>I28*J30</f>
        <v>0</v>
      </c>
      <c r="J30">
        <v>-0.105</v>
      </c>
      <c r="O30">
        <f t="shared" si="21"/>
        <v>0</v>
      </c>
      <c r="P30">
        <f t="shared" si="22"/>
        <v>0</v>
      </c>
      <c r="Q30">
        <f t="shared" si="23"/>
        <v>0</v>
      </c>
      <c r="R30">
        <f t="shared" si="24"/>
        <v>0</v>
      </c>
      <c r="S30">
        <f t="shared" si="25"/>
        <v>0</v>
      </c>
      <c r="T30">
        <f t="shared" si="26"/>
        <v>0</v>
      </c>
      <c r="U30">
        <f t="shared" si="27"/>
        <v>0</v>
      </c>
      <c r="V30">
        <f t="shared" si="28"/>
        <v>0</v>
      </c>
      <c r="W30">
        <f t="shared" si="29"/>
        <v>0</v>
      </c>
      <c r="X30">
        <f t="shared" si="30"/>
        <v>0</v>
      </c>
      <c r="Y30">
        <f t="shared" si="31"/>
        <v>0</v>
      </c>
      <c r="AA30">
        <v>45334378</v>
      </c>
      <c r="AB30">
        <f t="shared" si="32"/>
        <v>2690.29</v>
      </c>
      <c r="AC30">
        <f t="shared" si="33"/>
        <v>2690.29</v>
      </c>
      <c r="AD30">
        <f t="shared" si="34"/>
        <v>0</v>
      </c>
      <c r="AE30">
        <f t="shared" si="35"/>
        <v>0</v>
      </c>
      <c r="AF30">
        <f t="shared" si="35"/>
        <v>0</v>
      </c>
      <c r="AG30">
        <f t="shared" si="36"/>
        <v>0</v>
      </c>
      <c r="AH30">
        <f t="shared" si="37"/>
        <v>0</v>
      </c>
      <c r="AI30">
        <f t="shared" si="37"/>
        <v>0</v>
      </c>
      <c r="AJ30">
        <f t="shared" si="38"/>
        <v>0</v>
      </c>
      <c r="AK30">
        <v>2690.29</v>
      </c>
      <c r="AL30">
        <v>2690.29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3</v>
      </c>
      <c r="BI30">
        <v>4</v>
      </c>
      <c r="BJ30" t="s">
        <v>30</v>
      </c>
      <c r="BM30">
        <v>0</v>
      </c>
      <c r="BN30">
        <v>0</v>
      </c>
      <c r="BO30" t="s">
        <v>3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39"/>
        <v>0</v>
      </c>
      <c r="CQ30">
        <f t="shared" si="40"/>
        <v>2690.29</v>
      </c>
      <c r="CR30">
        <f t="shared" si="41"/>
        <v>0</v>
      </c>
      <c r="CS30">
        <f t="shared" si="42"/>
        <v>0</v>
      </c>
      <c r="CT30">
        <f t="shared" si="43"/>
        <v>0</v>
      </c>
      <c r="CU30">
        <f t="shared" si="44"/>
        <v>0</v>
      </c>
      <c r="CV30">
        <f t="shared" si="45"/>
        <v>0</v>
      </c>
      <c r="CW30">
        <f t="shared" si="46"/>
        <v>0</v>
      </c>
      <c r="CX30">
        <f t="shared" si="47"/>
        <v>0</v>
      </c>
      <c r="CY30">
        <f t="shared" si="48"/>
        <v>0</v>
      </c>
      <c r="CZ30">
        <f t="shared" si="49"/>
        <v>0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1009</v>
      </c>
      <c r="DV30" t="s">
        <v>26</v>
      </c>
      <c r="DW30" t="s">
        <v>26</v>
      </c>
      <c r="DX30">
        <v>1000</v>
      </c>
      <c r="EE30">
        <v>41650916</v>
      </c>
      <c r="EF30">
        <v>1</v>
      </c>
      <c r="EG30" t="s">
        <v>20</v>
      </c>
      <c r="EH30">
        <v>0</v>
      </c>
      <c r="EI30" t="s">
        <v>3</v>
      </c>
      <c r="EJ30">
        <v>4</v>
      </c>
      <c r="EK30">
        <v>0</v>
      </c>
      <c r="EL30" t="s">
        <v>21</v>
      </c>
      <c r="EM30" t="s">
        <v>22</v>
      </c>
      <c r="EO30" t="s">
        <v>3</v>
      </c>
      <c r="EQ30">
        <v>0</v>
      </c>
      <c r="ER30">
        <v>2690.29</v>
      </c>
      <c r="ES30">
        <v>2690.29</v>
      </c>
      <c r="ET30">
        <v>0</v>
      </c>
      <c r="EU30">
        <v>0</v>
      </c>
      <c r="EV30">
        <v>0</v>
      </c>
      <c r="EW30">
        <v>0</v>
      </c>
      <c r="EX30">
        <v>0</v>
      </c>
      <c r="FQ30">
        <v>0</v>
      </c>
      <c r="FR30">
        <f t="shared" si="50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-2069439204</v>
      </c>
      <c r="GG30">
        <v>2</v>
      </c>
      <c r="GH30">
        <v>1</v>
      </c>
      <c r="GI30">
        <v>-2</v>
      </c>
      <c r="GJ30">
        <v>0</v>
      </c>
      <c r="GK30">
        <f>ROUND(R30*(R12)/100,2)</f>
        <v>0</v>
      </c>
      <c r="GL30">
        <f t="shared" si="51"/>
        <v>0</v>
      </c>
      <c r="GM30">
        <f t="shared" si="52"/>
        <v>0</v>
      </c>
      <c r="GN30">
        <f t="shared" si="53"/>
        <v>0</v>
      </c>
      <c r="GO30">
        <f t="shared" si="54"/>
        <v>0</v>
      </c>
      <c r="GP30">
        <f t="shared" si="55"/>
        <v>0</v>
      </c>
      <c r="GR30">
        <v>0</v>
      </c>
      <c r="GS30">
        <v>3</v>
      </c>
      <c r="GT30">
        <v>0</v>
      </c>
      <c r="GU30" t="s">
        <v>3</v>
      </c>
      <c r="GV30">
        <f t="shared" si="56"/>
        <v>0</v>
      </c>
      <c r="GW30">
        <v>1</v>
      </c>
      <c r="GX30">
        <f t="shared" si="57"/>
        <v>0</v>
      </c>
      <c r="HA30">
        <v>0</v>
      </c>
      <c r="HB30">
        <v>0</v>
      </c>
      <c r="HC30">
        <f t="shared" si="58"/>
        <v>0</v>
      </c>
      <c r="IK30">
        <v>0</v>
      </c>
    </row>
    <row r="31" spans="1:245" x14ac:dyDescent="0.2">
      <c r="A31">
        <v>18</v>
      </c>
      <c r="B31">
        <v>0</v>
      </c>
      <c r="C31">
        <v>11</v>
      </c>
      <c r="E31" t="s">
        <v>31</v>
      </c>
      <c r="F31" t="s">
        <v>32</v>
      </c>
      <c r="G31" t="s">
        <v>33</v>
      </c>
      <c r="H31" t="s">
        <v>26</v>
      </c>
      <c r="I31">
        <f>I28*J31</f>
        <v>0</v>
      </c>
      <c r="J31">
        <v>0.1167</v>
      </c>
      <c r="O31">
        <f t="shared" si="21"/>
        <v>0</v>
      </c>
      <c r="P31">
        <f t="shared" si="22"/>
        <v>0</v>
      </c>
      <c r="Q31">
        <f t="shared" si="23"/>
        <v>0</v>
      </c>
      <c r="R31">
        <f t="shared" si="24"/>
        <v>0</v>
      </c>
      <c r="S31">
        <f t="shared" si="25"/>
        <v>0</v>
      </c>
      <c r="T31">
        <f t="shared" si="26"/>
        <v>0</v>
      </c>
      <c r="U31">
        <f t="shared" si="27"/>
        <v>0</v>
      </c>
      <c r="V31">
        <f t="shared" si="28"/>
        <v>0</v>
      </c>
      <c r="W31">
        <f t="shared" si="29"/>
        <v>0</v>
      </c>
      <c r="X31">
        <f t="shared" si="30"/>
        <v>0</v>
      </c>
      <c r="Y31">
        <f t="shared" si="31"/>
        <v>0</v>
      </c>
      <c r="AA31">
        <v>45334378</v>
      </c>
      <c r="AB31">
        <f t="shared" si="32"/>
        <v>2652.04</v>
      </c>
      <c r="AC31">
        <f t="shared" si="33"/>
        <v>2652.04</v>
      </c>
      <c r="AD31">
        <f t="shared" si="34"/>
        <v>0</v>
      </c>
      <c r="AE31">
        <f t="shared" si="35"/>
        <v>0</v>
      </c>
      <c r="AF31">
        <f t="shared" si="35"/>
        <v>0</v>
      </c>
      <c r="AG31">
        <f t="shared" si="36"/>
        <v>0</v>
      </c>
      <c r="AH31">
        <f t="shared" si="37"/>
        <v>0</v>
      </c>
      <c r="AI31">
        <f t="shared" si="37"/>
        <v>0</v>
      </c>
      <c r="AJ31">
        <f t="shared" si="38"/>
        <v>0</v>
      </c>
      <c r="AK31">
        <v>2652.04</v>
      </c>
      <c r="AL31">
        <v>2652.04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70</v>
      </c>
      <c r="AU31">
        <v>10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3</v>
      </c>
      <c r="BI31">
        <v>4</v>
      </c>
      <c r="BJ31" t="s">
        <v>34</v>
      </c>
      <c r="BM31">
        <v>0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70</v>
      </c>
      <c r="CA31">
        <v>10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39"/>
        <v>0</v>
      </c>
      <c r="CQ31">
        <f t="shared" si="40"/>
        <v>2652.04</v>
      </c>
      <c r="CR31">
        <f t="shared" si="41"/>
        <v>0</v>
      </c>
      <c r="CS31">
        <f t="shared" si="42"/>
        <v>0</v>
      </c>
      <c r="CT31">
        <f t="shared" si="43"/>
        <v>0</v>
      </c>
      <c r="CU31">
        <f t="shared" si="44"/>
        <v>0</v>
      </c>
      <c r="CV31">
        <f t="shared" si="45"/>
        <v>0</v>
      </c>
      <c r="CW31">
        <f t="shared" si="46"/>
        <v>0</v>
      </c>
      <c r="CX31">
        <f t="shared" si="47"/>
        <v>0</v>
      </c>
      <c r="CY31">
        <f t="shared" si="48"/>
        <v>0</v>
      </c>
      <c r="CZ31">
        <f t="shared" si="49"/>
        <v>0</v>
      </c>
      <c r="DC31" t="s">
        <v>3</v>
      </c>
      <c r="DD31" t="s">
        <v>3</v>
      </c>
      <c r="DE31" t="s">
        <v>3</v>
      </c>
      <c r="DF31" t="s">
        <v>3</v>
      </c>
      <c r="DG31" t="s">
        <v>3</v>
      </c>
      <c r="DH31" t="s">
        <v>3</v>
      </c>
      <c r="DI31" t="s">
        <v>3</v>
      </c>
      <c r="DJ31" t="s">
        <v>3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1009</v>
      </c>
      <c r="DV31" t="s">
        <v>26</v>
      </c>
      <c r="DW31" t="s">
        <v>26</v>
      </c>
      <c r="DX31">
        <v>1000</v>
      </c>
      <c r="EE31">
        <v>41650916</v>
      </c>
      <c r="EF31">
        <v>1</v>
      </c>
      <c r="EG31" t="s">
        <v>20</v>
      </c>
      <c r="EH31">
        <v>0</v>
      </c>
      <c r="EI31" t="s">
        <v>3</v>
      </c>
      <c r="EJ31">
        <v>4</v>
      </c>
      <c r="EK31">
        <v>0</v>
      </c>
      <c r="EL31" t="s">
        <v>21</v>
      </c>
      <c r="EM31" t="s">
        <v>22</v>
      </c>
      <c r="EO31" t="s">
        <v>3</v>
      </c>
      <c r="EQ31">
        <v>32768</v>
      </c>
      <c r="ER31">
        <v>2652.04</v>
      </c>
      <c r="ES31">
        <v>2652.04</v>
      </c>
      <c r="ET31">
        <v>0</v>
      </c>
      <c r="EU31">
        <v>0</v>
      </c>
      <c r="EV31">
        <v>0</v>
      </c>
      <c r="EW31">
        <v>0</v>
      </c>
      <c r="EX31">
        <v>0</v>
      </c>
      <c r="FQ31">
        <v>0</v>
      </c>
      <c r="FR31">
        <f t="shared" si="50"/>
        <v>0</v>
      </c>
      <c r="FS31">
        <v>0</v>
      </c>
      <c r="FX31">
        <v>70</v>
      </c>
      <c r="FY31">
        <v>10</v>
      </c>
      <c r="GA31" t="s">
        <v>3</v>
      </c>
      <c r="GD31">
        <v>0</v>
      </c>
      <c r="GF31">
        <v>-740831190</v>
      </c>
      <c r="GG31">
        <v>2</v>
      </c>
      <c r="GH31">
        <v>1</v>
      </c>
      <c r="GI31">
        <v>-2</v>
      </c>
      <c r="GJ31">
        <v>0</v>
      </c>
      <c r="GK31">
        <f>ROUND(R31*(R12)/100,2)</f>
        <v>0</v>
      </c>
      <c r="GL31">
        <f t="shared" si="51"/>
        <v>0</v>
      </c>
      <c r="GM31">
        <f t="shared" si="52"/>
        <v>0</v>
      </c>
      <c r="GN31">
        <f t="shared" si="53"/>
        <v>0</v>
      </c>
      <c r="GO31">
        <f t="shared" si="54"/>
        <v>0</v>
      </c>
      <c r="GP31">
        <f t="shared" si="55"/>
        <v>0</v>
      </c>
      <c r="GR31">
        <v>0</v>
      </c>
      <c r="GS31">
        <v>3</v>
      </c>
      <c r="GT31">
        <v>0</v>
      </c>
      <c r="GU31" t="s">
        <v>3</v>
      </c>
      <c r="GV31">
        <f t="shared" si="56"/>
        <v>0</v>
      </c>
      <c r="GW31">
        <v>1</v>
      </c>
      <c r="GX31">
        <f t="shared" si="57"/>
        <v>0</v>
      </c>
      <c r="HA31">
        <v>0</v>
      </c>
      <c r="HB31">
        <v>0</v>
      </c>
      <c r="HC31">
        <f t="shared" si="58"/>
        <v>0</v>
      </c>
      <c r="IK31">
        <v>0</v>
      </c>
    </row>
    <row r="32" spans="1:245" x14ac:dyDescent="0.2">
      <c r="A32">
        <v>17</v>
      </c>
      <c r="B32">
        <v>0</v>
      </c>
      <c r="C32">
        <f>ROW(SmtRes!A20)</f>
        <v>20</v>
      </c>
      <c r="D32">
        <f>ROW(EtalonRes!A19)</f>
        <v>19</v>
      </c>
      <c r="E32" t="s">
        <v>35</v>
      </c>
      <c r="F32" t="s">
        <v>36</v>
      </c>
      <c r="G32" t="s">
        <v>37</v>
      </c>
      <c r="H32" t="s">
        <v>38</v>
      </c>
      <c r="I32">
        <f>ROUND((I44-I34*0.2),3)*0</f>
        <v>0</v>
      </c>
      <c r="J32">
        <v>0</v>
      </c>
      <c r="O32">
        <f t="shared" si="21"/>
        <v>0</v>
      </c>
      <c r="P32">
        <f t="shared" si="22"/>
        <v>0</v>
      </c>
      <c r="Q32">
        <f t="shared" si="23"/>
        <v>0</v>
      </c>
      <c r="R32">
        <f t="shared" si="24"/>
        <v>0</v>
      </c>
      <c r="S32">
        <f t="shared" si="25"/>
        <v>0</v>
      </c>
      <c r="T32">
        <f t="shared" si="26"/>
        <v>0</v>
      </c>
      <c r="U32">
        <f t="shared" si="27"/>
        <v>0</v>
      </c>
      <c r="V32">
        <f t="shared" si="28"/>
        <v>0</v>
      </c>
      <c r="W32">
        <f t="shared" si="29"/>
        <v>0</v>
      </c>
      <c r="X32">
        <f t="shared" si="30"/>
        <v>0</v>
      </c>
      <c r="Y32">
        <f t="shared" si="31"/>
        <v>0</v>
      </c>
      <c r="AA32">
        <v>45334378</v>
      </c>
      <c r="AB32">
        <f t="shared" si="32"/>
        <v>4928.21</v>
      </c>
      <c r="AC32">
        <f t="shared" si="33"/>
        <v>584.69000000000005</v>
      </c>
      <c r="AD32">
        <f t="shared" si="34"/>
        <v>3761.43</v>
      </c>
      <c r="AE32">
        <f t="shared" si="35"/>
        <v>943.08</v>
      </c>
      <c r="AF32">
        <f t="shared" si="35"/>
        <v>582.09</v>
      </c>
      <c r="AG32">
        <f t="shared" si="36"/>
        <v>0</v>
      </c>
      <c r="AH32">
        <f t="shared" si="37"/>
        <v>2.79</v>
      </c>
      <c r="AI32">
        <f t="shared" si="37"/>
        <v>0</v>
      </c>
      <c r="AJ32">
        <f t="shared" si="38"/>
        <v>0</v>
      </c>
      <c r="AK32">
        <v>4928.21</v>
      </c>
      <c r="AL32">
        <v>584.69000000000005</v>
      </c>
      <c r="AM32">
        <v>3761.43</v>
      </c>
      <c r="AN32">
        <v>943.08</v>
      </c>
      <c r="AO32">
        <v>582.09</v>
      </c>
      <c r="AP32">
        <v>0</v>
      </c>
      <c r="AQ32">
        <v>2.79</v>
      </c>
      <c r="AR32">
        <v>0</v>
      </c>
      <c r="AS32">
        <v>0</v>
      </c>
      <c r="AT32">
        <v>70</v>
      </c>
      <c r="AU32">
        <v>10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39</v>
      </c>
      <c r="BM32">
        <v>0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70</v>
      </c>
      <c r="CA32">
        <v>10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39"/>
        <v>0</v>
      </c>
      <c r="CQ32">
        <f t="shared" si="40"/>
        <v>584.69000000000005</v>
      </c>
      <c r="CR32">
        <f t="shared" si="41"/>
        <v>3761.43</v>
      </c>
      <c r="CS32">
        <f t="shared" si="42"/>
        <v>943.08</v>
      </c>
      <c r="CT32">
        <f t="shared" si="43"/>
        <v>582.09</v>
      </c>
      <c r="CU32">
        <f t="shared" si="44"/>
        <v>0</v>
      </c>
      <c r="CV32">
        <f t="shared" si="45"/>
        <v>2.79</v>
      </c>
      <c r="CW32">
        <f t="shared" si="46"/>
        <v>0</v>
      </c>
      <c r="CX32">
        <f t="shared" si="47"/>
        <v>0</v>
      </c>
      <c r="CY32">
        <f t="shared" si="48"/>
        <v>0</v>
      </c>
      <c r="CZ32">
        <f t="shared" si="49"/>
        <v>0</v>
      </c>
      <c r="DC32" t="s">
        <v>3</v>
      </c>
      <c r="DD32" t="s">
        <v>3</v>
      </c>
      <c r="DE32" t="s">
        <v>3</v>
      </c>
      <c r="DF32" t="s">
        <v>3</v>
      </c>
      <c r="DG32" t="s">
        <v>3</v>
      </c>
      <c r="DH32" t="s">
        <v>3</v>
      </c>
      <c r="DI32" t="s">
        <v>3</v>
      </c>
      <c r="DJ32" t="s">
        <v>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1005</v>
      </c>
      <c r="DV32" t="s">
        <v>38</v>
      </c>
      <c r="DW32" t="s">
        <v>38</v>
      </c>
      <c r="DX32">
        <v>100</v>
      </c>
      <c r="EE32">
        <v>41650916</v>
      </c>
      <c r="EF32">
        <v>1</v>
      </c>
      <c r="EG32" t="s">
        <v>20</v>
      </c>
      <c r="EH32">
        <v>0</v>
      </c>
      <c r="EI32" t="s">
        <v>3</v>
      </c>
      <c r="EJ32">
        <v>4</v>
      </c>
      <c r="EK32">
        <v>0</v>
      </c>
      <c r="EL32" t="s">
        <v>21</v>
      </c>
      <c r="EM32" t="s">
        <v>22</v>
      </c>
      <c r="EO32" t="s">
        <v>3</v>
      </c>
      <c r="EQ32">
        <v>0</v>
      </c>
      <c r="ER32">
        <v>4928.21</v>
      </c>
      <c r="ES32">
        <v>584.69000000000005</v>
      </c>
      <c r="ET32">
        <v>3761.43</v>
      </c>
      <c r="EU32">
        <v>943.08</v>
      </c>
      <c r="EV32">
        <v>582.09</v>
      </c>
      <c r="EW32">
        <v>2.79</v>
      </c>
      <c r="EX32">
        <v>0</v>
      </c>
      <c r="EY32">
        <v>0</v>
      </c>
      <c r="FQ32">
        <v>0</v>
      </c>
      <c r="FR32">
        <f t="shared" si="50"/>
        <v>0</v>
      </c>
      <c r="FS32">
        <v>0</v>
      </c>
      <c r="FX32">
        <v>70</v>
      </c>
      <c r="FY32">
        <v>10</v>
      </c>
      <c r="GA32" t="s">
        <v>3</v>
      </c>
      <c r="GD32">
        <v>0</v>
      </c>
      <c r="GF32">
        <v>-883003993</v>
      </c>
      <c r="GG32">
        <v>2</v>
      </c>
      <c r="GH32">
        <v>1</v>
      </c>
      <c r="GI32">
        <v>-2</v>
      </c>
      <c r="GJ32">
        <v>0</v>
      </c>
      <c r="GK32">
        <f>ROUND(R32*(R12)/100,2)</f>
        <v>0</v>
      </c>
      <c r="GL32">
        <f t="shared" si="51"/>
        <v>0</v>
      </c>
      <c r="GM32">
        <f t="shared" si="52"/>
        <v>0</v>
      </c>
      <c r="GN32">
        <f t="shared" si="53"/>
        <v>0</v>
      </c>
      <c r="GO32">
        <f t="shared" si="54"/>
        <v>0</v>
      </c>
      <c r="GP32">
        <f t="shared" si="55"/>
        <v>0</v>
      </c>
      <c r="GR32">
        <v>0</v>
      </c>
      <c r="GS32">
        <v>3</v>
      </c>
      <c r="GT32">
        <v>0</v>
      </c>
      <c r="GU32" t="s">
        <v>3</v>
      </c>
      <c r="GV32">
        <f t="shared" si="56"/>
        <v>0</v>
      </c>
      <c r="GW32">
        <v>1</v>
      </c>
      <c r="GX32">
        <f t="shared" si="57"/>
        <v>0</v>
      </c>
      <c r="HA32">
        <v>0</v>
      </c>
      <c r="HB32">
        <v>0</v>
      </c>
      <c r="HC32">
        <f t="shared" si="58"/>
        <v>0</v>
      </c>
      <c r="IK32">
        <v>0</v>
      </c>
    </row>
    <row r="33" spans="1:245" x14ac:dyDescent="0.2">
      <c r="A33">
        <v>17</v>
      </c>
      <c r="B33">
        <v>0</v>
      </c>
      <c r="C33">
        <f>ROW(SmtRes!A26)</f>
        <v>26</v>
      </c>
      <c r="D33">
        <f>ROW(EtalonRes!A25)</f>
        <v>25</v>
      </c>
      <c r="E33" t="s">
        <v>40</v>
      </c>
      <c r="F33" t="s">
        <v>41</v>
      </c>
      <c r="G33" t="s">
        <v>42</v>
      </c>
      <c r="H33" t="s">
        <v>43</v>
      </c>
      <c r="I33">
        <f>ROUND(-(2)*0/10,9)</f>
        <v>0</v>
      </c>
      <c r="J33">
        <v>0</v>
      </c>
      <c r="O33">
        <f t="shared" si="21"/>
        <v>0</v>
      </c>
      <c r="P33">
        <f t="shared" si="22"/>
        <v>0</v>
      </c>
      <c r="Q33">
        <f t="shared" si="23"/>
        <v>0</v>
      </c>
      <c r="R33">
        <f t="shared" si="24"/>
        <v>0</v>
      </c>
      <c r="S33">
        <f t="shared" si="25"/>
        <v>0</v>
      </c>
      <c r="T33">
        <f t="shared" si="26"/>
        <v>0</v>
      </c>
      <c r="U33">
        <f t="shared" si="27"/>
        <v>0</v>
      </c>
      <c r="V33">
        <f t="shared" si="28"/>
        <v>0</v>
      </c>
      <c r="W33">
        <f t="shared" si="29"/>
        <v>0</v>
      </c>
      <c r="X33">
        <f t="shared" si="30"/>
        <v>0</v>
      </c>
      <c r="Y33">
        <f t="shared" si="31"/>
        <v>0</v>
      </c>
      <c r="AA33">
        <v>45334378</v>
      </c>
      <c r="AB33">
        <f t="shared" si="32"/>
        <v>271.08</v>
      </c>
      <c r="AC33">
        <f t="shared" si="33"/>
        <v>0</v>
      </c>
      <c r="AD33">
        <f t="shared" si="34"/>
        <v>215.69</v>
      </c>
      <c r="AE33">
        <f t="shared" si="35"/>
        <v>67.56</v>
      </c>
      <c r="AF33">
        <f t="shared" si="35"/>
        <v>55.39</v>
      </c>
      <c r="AG33">
        <f t="shared" si="36"/>
        <v>0</v>
      </c>
      <c r="AH33">
        <f t="shared" si="37"/>
        <v>0.27</v>
      </c>
      <c r="AI33">
        <f t="shared" si="37"/>
        <v>0</v>
      </c>
      <c r="AJ33">
        <f t="shared" si="38"/>
        <v>0</v>
      </c>
      <c r="AK33">
        <v>271.08</v>
      </c>
      <c r="AL33">
        <v>0</v>
      </c>
      <c r="AM33">
        <v>215.69</v>
      </c>
      <c r="AN33">
        <v>67.56</v>
      </c>
      <c r="AO33">
        <v>55.39</v>
      </c>
      <c r="AP33">
        <v>0</v>
      </c>
      <c r="AQ33">
        <v>0.27</v>
      </c>
      <c r="AR33">
        <v>0</v>
      </c>
      <c r="AS33">
        <v>0</v>
      </c>
      <c r="AT33">
        <v>70</v>
      </c>
      <c r="AU33">
        <v>10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0</v>
      </c>
      <c r="BI33">
        <v>4</v>
      </c>
      <c r="BJ33" t="s">
        <v>44</v>
      </c>
      <c r="BM33">
        <v>0</v>
      </c>
      <c r="BN33">
        <v>0</v>
      </c>
      <c r="BO33" t="s">
        <v>3</v>
      </c>
      <c r="BP33">
        <v>0</v>
      </c>
      <c r="BQ33">
        <v>1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70</v>
      </c>
      <c r="CA33">
        <v>10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39"/>
        <v>0</v>
      </c>
      <c r="CQ33">
        <f t="shared" si="40"/>
        <v>0</v>
      </c>
      <c r="CR33">
        <f t="shared" si="41"/>
        <v>215.69</v>
      </c>
      <c r="CS33">
        <f t="shared" si="42"/>
        <v>67.56</v>
      </c>
      <c r="CT33">
        <f t="shared" si="43"/>
        <v>55.39</v>
      </c>
      <c r="CU33">
        <f t="shared" si="44"/>
        <v>0</v>
      </c>
      <c r="CV33">
        <f t="shared" si="45"/>
        <v>0.27</v>
      </c>
      <c r="CW33">
        <f t="shared" si="46"/>
        <v>0</v>
      </c>
      <c r="CX33">
        <f t="shared" si="47"/>
        <v>0</v>
      </c>
      <c r="CY33">
        <f t="shared" si="48"/>
        <v>0</v>
      </c>
      <c r="CZ33">
        <f t="shared" si="49"/>
        <v>0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1010</v>
      </c>
      <c r="DV33" t="s">
        <v>43</v>
      </c>
      <c r="DW33" t="s">
        <v>43</v>
      </c>
      <c r="DX33">
        <v>1</v>
      </c>
      <c r="EE33">
        <v>41650916</v>
      </c>
      <c r="EF33">
        <v>1</v>
      </c>
      <c r="EG33" t="s">
        <v>20</v>
      </c>
      <c r="EH33">
        <v>0</v>
      </c>
      <c r="EI33" t="s">
        <v>3</v>
      </c>
      <c r="EJ33">
        <v>4</v>
      </c>
      <c r="EK33">
        <v>0</v>
      </c>
      <c r="EL33" t="s">
        <v>21</v>
      </c>
      <c r="EM33" t="s">
        <v>22</v>
      </c>
      <c r="EO33" t="s">
        <v>3</v>
      </c>
      <c r="EQ33">
        <v>0</v>
      </c>
      <c r="ER33">
        <v>271.08</v>
      </c>
      <c r="ES33">
        <v>0</v>
      </c>
      <c r="ET33">
        <v>215.69</v>
      </c>
      <c r="EU33">
        <v>67.56</v>
      </c>
      <c r="EV33">
        <v>55.39</v>
      </c>
      <c r="EW33">
        <v>0.27</v>
      </c>
      <c r="EX33">
        <v>0</v>
      </c>
      <c r="EY33">
        <v>0</v>
      </c>
      <c r="FQ33">
        <v>0</v>
      </c>
      <c r="FR33">
        <f t="shared" si="50"/>
        <v>0</v>
      </c>
      <c r="FS33">
        <v>0</v>
      </c>
      <c r="FX33">
        <v>70</v>
      </c>
      <c r="FY33">
        <v>10</v>
      </c>
      <c r="GA33" t="s">
        <v>3</v>
      </c>
      <c r="GD33">
        <v>0</v>
      </c>
      <c r="GF33">
        <v>1811959227</v>
      </c>
      <c r="GG33">
        <v>2</v>
      </c>
      <c r="GH33">
        <v>1</v>
      </c>
      <c r="GI33">
        <v>-2</v>
      </c>
      <c r="GJ33">
        <v>0</v>
      </c>
      <c r="GK33">
        <f>ROUND(R33*(R12)/100,2)</f>
        <v>0</v>
      </c>
      <c r="GL33">
        <f t="shared" si="51"/>
        <v>0</v>
      </c>
      <c r="GM33">
        <f t="shared" si="52"/>
        <v>0</v>
      </c>
      <c r="GN33">
        <f t="shared" si="53"/>
        <v>0</v>
      </c>
      <c r="GO33">
        <f t="shared" si="54"/>
        <v>0</v>
      </c>
      <c r="GP33">
        <f t="shared" si="55"/>
        <v>0</v>
      </c>
      <c r="GR33">
        <v>0</v>
      </c>
      <c r="GS33">
        <v>3</v>
      </c>
      <c r="GT33">
        <v>0</v>
      </c>
      <c r="GU33" t="s">
        <v>3</v>
      </c>
      <c r="GV33">
        <f t="shared" si="56"/>
        <v>0</v>
      </c>
      <c r="GW33">
        <v>1</v>
      </c>
      <c r="GX33">
        <f t="shared" si="57"/>
        <v>0</v>
      </c>
      <c r="HA33">
        <v>0</v>
      </c>
      <c r="HB33">
        <v>0</v>
      </c>
      <c r="HC33">
        <f t="shared" si="58"/>
        <v>0</v>
      </c>
      <c r="IK33">
        <v>0</v>
      </c>
    </row>
    <row r="34" spans="1:245" x14ac:dyDescent="0.2">
      <c r="A34">
        <v>17</v>
      </c>
      <c r="B34">
        <v>0</v>
      </c>
      <c r="C34">
        <f>ROW(SmtRes!A30)</f>
        <v>30</v>
      </c>
      <c r="D34">
        <f>ROW(EtalonRes!A29)</f>
        <v>29</v>
      </c>
      <c r="E34" t="s">
        <v>45</v>
      </c>
      <c r="F34" t="s">
        <v>46</v>
      </c>
      <c r="G34" t="s">
        <v>47</v>
      </c>
      <c r="H34" t="s">
        <v>48</v>
      </c>
      <c r="I34">
        <f>ROUND((100)*0/100,9)</f>
        <v>0</v>
      </c>
      <c r="J34">
        <v>0</v>
      </c>
      <c r="O34">
        <f t="shared" si="21"/>
        <v>0</v>
      </c>
      <c r="P34">
        <f t="shared" si="22"/>
        <v>0</v>
      </c>
      <c r="Q34">
        <f t="shared" si="23"/>
        <v>0</v>
      </c>
      <c r="R34">
        <f t="shared" si="24"/>
        <v>0</v>
      </c>
      <c r="S34">
        <f t="shared" si="25"/>
        <v>0</v>
      </c>
      <c r="T34">
        <f t="shared" si="26"/>
        <v>0</v>
      </c>
      <c r="U34">
        <f t="shared" si="27"/>
        <v>0</v>
      </c>
      <c r="V34">
        <f t="shared" si="28"/>
        <v>0</v>
      </c>
      <c r="W34">
        <f t="shared" si="29"/>
        <v>0</v>
      </c>
      <c r="X34">
        <f t="shared" si="30"/>
        <v>0</v>
      </c>
      <c r="Y34">
        <f t="shared" si="31"/>
        <v>0</v>
      </c>
      <c r="AA34">
        <v>45334378</v>
      </c>
      <c r="AB34">
        <f t="shared" si="32"/>
        <v>7666.22</v>
      </c>
      <c r="AC34">
        <f t="shared" si="33"/>
        <v>0</v>
      </c>
      <c r="AD34">
        <f t="shared" si="34"/>
        <v>5483.84</v>
      </c>
      <c r="AE34">
        <f t="shared" si="35"/>
        <v>2283.4499999999998</v>
      </c>
      <c r="AF34">
        <f t="shared" si="35"/>
        <v>2182.38</v>
      </c>
      <c r="AG34">
        <f t="shared" si="36"/>
        <v>0</v>
      </c>
      <c r="AH34">
        <f t="shared" si="37"/>
        <v>10.72</v>
      </c>
      <c r="AI34">
        <f t="shared" si="37"/>
        <v>0</v>
      </c>
      <c r="AJ34">
        <f t="shared" si="38"/>
        <v>0</v>
      </c>
      <c r="AK34">
        <v>7666.22</v>
      </c>
      <c r="AL34">
        <v>0</v>
      </c>
      <c r="AM34">
        <v>5483.84</v>
      </c>
      <c r="AN34">
        <v>2283.4499999999998</v>
      </c>
      <c r="AO34">
        <v>2182.38</v>
      </c>
      <c r="AP34">
        <v>0</v>
      </c>
      <c r="AQ34">
        <v>10.72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49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39"/>
        <v>0</v>
      </c>
      <c r="CQ34">
        <f t="shared" si="40"/>
        <v>0</v>
      </c>
      <c r="CR34">
        <f t="shared" si="41"/>
        <v>5483.84</v>
      </c>
      <c r="CS34">
        <f t="shared" si="42"/>
        <v>2283.4499999999998</v>
      </c>
      <c r="CT34">
        <f t="shared" si="43"/>
        <v>2182.38</v>
      </c>
      <c r="CU34">
        <f t="shared" si="44"/>
        <v>0</v>
      </c>
      <c r="CV34">
        <f t="shared" si="45"/>
        <v>10.72</v>
      </c>
      <c r="CW34">
        <f t="shared" si="46"/>
        <v>0</v>
      </c>
      <c r="CX34">
        <f t="shared" si="47"/>
        <v>0</v>
      </c>
      <c r="CY34">
        <f t="shared" si="48"/>
        <v>0</v>
      </c>
      <c r="CZ34">
        <f t="shared" si="49"/>
        <v>0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1003</v>
      </c>
      <c r="DV34" t="s">
        <v>48</v>
      </c>
      <c r="DW34" t="s">
        <v>48</v>
      </c>
      <c r="DX34">
        <v>100</v>
      </c>
      <c r="EE34">
        <v>41650916</v>
      </c>
      <c r="EF34">
        <v>1</v>
      </c>
      <c r="EG34" t="s">
        <v>20</v>
      </c>
      <c r="EH34">
        <v>0</v>
      </c>
      <c r="EI34" t="s">
        <v>3</v>
      </c>
      <c r="EJ34">
        <v>4</v>
      </c>
      <c r="EK34">
        <v>0</v>
      </c>
      <c r="EL34" t="s">
        <v>21</v>
      </c>
      <c r="EM34" t="s">
        <v>22</v>
      </c>
      <c r="EO34" t="s">
        <v>3</v>
      </c>
      <c r="EQ34">
        <v>0</v>
      </c>
      <c r="ER34">
        <v>7666.22</v>
      </c>
      <c r="ES34">
        <v>0</v>
      </c>
      <c r="ET34">
        <v>5483.84</v>
      </c>
      <c r="EU34">
        <v>2283.4499999999998</v>
      </c>
      <c r="EV34">
        <v>2182.38</v>
      </c>
      <c r="EW34">
        <v>10.72</v>
      </c>
      <c r="EX34">
        <v>0</v>
      </c>
      <c r="EY34">
        <v>0</v>
      </c>
      <c r="FQ34">
        <v>0</v>
      </c>
      <c r="FR34">
        <f t="shared" si="50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-1533508613</v>
      </c>
      <c r="GG34">
        <v>2</v>
      </c>
      <c r="GH34">
        <v>1</v>
      </c>
      <c r="GI34">
        <v>-2</v>
      </c>
      <c r="GJ34">
        <v>0</v>
      </c>
      <c r="GK34">
        <f>ROUND(R34*(R12)/100,2)</f>
        <v>0</v>
      </c>
      <c r="GL34">
        <f t="shared" si="51"/>
        <v>0</v>
      </c>
      <c r="GM34">
        <f t="shared" si="52"/>
        <v>0</v>
      </c>
      <c r="GN34">
        <f t="shared" si="53"/>
        <v>0</v>
      </c>
      <c r="GO34">
        <f t="shared" si="54"/>
        <v>0</v>
      </c>
      <c r="GP34">
        <f t="shared" si="55"/>
        <v>0</v>
      </c>
      <c r="GR34">
        <v>0</v>
      </c>
      <c r="GS34">
        <v>3</v>
      </c>
      <c r="GT34">
        <v>0</v>
      </c>
      <c r="GU34" t="s">
        <v>3</v>
      </c>
      <c r="GV34">
        <f t="shared" si="56"/>
        <v>0</v>
      </c>
      <c r="GW34">
        <v>1</v>
      </c>
      <c r="GX34">
        <f t="shared" si="57"/>
        <v>0</v>
      </c>
      <c r="HA34">
        <v>0</v>
      </c>
      <c r="HB34">
        <v>0</v>
      </c>
      <c r="HC34">
        <f t="shared" si="58"/>
        <v>0</v>
      </c>
      <c r="IK34">
        <v>0</v>
      </c>
    </row>
    <row r="35" spans="1:245" x14ac:dyDescent="0.2">
      <c r="A35">
        <v>17</v>
      </c>
      <c r="B35">
        <v>0</v>
      </c>
      <c r="C35">
        <f>ROW(SmtRes!A31)</f>
        <v>31</v>
      </c>
      <c r="D35">
        <f>ROW(EtalonRes!A30)</f>
        <v>30</v>
      </c>
      <c r="E35" t="s">
        <v>50</v>
      </c>
      <c r="F35" t="s">
        <v>51</v>
      </c>
      <c r="G35" t="s">
        <v>52</v>
      </c>
      <c r="H35" t="s">
        <v>26</v>
      </c>
      <c r="I35">
        <f>ROUND((I32+I34*0.2)*100*0.06*2.4,4)</f>
        <v>0</v>
      </c>
      <c r="J35">
        <v>0</v>
      </c>
      <c r="O35">
        <f t="shared" si="21"/>
        <v>0</v>
      </c>
      <c r="P35">
        <f t="shared" si="22"/>
        <v>0</v>
      </c>
      <c r="Q35">
        <f t="shared" si="23"/>
        <v>0</v>
      </c>
      <c r="R35">
        <f t="shared" si="24"/>
        <v>0</v>
      </c>
      <c r="S35">
        <f t="shared" si="25"/>
        <v>0</v>
      </c>
      <c r="T35">
        <f t="shared" si="26"/>
        <v>0</v>
      </c>
      <c r="U35">
        <f t="shared" si="27"/>
        <v>0</v>
      </c>
      <c r="V35">
        <f t="shared" si="28"/>
        <v>0</v>
      </c>
      <c r="W35">
        <f t="shared" si="29"/>
        <v>0</v>
      </c>
      <c r="X35">
        <f t="shared" si="30"/>
        <v>0</v>
      </c>
      <c r="Y35">
        <f t="shared" si="31"/>
        <v>0</v>
      </c>
      <c r="AA35">
        <v>45334378</v>
      </c>
      <c r="AB35">
        <f t="shared" si="32"/>
        <v>56.41</v>
      </c>
      <c r="AC35">
        <f t="shared" si="33"/>
        <v>0</v>
      </c>
      <c r="AD35">
        <f t="shared" si="34"/>
        <v>56.41</v>
      </c>
      <c r="AE35">
        <f t="shared" si="35"/>
        <v>30.63</v>
      </c>
      <c r="AF35">
        <f t="shared" si="35"/>
        <v>0</v>
      </c>
      <c r="AG35">
        <f t="shared" si="36"/>
        <v>0</v>
      </c>
      <c r="AH35">
        <f t="shared" si="37"/>
        <v>0</v>
      </c>
      <c r="AI35">
        <f t="shared" si="37"/>
        <v>0</v>
      </c>
      <c r="AJ35">
        <f t="shared" si="38"/>
        <v>0</v>
      </c>
      <c r="AK35">
        <v>56.41</v>
      </c>
      <c r="AL35">
        <v>0</v>
      </c>
      <c r="AM35">
        <v>56.41</v>
      </c>
      <c r="AN35">
        <v>30.63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53</v>
      </c>
      <c r="BM35">
        <v>1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0</v>
      </c>
      <c r="CA35">
        <v>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39"/>
        <v>0</v>
      </c>
      <c r="CQ35">
        <f t="shared" si="40"/>
        <v>0</v>
      </c>
      <c r="CR35">
        <f t="shared" si="41"/>
        <v>56.41</v>
      </c>
      <c r="CS35">
        <f t="shared" si="42"/>
        <v>30.63</v>
      </c>
      <c r="CT35">
        <f t="shared" si="43"/>
        <v>0</v>
      </c>
      <c r="CU35">
        <f t="shared" si="44"/>
        <v>0</v>
      </c>
      <c r="CV35">
        <f t="shared" si="45"/>
        <v>0</v>
      </c>
      <c r="CW35">
        <f t="shared" si="46"/>
        <v>0</v>
      </c>
      <c r="CX35">
        <f t="shared" si="47"/>
        <v>0</v>
      </c>
      <c r="CY35">
        <f t="shared" si="48"/>
        <v>0</v>
      </c>
      <c r="CZ35">
        <f t="shared" si="49"/>
        <v>0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1009</v>
      </c>
      <c r="DV35" t="s">
        <v>26</v>
      </c>
      <c r="DW35" t="s">
        <v>26</v>
      </c>
      <c r="DX35">
        <v>1000</v>
      </c>
      <c r="EE35">
        <v>41650918</v>
      </c>
      <c r="EF35">
        <v>1</v>
      </c>
      <c r="EG35" t="s">
        <v>20</v>
      </c>
      <c r="EH35">
        <v>0</v>
      </c>
      <c r="EI35" t="s">
        <v>3</v>
      </c>
      <c r="EJ35">
        <v>4</v>
      </c>
      <c r="EK35">
        <v>1</v>
      </c>
      <c r="EL35" t="s">
        <v>54</v>
      </c>
      <c r="EM35" t="s">
        <v>22</v>
      </c>
      <c r="EO35" t="s">
        <v>3</v>
      </c>
      <c r="EQ35">
        <v>0</v>
      </c>
      <c r="ER35">
        <v>56.41</v>
      </c>
      <c r="ES35">
        <v>0</v>
      </c>
      <c r="ET35">
        <v>56.41</v>
      </c>
      <c r="EU35">
        <v>30.63</v>
      </c>
      <c r="EV35">
        <v>0</v>
      </c>
      <c r="EW35">
        <v>0</v>
      </c>
      <c r="EX35">
        <v>0</v>
      </c>
      <c r="EY35">
        <v>0</v>
      </c>
      <c r="FQ35">
        <v>0</v>
      </c>
      <c r="FR35">
        <f t="shared" si="50"/>
        <v>0</v>
      </c>
      <c r="FS35">
        <v>0</v>
      </c>
      <c r="FX35">
        <v>0</v>
      </c>
      <c r="FY35">
        <v>0</v>
      </c>
      <c r="GA35" t="s">
        <v>3</v>
      </c>
      <c r="GD35">
        <v>1</v>
      </c>
      <c r="GF35">
        <v>956591155</v>
      </c>
      <c r="GG35">
        <v>2</v>
      </c>
      <c r="GH35">
        <v>1</v>
      </c>
      <c r="GI35">
        <v>-2</v>
      </c>
      <c r="GJ35">
        <v>0</v>
      </c>
      <c r="GK35">
        <v>0</v>
      </c>
      <c r="GL35">
        <f t="shared" si="51"/>
        <v>0</v>
      </c>
      <c r="GM35">
        <f>ROUND(O35+X35+Y35,2)+GX35</f>
        <v>0</v>
      </c>
      <c r="GN35">
        <f>IF(OR(BI35=0,BI35=1),ROUND(O35+X35+Y35,2),0)</f>
        <v>0</v>
      </c>
      <c r="GO35">
        <f>IF(BI35=2,ROUND(O35+X35+Y35,2),0)</f>
        <v>0</v>
      </c>
      <c r="GP35">
        <f>IF(BI35=4,ROUND(O35+X35+Y35,2)+GX35,0)</f>
        <v>0</v>
      </c>
      <c r="GR35">
        <v>0</v>
      </c>
      <c r="GS35">
        <v>3</v>
      </c>
      <c r="GT35">
        <v>0</v>
      </c>
      <c r="GU35" t="s">
        <v>3</v>
      </c>
      <c r="GV35">
        <f t="shared" si="56"/>
        <v>0</v>
      </c>
      <c r="GW35">
        <v>1</v>
      </c>
      <c r="GX35">
        <f t="shared" si="57"/>
        <v>0</v>
      </c>
      <c r="HA35">
        <v>0</v>
      </c>
      <c r="HB35">
        <v>0</v>
      </c>
      <c r="HC35">
        <f t="shared" si="58"/>
        <v>0</v>
      </c>
      <c r="IK35">
        <v>0</v>
      </c>
    </row>
    <row r="36" spans="1:245" x14ac:dyDescent="0.2">
      <c r="A36">
        <v>17</v>
      </c>
      <c r="B36">
        <v>0</v>
      </c>
      <c r="C36">
        <f>ROW(SmtRes!A32)</f>
        <v>32</v>
      </c>
      <c r="D36">
        <f>ROW(EtalonRes!A31)</f>
        <v>31</v>
      </c>
      <c r="E36" t="s">
        <v>55</v>
      </c>
      <c r="F36" t="s">
        <v>56</v>
      </c>
      <c r="G36" t="s">
        <v>57</v>
      </c>
      <c r="H36" t="s">
        <v>26</v>
      </c>
      <c r="I36">
        <f>ROUND(I35,9)</f>
        <v>0</v>
      </c>
      <c r="J36">
        <v>0</v>
      </c>
      <c r="O36">
        <f t="shared" si="21"/>
        <v>0</v>
      </c>
      <c r="P36">
        <f t="shared" si="22"/>
        <v>0</v>
      </c>
      <c r="Q36">
        <f t="shared" si="23"/>
        <v>0</v>
      </c>
      <c r="R36">
        <f t="shared" si="24"/>
        <v>0</v>
      </c>
      <c r="S36">
        <f t="shared" si="25"/>
        <v>0</v>
      </c>
      <c r="T36">
        <f t="shared" si="26"/>
        <v>0</v>
      </c>
      <c r="U36">
        <f t="shared" si="27"/>
        <v>0</v>
      </c>
      <c r="V36">
        <f t="shared" si="28"/>
        <v>0</v>
      </c>
      <c r="W36">
        <f t="shared" si="29"/>
        <v>0</v>
      </c>
      <c r="X36">
        <f t="shared" si="30"/>
        <v>0</v>
      </c>
      <c r="Y36">
        <f t="shared" si="31"/>
        <v>0</v>
      </c>
      <c r="AA36">
        <v>45334378</v>
      </c>
      <c r="AB36">
        <f t="shared" si="32"/>
        <v>671</v>
      </c>
      <c r="AC36">
        <f>ROUND(((ES36*44)),6)</f>
        <v>0</v>
      </c>
      <c r="AD36">
        <f>ROUND(((((ET36*44))-((EU36*44)))+AE36),6)</f>
        <v>671</v>
      </c>
      <c r="AE36">
        <f>ROUND(((EU36*44)),6)</f>
        <v>364.32</v>
      </c>
      <c r="AF36">
        <f>ROUND(((EV36*44)),6)</f>
        <v>0</v>
      </c>
      <c r="AG36">
        <f t="shared" si="36"/>
        <v>0</v>
      </c>
      <c r="AH36">
        <f>((EW36*44))</f>
        <v>0</v>
      </c>
      <c r="AI36">
        <f>((EX36*44))</f>
        <v>0</v>
      </c>
      <c r="AJ36">
        <f t="shared" si="38"/>
        <v>0</v>
      </c>
      <c r="AK36">
        <v>15.25</v>
      </c>
      <c r="AL36">
        <v>0</v>
      </c>
      <c r="AM36">
        <v>15.25</v>
      </c>
      <c r="AN36">
        <v>8.2799999999999994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0</v>
      </c>
      <c r="BI36">
        <v>4</v>
      </c>
      <c r="BJ36" t="s">
        <v>58</v>
      </c>
      <c r="BM36">
        <v>1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0</v>
      </c>
      <c r="CA36">
        <v>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39"/>
        <v>0</v>
      </c>
      <c r="CQ36">
        <f t="shared" si="40"/>
        <v>0</v>
      </c>
      <c r="CR36">
        <f>(((((ET36*44))*BB36-((EU36*44))*BS36)+AE36*BS36)*AV36)</f>
        <v>671</v>
      </c>
      <c r="CS36">
        <f t="shared" si="42"/>
        <v>364.32</v>
      </c>
      <c r="CT36">
        <f t="shared" si="43"/>
        <v>0</v>
      </c>
      <c r="CU36">
        <f t="shared" si="44"/>
        <v>0</v>
      </c>
      <c r="CV36">
        <f t="shared" si="45"/>
        <v>0</v>
      </c>
      <c r="CW36">
        <f t="shared" si="46"/>
        <v>0</v>
      </c>
      <c r="CX36">
        <f t="shared" si="47"/>
        <v>0</v>
      </c>
      <c r="CY36">
        <f t="shared" si="48"/>
        <v>0</v>
      </c>
      <c r="CZ36">
        <f t="shared" si="49"/>
        <v>0</v>
      </c>
      <c r="DC36" t="s">
        <v>3</v>
      </c>
      <c r="DD36" t="s">
        <v>59</v>
      </c>
      <c r="DE36" t="s">
        <v>59</v>
      </c>
      <c r="DF36" t="s">
        <v>59</v>
      </c>
      <c r="DG36" t="s">
        <v>59</v>
      </c>
      <c r="DH36" t="s">
        <v>3</v>
      </c>
      <c r="DI36" t="s">
        <v>59</v>
      </c>
      <c r="DJ36" t="s">
        <v>59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1009</v>
      </c>
      <c r="DV36" t="s">
        <v>26</v>
      </c>
      <c r="DW36" t="s">
        <v>26</v>
      </c>
      <c r="DX36">
        <v>1000</v>
      </c>
      <c r="EE36">
        <v>41650918</v>
      </c>
      <c r="EF36">
        <v>1</v>
      </c>
      <c r="EG36" t="s">
        <v>20</v>
      </c>
      <c r="EH36">
        <v>0</v>
      </c>
      <c r="EI36" t="s">
        <v>3</v>
      </c>
      <c r="EJ36">
        <v>4</v>
      </c>
      <c r="EK36">
        <v>1</v>
      </c>
      <c r="EL36" t="s">
        <v>54</v>
      </c>
      <c r="EM36" t="s">
        <v>22</v>
      </c>
      <c r="EO36" t="s">
        <v>3</v>
      </c>
      <c r="EQ36">
        <v>0</v>
      </c>
      <c r="ER36">
        <v>15.25</v>
      </c>
      <c r="ES36">
        <v>0</v>
      </c>
      <c r="ET36">
        <v>15.25</v>
      </c>
      <c r="EU36">
        <v>8.2799999999999994</v>
      </c>
      <c r="EV36">
        <v>0</v>
      </c>
      <c r="EW36">
        <v>0</v>
      </c>
      <c r="EX36">
        <v>0</v>
      </c>
      <c r="EY36">
        <v>0</v>
      </c>
      <c r="FQ36">
        <v>0</v>
      </c>
      <c r="FR36">
        <f t="shared" si="50"/>
        <v>0</v>
      </c>
      <c r="FS36">
        <v>0</v>
      </c>
      <c r="FX36">
        <v>0</v>
      </c>
      <c r="FY36">
        <v>0</v>
      </c>
      <c r="GA36" t="s">
        <v>3</v>
      </c>
      <c r="GD36">
        <v>1</v>
      </c>
      <c r="GF36">
        <v>845998913</v>
      </c>
      <c r="GG36">
        <v>2</v>
      </c>
      <c r="GH36">
        <v>1</v>
      </c>
      <c r="GI36">
        <v>-2</v>
      </c>
      <c r="GJ36">
        <v>0</v>
      </c>
      <c r="GK36">
        <v>0</v>
      </c>
      <c r="GL36">
        <f t="shared" si="51"/>
        <v>0</v>
      </c>
      <c r="GM36">
        <f>ROUND(O36+X36+Y36,2)+GX36</f>
        <v>0</v>
      </c>
      <c r="GN36">
        <f>IF(OR(BI36=0,BI36=1),ROUND(O36+X36+Y36,2),0)</f>
        <v>0</v>
      </c>
      <c r="GO36">
        <f>IF(BI36=2,ROUND(O36+X36+Y36,2),0)</f>
        <v>0</v>
      </c>
      <c r="GP36">
        <f>IF(BI36=4,ROUND(O36+X36+Y36,2)+GX36,0)</f>
        <v>0</v>
      </c>
      <c r="GR36">
        <v>0</v>
      </c>
      <c r="GS36">
        <v>3</v>
      </c>
      <c r="GT36">
        <v>0</v>
      </c>
      <c r="GU36" t="s">
        <v>59</v>
      </c>
      <c r="GV36">
        <f>ROUND(((GT36*44)),6)</f>
        <v>0</v>
      </c>
      <c r="GW36">
        <v>1</v>
      </c>
      <c r="GX36">
        <f t="shared" si="57"/>
        <v>0</v>
      </c>
      <c r="HA36">
        <v>0</v>
      </c>
      <c r="HB36">
        <v>0</v>
      </c>
      <c r="HC36">
        <f t="shared" si="58"/>
        <v>0</v>
      </c>
      <c r="IK36">
        <v>0</v>
      </c>
    </row>
    <row r="37" spans="1:245" x14ac:dyDescent="0.2">
      <c r="A37">
        <v>17</v>
      </c>
      <c r="B37">
        <v>0</v>
      </c>
      <c r="C37">
        <f>ROW(SmtRes!A34)</f>
        <v>34</v>
      </c>
      <c r="D37">
        <f>ROW(EtalonRes!A33)</f>
        <v>33</v>
      </c>
      <c r="E37" t="s">
        <v>60</v>
      </c>
      <c r="F37" t="s">
        <v>61</v>
      </c>
      <c r="G37" t="s">
        <v>62</v>
      </c>
      <c r="H37" t="s">
        <v>26</v>
      </c>
      <c r="I37">
        <f>ROUND(I28*0.12,9)</f>
        <v>0</v>
      </c>
      <c r="J37">
        <v>0</v>
      </c>
      <c r="O37">
        <f t="shared" si="21"/>
        <v>0</v>
      </c>
      <c r="P37">
        <f t="shared" si="22"/>
        <v>0</v>
      </c>
      <c r="Q37">
        <f t="shared" si="23"/>
        <v>0</v>
      </c>
      <c r="R37">
        <f t="shared" si="24"/>
        <v>0</v>
      </c>
      <c r="S37">
        <f t="shared" si="25"/>
        <v>0</v>
      </c>
      <c r="T37">
        <f t="shared" si="26"/>
        <v>0</v>
      </c>
      <c r="U37">
        <f t="shared" si="27"/>
        <v>0</v>
      </c>
      <c r="V37">
        <f t="shared" si="28"/>
        <v>0</v>
      </c>
      <c r="W37">
        <f t="shared" si="29"/>
        <v>0</v>
      </c>
      <c r="X37">
        <f t="shared" si="30"/>
        <v>0</v>
      </c>
      <c r="Y37">
        <f t="shared" si="31"/>
        <v>0</v>
      </c>
      <c r="AA37">
        <v>45334378</v>
      </c>
      <c r="AB37">
        <f t="shared" si="32"/>
        <v>57.83</v>
      </c>
      <c r="AC37">
        <f>ROUND((ES37),6)</f>
        <v>0</v>
      </c>
      <c r="AD37">
        <f>ROUND((((ET37)-(EU37))+AE37),6)</f>
        <v>57.83</v>
      </c>
      <c r="AE37">
        <f>ROUND((EU37),6)</f>
        <v>31.44</v>
      </c>
      <c r="AF37">
        <f>ROUND((EV37),6)</f>
        <v>0</v>
      </c>
      <c r="AG37">
        <f t="shared" si="36"/>
        <v>0</v>
      </c>
      <c r="AH37">
        <f>(EW37)</f>
        <v>0</v>
      </c>
      <c r="AI37">
        <f>(EX37)</f>
        <v>0</v>
      </c>
      <c r="AJ37">
        <f t="shared" si="38"/>
        <v>0</v>
      </c>
      <c r="AK37">
        <v>57.83</v>
      </c>
      <c r="AL37">
        <v>0</v>
      </c>
      <c r="AM37">
        <v>57.83</v>
      </c>
      <c r="AN37">
        <v>31.44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0</v>
      </c>
      <c r="BI37">
        <v>4</v>
      </c>
      <c r="BJ37" t="s">
        <v>63</v>
      </c>
      <c r="BM37">
        <v>1</v>
      </c>
      <c r="BN37">
        <v>0</v>
      </c>
      <c r="BO37" t="s">
        <v>3</v>
      </c>
      <c r="BP37">
        <v>0</v>
      </c>
      <c r="BQ37">
        <v>1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0</v>
      </c>
      <c r="CA37">
        <v>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39"/>
        <v>0</v>
      </c>
      <c r="CQ37">
        <f t="shared" si="40"/>
        <v>0</v>
      </c>
      <c r="CR37">
        <f>((((ET37)*BB37-(EU37)*BS37)+AE37*BS37)*AV37)</f>
        <v>57.83</v>
      </c>
      <c r="CS37">
        <f t="shared" si="42"/>
        <v>31.44</v>
      </c>
      <c r="CT37">
        <f t="shared" si="43"/>
        <v>0</v>
      </c>
      <c r="CU37">
        <f t="shared" si="44"/>
        <v>0</v>
      </c>
      <c r="CV37">
        <f t="shared" si="45"/>
        <v>0</v>
      </c>
      <c r="CW37">
        <f t="shared" si="46"/>
        <v>0</v>
      </c>
      <c r="CX37">
        <f t="shared" si="47"/>
        <v>0</v>
      </c>
      <c r="CY37">
        <f t="shared" si="48"/>
        <v>0</v>
      </c>
      <c r="CZ37">
        <f t="shared" si="49"/>
        <v>0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1009</v>
      </c>
      <c r="DV37" t="s">
        <v>26</v>
      </c>
      <c r="DW37" t="s">
        <v>26</v>
      </c>
      <c r="DX37">
        <v>1000</v>
      </c>
      <c r="EE37">
        <v>41650918</v>
      </c>
      <c r="EF37">
        <v>1</v>
      </c>
      <c r="EG37" t="s">
        <v>20</v>
      </c>
      <c r="EH37">
        <v>0</v>
      </c>
      <c r="EI37" t="s">
        <v>3</v>
      </c>
      <c r="EJ37">
        <v>4</v>
      </c>
      <c r="EK37">
        <v>1</v>
      </c>
      <c r="EL37" t="s">
        <v>54</v>
      </c>
      <c r="EM37" t="s">
        <v>22</v>
      </c>
      <c r="EO37" t="s">
        <v>3</v>
      </c>
      <c r="EQ37">
        <v>0</v>
      </c>
      <c r="ER37">
        <v>57.83</v>
      </c>
      <c r="ES37">
        <v>0</v>
      </c>
      <c r="ET37">
        <v>57.83</v>
      </c>
      <c r="EU37">
        <v>31.44</v>
      </c>
      <c r="EV37">
        <v>0</v>
      </c>
      <c r="EW37">
        <v>0</v>
      </c>
      <c r="EX37">
        <v>0</v>
      </c>
      <c r="EY37">
        <v>0</v>
      </c>
      <c r="FQ37">
        <v>0</v>
      </c>
      <c r="FR37">
        <f t="shared" si="50"/>
        <v>0</v>
      </c>
      <c r="FS37">
        <v>0</v>
      </c>
      <c r="FX37">
        <v>0</v>
      </c>
      <c r="FY37">
        <v>0</v>
      </c>
      <c r="GA37" t="s">
        <v>3</v>
      </c>
      <c r="GD37">
        <v>1</v>
      </c>
      <c r="GF37">
        <v>-1870736679</v>
      </c>
      <c r="GG37">
        <v>2</v>
      </c>
      <c r="GH37">
        <v>1</v>
      </c>
      <c r="GI37">
        <v>-2</v>
      </c>
      <c r="GJ37">
        <v>0</v>
      </c>
      <c r="GK37">
        <v>0</v>
      </c>
      <c r="GL37">
        <f t="shared" si="51"/>
        <v>0</v>
      </c>
      <c r="GM37">
        <f>ROUND(O37+X37+Y37,2)+GX37</f>
        <v>0</v>
      </c>
      <c r="GN37">
        <f>IF(OR(BI37=0,BI37=1),ROUND(O37+X37+Y37,2),0)</f>
        <v>0</v>
      </c>
      <c r="GO37">
        <f>IF(BI37=2,ROUND(O37+X37+Y37,2),0)</f>
        <v>0</v>
      </c>
      <c r="GP37">
        <f>IF(BI37=4,ROUND(O37+X37+Y37,2)+GX37,0)</f>
        <v>0</v>
      </c>
      <c r="GR37">
        <v>0</v>
      </c>
      <c r="GS37">
        <v>3</v>
      </c>
      <c r="GT37">
        <v>0</v>
      </c>
      <c r="GU37" t="s">
        <v>3</v>
      </c>
      <c r="GV37">
        <f>ROUND((GT37),6)</f>
        <v>0</v>
      </c>
      <c r="GW37">
        <v>1</v>
      </c>
      <c r="GX37">
        <f t="shared" si="57"/>
        <v>0</v>
      </c>
      <c r="HA37">
        <v>0</v>
      </c>
      <c r="HB37">
        <v>0</v>
      </c>
      <c r="HC37">
        <f t="shared" si="58"/>
        <v>0</v>
      </c>
      <c r="IK37">
        <v>0</v>
      </c>
    </row>
    <row r="38" spans="1:245" x14ac:dyDescent="0.2">
      <c r="A38">
        <v>17</v>
      </c>
      <c r="B38">
        <v>0</v>
      </c>
      <c r="C38">
        <f>ROW(SmtRes!A36)</f>
        <v>36</v>
      </c>
      <c r="D38">
        <f>ROW(EtalonRes!A35)</f>
        <v>35</v>
      </c>
      <c r="E38" t="s">
        <v>64</v>
      </c>
      <c r="F38" t="s">
        <v>65</v>
      </c>
      <c r="G38" t="s">
        <v>66</v>
      </c>
      <c r="H38" t="s">
        <v>26</v>
      </c>
      <c r="I38">
        <f>ROUND(I37,9)</f>
        <v>0</v>
      </c>
      <c r="J38">
        <v>0</v>
      </c>
      <c r="O38">
        <f t="shared" si="21"/>
        <v>0</v>
      </c>
      <c r="P38">
        <f t="shared" si="22"/>
        <v>0</v>
      </c>
      <c r="Q38">
        <f t="shared" si="23"/>
        <v>0</v>
      </c>
      <c r="R38">
        <f t="shared" si="24"/>
        <v>0</v>
      </c>
      <c r="S38">
        <f t="shared" si="25"/>
        <v>0</v>
      </c>
      <c r="T38">
        <f t="shared" si="26"/>
        <v>0</v>
      </c>
      <c r="U38">
        <f t="shared" si="27"/>
        <v>0</v>
      </c>
      <c r="V38">
        <f t="shared" si="28"/>
        <v>0</v>
      </c>
      <c r="W38">
        <f t="shared" si="29"/>
        <v>0</v>
      </c>
      <c r="X38">
        <f t="shared" si="30"/>
        <v>0</v>
      </c>
      <c r="Y38">
        <f t="shared" si="31"/>
        <v>0</v>
      </c>
      <c r="AA38">
        <v>45334378</v>
      </c>
      <c r="AB38">
        <f t="shared" si="32"/>
        <v>1205.1600000000001</v>
      </c>
      <c r="AC38">
        <f>ROUND(((ES38*44)),6)</f>
        <v>0</v>
      </c>
      <c r="AD38">
        <f>ROUND(((((ET38*44))-((EU38*44)))+AE38),6)</f>
        <v>1205.1600000000001</v>
      </c>
      <c r="AE38">
        <f>ROUND(((EU38*44)),6)</f>
        <v>655.16</v>
      </c>
      <c r="AF38">
        <f>ROUND(((EV38*44)),6)</f>
        <v>0</v>
      </c>
      <c r="AG38">
        <f t="shared" si="36"/>
        <v>0</v>
      </c>
      <c r="AH38">
        <f>((EW38*44))</f>
        <v>0</v>
      </c>
      <c r="AI38">
        <f>((EX38*44))</f>
        <v>0</v>
      </c>
      <c r="AJ38">
        <f t="shared" si="38"/>
        <v>0</v>
      </c>
      <c r="AK38">
        <v>27.39</v>
      </c>
      <c r="AL38">
        <v>0</v>
      </c>
      <c r="AM38">
        <v>27.39</v>
      </c>
      <c r="AN38">
        <v>14.89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0</v>
      </c>
      <c r="BI38">
        <v>4</v>
      </c>
      <c r="BJ38" t="s">
        <v>67</v>
      </c>
      <c r="BM38">
        <v>1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0</v>
      </c>
      <c r="CA38">
        <v>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39"/>
        <v>0</v>
      </c>
      <c r="CQ38">
        <f t="shared" si="40"/>
        <v>0</v>
      </c>
      <c r="CR38">
        <f>(((((ET38*44))*BB38-((EU38*44))*BS38)+AE38*BS38)*AV38)</f>
        <v>1205.1599999999999</v>
      </c>
      <c r="CS38">
        <f t="shared" si="42"/>
        <v>655.16</v>
      </c>
      <c r="CT38">
        <f t="shared" si="43"/>
        <v>0</v>
      </c>
      <c r="CU38">
        <f t="shared" si="44"/>
        <v>0</v>
      </c>
      <c r="CV38">
        <f t="shared" si="45"/>
        <v>0</v>
      </c>
      <c r="CW38">
        <f t="shared" si="46"/>
        <v>0</v>
      </c>
      <c r="CX38">
        <f t="shared" si="47"/>
        <v>0</v>
      </c>
      <c r="CY38">
        <f t="shared" si="48"/>
        <v>0</v>
      </c>
      <c r="CZ38">
        <f t="shared" si="49"/>
        <v>0</v>
      </c>
      <c r="DC38" t="s">
        <v>3</v>
      </c>
      <c r="DD38" t="s">
        <v>59</v>
      </c>
      <c r="DE38" t="s">
        <v>59</v>
      </c>
      <c r="DF38" t="s">
        <v>59</v>
      </c>
      <c r="DG38" t="s">
        <v>59</v>
      </c>
      <c r="DH38" t="s">
        <v>3</v>
      </c>
      <c r="DI38" t="s">
        <v>59</v>
      </c>
      <c r="DJ38" t="s">
        <v>59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1009</v>
      </c>
      <c r="DV38" t="s">
        <v>26</v>
      </c>
      <c r="DW38" t="s">
        <v>26</v>
      </c>
      <c r="DX38">
        <v>1000</v>
      </c>
      <c r="EE38">
        <v>41650918</v>
      </c>
      <c r="EF38">
        <v>1</v>
      </c>
      <c r="EG38" t="s">
        <v>20</v>
      </c>
      <c r="EH38">
        <v>0</v>
      </c>
      <c r="EI38" t="s">
        <v>3</v>
      </c>
      <c r="EJ38">
        <v>4</v>
      </c>
      <c r="EK38">
        <v>1</v>
      </c>
      <c r="EL38" t="s">
        <v>54</v>
      </c>
      <c r="EM38" t="s">
        <v>22</v>
      </c>
      <c r="EO38" t="s">
        <v>3</v>
      </c>
      <c r="EQ38">
        <v>0</v>
      </c>
      <c r="ER38">
        <v>27.39</v>
      </c>
      <c r="ES38">
        <v>0</v>
      </c>
      <c r="ET38">
        <v>27.39</v>
      </c>
      <c r="EU38">
        <v>14.89</v>
      </c>
      <c r="EV38">
        <v>0</v>
      </c>
      <c r="EW38">
        <v>0</v>
      </c>
      <c r="EX38">
        <v>0</v>
      </c>
      <c r="EY38">
        <v>0</v>
      </c>
      <c r="FQ38">
        <v>0</v>
      </c>
      <c r="FR38">
        <f t="shared" si="50"/>
        <v>0</v>
      </c>
      <c r="FS38">
        <v>0</v>
      </c>
      <c r="FX38">
        <v>0</v>
      </c>
      <c r="FY38">
        <v>0</v>
      </c>
      <c r="GA38" t="s">
        <v>3</v>
      </c>
      <c r="GD38">
        <v>1</v>
      </c>
      <c r="GF38">
        <v>-1675548299</v>
      </c>
      <c r="GG38">
        <v>2</v>
      </c>
      <c r="GH38">
        <v>1</v>
      </c>
      <c r="GI38">
        <v>-2</v>
      </c>
      <c r="GJ38">
        <v>0</v>
      </c>
      <c r="GK38">
        <v>0</v>
      </c>
      <c r="GL38">
        <f t="shared" si="51"/>
        <v>0</v>
      </c>
      <c r="GM38">
        <f>ROUND(O38+X38+Y38,2)+GX38</f>
        <v>0</v>
      </c>
      <c r="GN38">
        <f>IF(OR(BI38=0,BI38=1),ROUND(O38+X38+Y38,2),0)</f>
        <v>0</v>
      </c>
      <c r="GO38">
        <f>IF(BI38=2,ROUND(O38+X38+Y38,2),0)</f>
        <v>0</v>
      </c>
      <c r="GP38">
        <f>IF(BI38=4,ROUND(O38+X38+Y38,2)+GX38,0)</f>
        <v>0</v>
      </c>
      <c r="GR38">
        <v>0</v>
      </c>
      <c r="GS38">
        <v>3</v>
      </c>
      <c r="GT38">
        <v>0</v>
      </c>
      <c r="GU38" t="s">
        <v>59</v>
      </c>
      <c r="GV38">
        <f>ROUND(((GT38*44)),6)</f>
        <v>0</v>
      </c>
      <c r="GW38">
        <v>1</v>
      </c>
      <c r="GX38">
        <f t="shared" si="57"/>
        <v>0</v>
      </c>
      <c r="HA38">
        <v>0</v>
      </c>
      <c r="HB38">
        <v>0</v>
      </c>
      <c r="HC38">
        <f t="shared" si="58"/>
        <v>0</v>
      </c>
      <c r="IK38">
        <v>0</v>
      </c>
    </row>
    <row r="39" spans="1:245" x14ac:dyDescent="0.2">
      <c r="A39">
        <v>17</v>
      </c>
      <c r="B39">
        <v>0</v>
      </c>
      <c r="E39" t="s">
        <v>3</v>
      </c>
      <c r="F39" t="s">
        <v>68</v>
      </c>
      <c r="G39" t="s">
        <v>69</v>
      </c>
      <c r="H39" t="s">
        <v>26</v>
      </c>
      <c r="I39">
        <f>ROUND(I36*0,9)</f>
        <v>0</v>
      </c>
      <c r="J39">
        <v>0</v>
      </c>
      <c r="O39">
        <f t="shared" si="21"/>
        <v>0</v>
      </c>
      <c r="P39">
        <f t="shared" si="22"/>
        <v>0</v>
      </c>
      <c r="Q39">
        <f t="shared" si="23"/>
        <v>0</v>
      </c>
      <c r="R39">
        <f t="shared" si="24"/>
        <v>0</v>
      </c>
      <c r="S39">
        <f t="shared" si="25"/>
        <v>0</v>
      </c>
      <c r="T39">
        <f t="shared" si="26"/>
        <v>0</v>
      </c>
      <c r="U39">
        <f t="shared" si="27"/>
        <v>0</v>
      </c>
      <c r="V39">
        <f t="shared" si="28"/>
        <v>0</v>
      </c>
      <c r="W39">
        <f t="shared" si="29"/>
        <v>0</v>
      </c>
      <c r="X39">
        <f t="shared" si="30"/>
        <v>0</v>
      </c>
      <c r="Y39">
        <f t="shared" si="31"/>
        <v>0</v>
      </c>
      <c r="AA39">
        <v>-1</v>
      </c>
      <c r="AB39">
        <f t="shared" si="32"/>
        <v>150.61000000000001</v>
      </c>
      <c r="AC39">
        <f t="shared" ref="AC39:AC50" si="59">ROUND((ES39),6)</f>
        <v>150.61000000000001</v>
      </c>
      <c r="AD39">
        <f t="shared" ref="AD39:AD50" si="60">ROUND((((ET39)-(EU39))+AE39),6)</f>
        <v>0</v>
      </c>
      <c r="AE39">
        <f t="shared" ref="AE39:AE50" si="61">ROUND((EU39),6)</f>
        <v>0</v>
      </c>
      <c r="AF39">
        <f t="shared" ref="AF39:AF50" si="62">ROUND((EV39),6)</f>
        <v>0</v>
      </c>
      <c r="AG39">
        <f t="shared" si="36"/>
        <v>0</v>
      </c>
      <c r="AH39">
        <f t="shared" ref="AH39:AH50" si="63">(EW39)</f>
        <v>0</v>
      </c>
      <c r="AI39">
        <f t="shared" ref="AI39:AI50" si="64">(EX39)</f>
        <v>0</v>
      </c>
      <c r="AJ39">
        <f t="shared" si="38"/>
        <v>0</v>
      </c>
      <c r="AK39">
        <v>150.61000000000001</v>
      </c>
      <c r="AL39">
        <v>150.61000000000001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70</v>
      </c>
      <c r="AU39">
        <v>10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3</v>
      </c>
      <c r="BI39">
        <v>4</v>
      </c>
      <c r="BJ39" t="s">
        <v>70</v>
      </c>
      <c r="BM39">
        <v>0</v>
      </c>
      <c r="BN39">
        <v>0</v>
      </c>
      <c r="BO39" t="s">
        <v>3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70</v>
      </c>
      <c r="CA39">
        <v>10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39"/>
        <v>0</v>
      </c>
      <c r="CQ39">
        <f t="shared" si="40"/>
        <v>150.61000000000001</v>
      </c>
      <c r="CR39">
        <f t="shared" ref="CR39:CR50" si="65">((((ET39)*BB39-(EU39)*BS39)+AE39*BS39)*AV39)</f>
        <v>0</v>
      </c>
      <c r="CS39">
        <f t="shared" si="42"/>
        <v>0</v>
      </c>
      <c r="CT39">
        <f t="shared" si="43"/>
        <v>0</v>
      </c>
      <c r="CU39">
        <f t="shared" si="44"/>
        <v>0</v>
      </c>
      <c r="CV39">
        <f t="shared" si="45"/>
        <v>0</v>
      </c>
      <c r="CW39">
        <f t="shared" si="46"/>
        <v>0</v>
      </c>
      <c r="CX39">
        <f t="shared" si="47"/>
        <v>0</v>
      </c>
      <c r="CY39">
        <f t="shared" si="48"/>
        <v>0</v>
      </c>
      <c r="CZ39">
        <f t="shared" si="49"/>
        <v>0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1009</v>
      </c>
      <c r="DV39" t="s">
        <v>26</v>
      </c>
      <c r="DW39" t="s">
        <v>26</v>
      </c>
      <c r="DX39">
        <v>1000</v>
      </c>
      <c r="EE39">
        <v>41650916</v>
      </c>
      <c r="EF39">
        <v>1</v>
      </c>
      <c r="EG39" t="s">
        <v>20</v>
      </c>
      <c r="EH39">
        <v>0</v>
      </c>
      <c r="EI39" t="s">
        <v>3</v>
      </c>
      <c r="EJ39">
        <v>4</v>
      </c>
      <c r="EK39">
        <v>0</v>
      </c>
      <c r="EL39" t="s">
        <v>21</v>
      </c>
      <c r="EM39" t="s">
        <v>22</v>
      </c>
      <c r="EO39" t="s">
        <v>3</v>
      </c>
      <c r="EQ39">
        <v>1024</v>
      </c>
      <c r="ER39">
        <v>150.61000000000001</v>
      </c>
      <c r="ES39">
        <v>150.61000000000001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FQ39">
        <v>0</v>
      </c>
      <c r="FR39">
        <f t="shared" si="50"/>
        <v>0</v>
      </c>
      <c r="FS39">
        <v>0</v>
      </c>
      <c r="FX39">
        <v>70</v>
      </c>
      <c r="FY39">
        <v>10</v>
      </c>
      <c r="GA39" t="s">
        <v>3</v>
      </c>
      <c r="GD39">
        <v>0</v>
      </c>
      <c r="GF39">
        <v>74636012</v>
      </c>
      <c r="GG39">
        <v>2</v>
      </c>
      <c r="GH39">
        <v>1</v>
      </c>
      <c r="GI39">
        <v>-2</v>
      </c>
      <c r="GJ39">
        <v>0</v>
      </c>
      <c r="GK39">
        <f>ROUND(R39*(R12)/100,2)</f>
        <v>0</v>
      </c>
      <c r="GL39">
        <f t="shared" si="51"/>
        <v>0</v>
      </c>
      <c r="GM39">
        <f t="shared" ref="GM39:GM50" si="66">ROUND(O39+X39+Y39+GK39,2)+GX39</f>
        <v>0</v>
      </c>
      <c r="GN39">
        <f t="shared" ref="GN39:GN50" si="67">IF(OR(BI39=0,BI39=1),ROUND(O39+X39+Y39+GK39,2),0)</f>
        <v>0</v>
      </c>
      <c r="GO39">
        <f t="shared" ref="GO39:GO50" si="68">IF(BI39=2,ROUND(O39+X39+Y39+GK39,2),0)</f>
        <v>0</v>
      </c>
      <c r="GP39">
        <f t="shared" ref="GP39:GP50" si="69">IF(BI39=4,ROUND(O39+X39+Y39+GK39,2)+GX39,0)</f>
        <v>0</v>
      </c>
      <c r="GR39">
        <v>0</v>
      </c>
      <c r="GS39">
        <v>0</v>
      </c>
      <c r="GT39">
        <v>0</v>
      </c>
      <c r="GU39" t="s">
        <v>3</v>
      </c>
      <c r="GV39">
        <f t="shared" ref="GV39:GV50" si="70">ROUND((GT39),6)</f>
        <v>0</v>
      </c>
      <c r="GW39">
        <v>1</v>
      </c>
      <c r="GX39">
        <f t="shared" si="57"/>
        <v>0</v>
      </c>
      <c r="HA39">
        <v>0</v>
      </c>
      <c r="HB39">
        <v>0</v>
      </c>
      <c r="HC39">
        <f t="shared" si="58"/>
        <v>0</v>
      </c>
      <c r="IK39">
        <v>0</v>
      </c>
    </row>
    <row r="40" spans="1:245" x14ac:dyDescent="0.2">
      <c r="A40">
        <v>17</v>
      </c>
      <c r="B40">
        <v>0</v>
      </c>
      <c r="C40">
        <f>ROW(SmtRes!A45)</f>
        <v>45</v>
      </c>
      <c r="D40">
        <f>ROW(EtalonRes!A44)</f>
        <v>44</v>
      </c>
      <c r="E40" t="s">
        <v>71</v>
      </c>
      <c r="F40" t="s">
        <v>72</v>
      </c>
      <c r="G40" t="s">
        <v>73</v>
      </c>
      <c r="H40" t="s">
        <v>74</v>
      </c>
      <c r="I40">
        <f>ROUND((I44/10*0.3)*0,9)</f>
        <v>0</v>
      </c>
      <c r="J40">
        <v>0</v>
      </c>
      <c r="O40">
        <f t="shared" si="21"/>
        <v>0</v>
      </c>
      <c r="P40">
        <f t="shared" si="22"/>
        <v>0</v>
      </c>
      <c r="Q40">
        <f t="shared" si="23"/>
        <v>0</v>
      </c>
      <c r="R40">
        <f t="shared" si="24"/>
        <v>0</v>
      </c>
      <c r="S40">
        <f t="shared" si="25"/>
        <v>0</v>
      </c>
      <c r="T40">
        <f t="shared" si="26"/>
        <v>0</v>
      </c>
      <c r="U40">
        <f t="shared" si="27"/>
        <v>0</v>
      </c>
      <c r="V40">
        <f t="shared" si="28"/>
        <v>0</v>
      </c>
      <c r="W40">
        <f t="shared" si="29"/>
        <v>0</v>
      </c>
      <c r="X40">
        <f t="shared" si="30"/>
        <v>0</v>
      </c>
      <c r="Y40">
        <f t="shared" si="31"/>
        <v>0</v>
      </c>
      <c r="AA40">
        <v>45334378</v>
      </c>
      <c r="AB40">
        <f t="shared" si="32"/>
        <v>225460.84</v>
      </c>
      <c r="AC40">
        <f t="shared" si="59"/>
        <v>119343.85</v>
      </c>
      <c r="AD40">
        <f t="shared" si="60"/>
        <v>89592.12</v>
      </c>
      <c r="AE40">
        <f t="shared" si="61"/>
        <v>36526.720000000001</v>
      </c>
      <c r="AF40">
        <f t="shared" si="62"/>
        <v>16524.87</v>
      </c>
      <c r="AG40">
        <f t="shared" si="36"/>
        <v>0</v>
      </c>
      <c r="AH40">
        <f t="shared" si="63"/>
        <v>87.29</v>
      </c>
      <c r="AI40">
        <f t="shared" si="64"/>
        <v>0</v>
      </c>
      <c r="AJ40">
        <f t="shared" si="38"/>
        <v>0</v>
      </c>
      <c r="AK40">
        <v>225460.84</v>
      </c>
      <c r="AL40">
        <v>119343.85</v>
      </c>
      <c r="AM40">
        <v>89592.12</v>
      </c>
      <c r="AN40">
        <v>36526.720000000001</v>
      </c>
      <c r="AO40">
        <v>16524.87</v>
      </c>
      <c r="AP40">
        <v>0</v>
      </c>
      <c r="AQ40">
        <v>87.29</v>
      </c>
      <c r="AR40">
        <v>0</v>
      </c>
      <c r="AS40">
        <v>0</v>
      </c>
      <c r="AT40">
        <v>70</v>
      </c>
      <c r="AU40">
        <v>10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1</v>
      </c>
      <c r="BD40" t="s">
        <v>3</v>
      </c>
      <c r="BE40" t="s">
        <v>3</v>
      </c>
      <c r="BF40" t="s">
        <v>3</v>
      </c>
      <c r="BG40" t="s">
        <v>3</v>
      </c>
      <c r="BH40">
        <v>0</v>
      </c>
      <c r="BI40">
        <v>4</v>
      </c>
      <c r="BJ40" t="s">
        <v>75</v>
      </c>
      <c r="BM40">
        <v>0</v>
      </c>
      <c r="BN40">
        <v>0</v>
      </c>
      <c r="BO40" t="s">
        <v>3</v>
      </c>
      <c r="BP40">
        <v>0</v>
      </c>
      <c r="BQ40">
        <v>1</v>
      </c>
      <c r="BR40">
        <v>0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 t="s">
        <v>3</v>
      </c>
      <c r="BZ40">
        <v>70</v>
      </c>
      <c r="CA40">
        <v>10</v>
      </c>
      <c r="CE40">
        <v>0</v>
      </c>
      <c r="CF40">
        <v>0</v>
      </c>
      <c r="CG40">
        <v>0</v>
      </c>
      <c r="CM40">
        <v>0</v>
      </c>
      <c r="CN40" t="s">
        <v>3</v>
      </c>
      <c r="CO40">
        <v>0</v>
      </c>
      <c r="CP40">
        <f t="shared" si="39"/>
        <v>0</v>
      </c>
      <c r="CQ40">
        <f t="shared" si="40"/>
        <v>119343.85</v>
      </c>
      <c r="CR40">
        <f t="shared" si="65"/>
        <v>89592.12</v>
      </c>
      <c r="CS40">
        <f t="shared" si="42"/>
        <v>36526.720000000001</v>
      </c>
      <c r="CT40">
        <f t="shared" si="43"/>
        <v>16524.87</v>
      </c>
      <c r="CU40">
        <f t="shared" si="44"/>
        <v>0</v>
      </c>
      <c r="CV40">
        <f t="shared" si="45"/>
        <v>87.29</v>
      </c>
      <c r="CW40">
        <f t="shared" si="46"/>
        <v>0</v>
      </c>
      <c r="CX40">
        <f t="shared" si="47"/>
        <v>0</v>
      </c>
      <c r="CY40">
        <f t="shared" si="48"/>
        <v>0</v>
      </c>
      <c r="CZ40">
        <f t="shared" si="49"/>
        <v>0</v>
      </c>
      <c r="DC40" t="s">
        <v>3</v>
      </c>
      <c r="DD40" t="s">
        <v>3</v>
      </c>
      <c r="DE40" t="s">
        <v>3</v>
      </c>
      <c r="DF40" t="s">
        <v>3</v>
      </c>
      <c r="DG40" t="s">
        <v>3</v>
      </c>
      <c r="DH40" t="s">
        <v>3</v>
      </c>
      <c r="DI40" t="s">
        <v>3</v>
      </c>
      <c r="DJ40" t="s">
        <v>3</v>
      </c>
      <c r="DK40" t="s">
        <v>3</v>
      </c>
      <c r="DL40" t="s">
        <v>3</v>
      </c>
      <c r="DM40" t="s">
        <v>3</v>
      </c>
      <c r="DN40">
        <v>0</v>
      </c>
      <c r="DO40">
        <v>0</v>
      </c>
      <c r="DP40">
        <v>1</v>
      </c>
      <c r="DQ40">
        <v>1</v>
      </c>
      <c r="DU40">
        <v>1005</v>
      </c>
      <c r="DV40" t="s">
        <v>74</v>
      </c>
      <c r="DW40" t="s">
        <v>74</v>
      </c>
      <c r="DX40">
        <v>1000</v>
      </c>
      <c r="EE40">
        <v>41650916</v>
      </c>
      <c r="EF40">
        <v>1</v>
      </c>
      <c r="EG40" t="s">
        <v>20</v>
      </c>
      <c r="EH40">
        <v>0</v>
      </c>
      <c r="EI40" t="s">
        <v>3</v>
      </c>
      <c r="EJ40">
        <v>4</v>
      </c>
      <c r="EK40">
        <v>0</v>
      </c>
      <c r="EL40" t="s">
        <v>21</v>
      </c>
      <c r="EM40" t="s">
        <v>22</v>
      </c>
      <c r="EO40" t="s">
        <v>3</v>
      </c>
      <c r="EQ40">
        <v>0</v>
      </c>
      <c r="ER40">
        <v>225460.84</v>
      </c>
      <c r="ES40">
        <v>119343.85</v>
      </c>
      <c r="ET40">
        <v>89592.12</v>
      </c>
      <c r="EU40">
        <v>36526.720000000001</v>
      </c>
      <c r="EV40">
        <v>16524.87</v>
      </c>
      <c r="EW40">
        <v>87.29</v>
      </c>
      <c r="EX40">
        <v>0</v>
      </c>
      <c r="EY40">
        <v>0</v>
      </c>
      <c r="FQ40">
        <v>0</v>
      </c>
      <c r="FR40">
        <f t="shared" si="50"/>
        <v>0</v>
      </c>
      <c r="FS40">
        <v>0</v>
      </c>
      <c r="FX40">
        <v>70</v>
      </c>
      <c r="FY40">
        <v>10</v>
      </c>
      <c r="GA40" t="s">
        <v>3</v>
      </c>
      <c r="GD40">
        <v>0</v>
      </c>
      <c r="GF40">
        <v>1788855289</v>
      </c>
      <c r="GG40">
        <v>2</v>
      </c>
      <c r="GH40">
        <v>1</v>
      </c>
      <c r="GI40">
        <v>-2</v>
      </c>
      <c r="GJ40">
        <v>0</v>
      </c>
      <c r="GK40">
        <f>ROUND(R40*(R12)/100,2)</f>
        <v>0</v>
      </c>
      <c r="GL40">
        <f t="shared" si="51"/>
        <v>0</v>
      </c>
      <c r="GM40">
        <f t="shared" si="66"/>
        <v>0</v>
      </c>
      <c r="GN40">
        <f t="shared" si="67"/>
        <v>0</v>
      </c>
      <c r="GO40">
        <f t="shared" si="68"/>
        <v>0</v>
      </c>
      <c r="GP40">
        <f t="shared" si="69"/>
        <v>0</v>
      </c>
      <c r="GR40">
        <v>0</v>
      </c>
      <c r="GS40">
        <v>3</v>
      </c>
      <c r="GT40">
        <v>0</v>
      </c>
      <c r="GU40" t="s">
        <v>3</v>
      </c>
      <c r="GV40">
        <f t="shared" si="70"/>
        <v>0</v>
      </c>
      <c r="GW40">
        <v>1</v>
      </c>
      <c r="GX40">
        <f t="shared" si="57"/>
        <v>0</v>
      </c>
      <c r="HA40">
        <v>0</v>
      </c>
      <c r="HB40">
        <v>0</v>
      </c>
      <c r="HC40">
        <f t="shared" si="58"/>
        <v>0</v>
      </c>
      <c r="IK40">
        <v>0</v>
      </c>
    </row>
    <row r="41" spans="1:245" x14ac:dyDescent="0.2">
      <c r="A41">
        <v>17</v>
      </c>
      <c r="B41">
        <v>0</v>
      </c>
      <c r="C41">
        <f>ROW(SmtRes!A51)</f>
        <v>51</v>
      </c>
      <c r="D41">
        <f>ROW(EtalonRes!A49)</f>
        <v>49</v>
      </c>
      <c r="E41" t="s">
        <v>76</v>
      </c>
      <c r="F41" t="s">
        <v>77</v>
      </c>
      <c r="G41" t="s">
        <v>78</v>
      </c>
      <c r="H41" t="s">
        <v>79</v>
      </c>
      <c r="I41">
        <f>ROUND((I44*0.15*0.03*2.4),4)*0</f>
        <v>0</v>
      </c>
      <c r="J41">
        <v>0</v>
      </c>
      <c r="O41">
        <f t="shared" si="21"/>
        <v>0</v>
      </c>
      <c r="P41">
        <f t="shared" si="22"/>
        <v>0</v>
      </c>
      <c r="Q41">
        <f t="shared" si="23"/>
        <v>0</v>
      </c>
      <c r="R41">
        <f t="shared" si="24"/>
        <v>0</v>
      </c>
      <c r="S41">
        <f t="shared" si="25"/>
        <v>0</v>
      </c>
      <c r="T41">
        <f t="shared" si="26"/>
        <v>0</v>
      </c>
      <c r="U41">
        <f t="shared" si="27"/>
        <v>0</v>
      </c>
      <c r="V41">
        <f t="shared" si="28"/>
        <v>0</v>
      </c>
      <c r="W41">
        <f t="shared" si="29"/>
        <v>0</v>
      </c>
      <c r="X41">
        <f t="shared" si="30"/>
        <v>0</v>
      </c>
      <c r="Y41">
        <f t="shared" si="31"/>
        <v>0</v>
      </c>
      <c r="AA41">
        <v>45334378</v>
      </c>
      <c r="AB41">
        <f t="shared" si="32"/>
        <v>311955.89</v>
      </c>
      <c r="AC41">
        <f t="shared" si="59"/>
        <v>271719.28999999998</v>
      </c>
      <c r="AD41">
        <f t="shared" si="60"/>
        <v>35461.980000000003</v>
      </c>
      <c r="AE41">
        <f t="shared" si="61"/>
        <v>14481.22</v>
      </c>
      <c r="AF41">
        <f t="shared" si="62"/>
        <v>4774.62</v>
      </c>
      <c r="AG41">
        <f t="shared" si="36"/>
        <v>0</v>
      </c>
      <c r="AH41">
        <f t="shared" si="63"/>
        <v>19.100000000000001</v>
      </c>
      <c r="AI41">
        <f t="shared" si="64"/>
        <v>0</v>
      </c>
      <c r="AJ41">
        <f t="shared" si="38"/>
        <v>0</v>
      </c>
      <c r="AK41">
        <v>311955.89</v>
      </c>
      <c r="AL41">
        <v>271719.28999999998</v>
      </c>
      <c r="AM41">
        <v>35461.980000000003</v>
      </c>
      <c r="AN41">
        <v>14481.22</v>
      </c>
      <c r="AO41">
        <v>4774.62</v>
      </c>
      <c r="AP41">
        <v>0</v>
      </c>
      <c r="AQ41">
        <v>19.100000000000001</v>
      </c>
      <c r="AR41">
        <v>0</v>
      </c>
      <c r="AS41">
        <v>0</v>
      </c>
      <c r="AT41">
        <v>70</v>
      </c>
      <c r="AU41">
        <v>10</v>
      </c>
      <c r="AV41">
        <v>1</v>
      </c>
      <c r="AW41">
        <v>1</v>
      </c>
      <c r="AZ41">
        <v>1</v>
      </c>
      <c r="BA41">
        <v>1</v>
      </c>
      <c r="BB41">
        <v>1</v>
      </c>
      <c r="BC41">
        <v>1</v>
      </c>
      <c r="BD41" t="s">
        <v>3</v>
      </c>
      <c r="BE41" t="s">
        <v>3</v>
      </c>
      <c r="BF41" t="s">
        <v>3</v>
      </c>
      <c r="BG41" t="s">
        <v>3</v>
      </c>
      <c r="BH41">
        <v>0</v>
      </c>
      <c r="BI41">
        <v>4</v>
      </c>
      <c r="BJ41" t="s">
        <v>80</v>
      </c>
      <c r="BM41">
        <v>0</v>
      </c>
      <c r="BN41">
        <v>0</v>
      </c>
      <c r="BO41" t="s">
        <v>3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 t="s">
        <v>3</v>
      </c>
      <c r="BZ41">
        <v>70</v>
      </c>
      <c r="CA41">
        <v>10</v>
      </c>
      <c r="CE41">
        <v>0</v>
      </c>
      <c r="CF41">
        <v>0</v>
      </c>
      <c r="CG41">
        <v>0</v>
      </c>
      <c r="CM41">
        <v>0</v>
      </c>
      <c r="CN41" t="s">
        <v>3</v>
      </c>
      <c r="CO41">
        <v>0</v>
      </c>
      <c r="CP41">
        <f t="shared" si="39"/>
        <v>0</v>
      </c>
      <c r="CQ41">
        <f t="shared" si="40"/>
        <v>271719.28999999998</v>
      </c>
      <c r="CR41">
        <f t="shared" si="65"/>
        <v>35461.980000000003</v>
      </c>
      <c r="CS41">
        <f t="shared" si="42"/>
        <v>14481.22</v>
      </c>
      <c r="CT41">
        <f t="shared" si="43"/>
        <v>4774.62</v>
      </c>
      <c r="CU41">
        <f t="shared" si="44"/>
        <v>0</v>
      </c>
      <c r="CV41">
        <f t="shared" si="45"/>
        <v>19.100000000000001</v>
      </c>
      <c r="CW41">
        <f t="shared" si="46"/>
        <v>0</v>
      </c>
      <c r="CX41">
        <f t="shared" si="47"/>
        <v>0</v>
      </c>
      <c r="CY41">
        <f t="shared" si="48"/>
        <v>0</v>
      </c>
      <c r="CZ41">
        <f t="shared" si="49"/>
        <v>0</v>
      </c>
      <c r="DC41" t="s">
        <v>3</v>
      </c>
      <c r="DD41" t="s">
        <v>3</v>
      </c>
      <c r="DE41" t="s">
        <v>3</v>
      </c>
      <c r="DF41" t="s">
        <v>3</v>
      </c>
      <c r="DG41" t="s">
        <v>3</v>
      </c>
      <c r="DH41" t="s">
        <v>3</v>
      </c>
      <c r="DI41" t="s">
        <v>3</v>
      </c>
      <c r="DJ41" t="s">
        <v>3</v>
      </c>
      <c r="DK41" t="s">
        <v>3</v>
      </c>
      <c r="DL41" t="s">
        <v>3</v>
      </c>
      <c r="DM41" t="s">
        <v>3</v>
      </c>
      <c r="DN41">
        <v>0</v>
      </c>
      <c r="DO41">
        <v>0</v>
      </c>
      <c r="DP41">
        <v>1</v>
      </c>
      <c r="DQ41">
        <v>1</v>
      </c>
      <c r="DU41">
        <v>1009</v>
      </c>
      <c r="DV41" t="s">
        <v>79</v>
      </c>
      <c r="DW41" t="s">
        <v>79</v>
      </c>
      <c r="DX41">
        <v>100000</v>
      </c>
      <c r="EE41">
        <v>41650916</v>
      </c>
      <c r="EF41">
        <v>1</v>
      </c>
      <c r="EG41" t="s">
        <v>20</v>
      </c>
      <c r="EH41">
        <v>0</v>
      </c>
      <c r="EI41" t="s">
        <v>3</v>
      </c>
      <c r="EJ41">
        <v>4</v>
      </c>
      <c r="EK41">
        <v>0</v>
      </c>
      <c r="EL41" t="s">
        <v>21</v>
      </c>
      <c r="EM41" t="s">
        <v>22</v>
      </c>
      <c r="EO41" t="s">
        <v>3</v>
      </c>
      <c r="EQ41">
        <v>0</v>
      </c>
      <c r="ER41">
        <v>311955.89</v>
      </c>
      <c r="ES41">
        <v>271719.28999999998</v>
      </c>
      <c r="ET41">
        <v>35461.980000000003</v>
      </c>
      <c r="EU41">
        <v>14481.22</v>
      </c>
      <c r="EV41">
        <v>4774.62</v>
      </c>
      <c r="EW41">
        <v>19.100000000000001</v>
      </c>
      <c r="EX41">
        <v>0</v>
      </c>
      <c r="EY41">
        <v>0</v>
      </c>
      <c r="FQ41">
        <v>0</v>
      </c>
      <c r="FR41">
        <f t="shared" si="50"/>
        <v>0</v>
      </c>
      <c r="FS41">
        <v>0</v>
      </c>
      <c r="FX41">
        <v>70</v>
      </c>
      <c r="FY41">
        <v>10</v>
      </c>
      <c r="GA41" t="s">
        <v>3</v>
      </c>
      <c r="GD41">
        <v>0</v>
      </c>
      <c r="GF41">
        <v>303725758</v>
      </c>
      <c r="GG41">
        <v>2</v>
      </c>
      <c r="GH41">
        <v>1</v>
      </c>
      <c r="GI41">
        <v>-2</v>
      </c>
      <c r="GJ41">
        <v>0</v>
      </c>
      <c r="GK41">
        <f>ROUND(R41*(R12)/100,2)</f>
        <v>0</v>
      </c>
      <c r="GL41">
        <f t="shared" si="51"/>
        <v>0</v>
      </c>
      <c r="GM41">
        <f t="shared" si="66"/>
        <v>0</v>
      </c>
      <c r="GN41">
        <f t="shared" si="67"/>
        <v>0</v>
      </c>
      <c r="GO41">
        <f t="shared" si="68"/>
        <v>0</v>
      </c>
      <c r="GP41">
        <f t="shared" si="69"/>
        <v>0</v>
      </c>
      <c r="GR41">
        <v>0</v>
      </c>
      <c r="GS41">
        <v>3</v>
      </c>
      <c r="GT41">
        <v>0</v>
      </c>
      <c r="GU41" t="s">
        <v>3</v>
      </c>
      <c r="GV41">
        <f t="shared" si="70"/>
        <v>0</v>
      </c>
      <c r="GW41">
        <v>1</v>
      </c>
      <c r="GX41">
        <f t="shared" si="57"/>
        <v>0</v>
      </c>
      <c r="HA41">
        <v>0</v>
      </c>
      <c r="HB41">
        <v>0</v>
      </c>
      <c r="HC41">
        <f t="shared" si="58"/>
        <v>0</v>
      </c>
      <c r="IK41">
        <v>0</v>
      </c>
    </row>
    <row r="42" spans="1:245" x14ac:dyDescent="0.2">
      <c r="A42">
        <v>18</v>
      </c>
      <c r="B42">
        <v>0</v>
      </c>
      <c r="C42">
        <v>50</v>
      </c>
      <c r="E42" t="s">
        <v>81</v>
      </c>
      <c r="F42" t="s">
        <v>28</v>
      </c>
      <c r="G42" t="s">
        <v>29</v>
      </c>
      <c r="H42" t="s">
        <v>26</v>
      </c>
      <c r="I42">
        <f>I41*J42</f>
        <v>0</v>
      </c>
      <c r="J42">
        <v>-101</v>
      </c>
      <c r="O42">
        <f t="shared" si="21"/>
        <v>0</v>
      </c>
      <c r="P42">
        <f t="shared" si="22"/>
        <v>0</v>
      </c>
      <c r="Q42">
        <f t="shared" si="23"/>
        <v>0</v>
      </c>
      <c r="R42">
        <f t="shared" si="24"/>
        <v>0</v>
      </c>
      <c r="S42">
        <f t="shared" si="25"/>
        <v>0</v>
      </c>
      <c r="T42">
        <f t="shared" si="26"/>
        <v>0</v>
      </c>
      <c r="U42">
        <f t="shared" si="27"/>
        <v>0</v>
      </c>
      <c r="V42">
        <f t="shared" si="28"/>
        <v>0</v>
      </c>
      <c r="W42">
        <f t="shared" si="29"/>
        <v>0</v>
      </c>
      <c r="X42">
        <f t="shared" si="30"/>
        <v>0</v>
      </c>
      <c r="Y42">
        <f t="shared" si="31"/>
        <v>0</v>
      </c>
      <c r="AA42">
        <v>45334378</v>
      </c>
      <c r="AB42">
        <f t="shared" si="32"/>
        <v>2690.29</v>
      </c>
      <c r="AC42">
        <f t="shared" si="59"/>
        <v>2690.29</v>
      </c>
      <c r="AD42">
        <f t="shared" si="60"/>
        <v>0</v>
      </c>
      <c r="AE42">
        <f t="shared" si="61"/>
        <v>0</v>
      </c>
      <c r="AF42">
        <f t="shared" si="62"/>
        <v>0</v>
      </c>
      <c r="AG42">
        <f t="shared" si="36"/>
        <v>0</v>
      </c>
      <c r="AH42">
        <f t="shared" si="63"/>
        <v>0</v>
      </c>
      <c r="AI42">
        <f t="shared" si="64"/>
        <v>0</v>
      </c>
      <c r="AJ42">
        <f t="shared" si="38"/>
        <v>0</v>
      </c>
      <c r="AK42">
        <v>2690.29</v>
      </c>
      <c r="AL42">
        <v>2690.29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70</v>
      </c>
      <c r="AU42">
        <v>10</v>
      </c>
      <c r="AV42">
        <v>1</v>
      </c>
      <c r="AW42">
        <v>1</v>
      </c>
      <c r="AZ42">
        <v>1</v>
      </c>
      <c r="BA42">
        <v>1</v>
      </c>
      <c r="BB42">
        <v>1</v>
      </c>
      <c r="BC42">
        <v>1</v>
      </c>
      <c r="BD42" t="s">
        <v>3</v>
      </c>
      <c r="BE42" t="s">
        <v>3</v>
      </c>
      <c r="BF42" t="s">
        <v>3</v>
      </c>
      <c r="BG42" t="s">
        <v>3</v>
      </c>
      <c r="BH42">
        <v>3</v>
      </c>
      <c r="BI42">
        <v>4</v>
      </c>
      <c r="BJ42" t="s">
        <v>30</v>
      </c>
      <c r="BM42">
        <v>0</v>
      </c>
      <c r="BN42">
        <v>0</v>
      </c>
      <c r="BO42" t="s">
        <v>3</v>
      </c>
      <c r="BP42">
        <v>0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 t="s">
        <v>3</v>
      </c>
      <c r="BZ42">
        <v>70</v>
      </c>
      <c r="CA42">
        <v>10</v>
      </c>
      <c r="CE42">
        <v>0</v>
      </c>
      <c r="CF42">
        <v>0</v>
      </c>
      <c r="CG42">
        <v>0</v>
      </c>
      <c r="CM42">
        <v>0</v>
      </c>
      <c r="CN42" t="s">
        <v>3</v>
      </c>
      <c r="CO42">
        <v>0</v>
      </c>
      <c r="CP42">
        <f t="shared" si="39"/>
        <v>0</v>
      </c>
      <c r="CQ42">
        <f t="shared" si="40"/>
        <v>2690.29</v>
      </c>
      <c r="CR42">
        <f t="shared" si="65"/>
        <v>0</v>
      </c>
      <c r="CS42">
        <f t="shared" si="42"/>
        <v>0</v>
      </c>
      <c r="CT42">
        <f t="shared" si="43"/>
        <v>0</v>
      </c>
      <c r="CU42">
        <f t="shared" si="44"/>
        <v>0</v>
      </c>
      <c r="CV42">
        <f t="shared" si="45"/>
        <v>0</v>
      </c>
      <c r="CW42">
        <f t="shared" si="46"/>
        <v>0</v>
      </c>
      <c r="CX42">
        <f t="shared" si="47"/>
        <v>0</v>
      </c>
      <c r="CY42">
        <f t="shared" si="48"/>
        <v>0</v>
      </c>
      <c r="CZ42">
        <f t="shared" si="49"/>
        <v>0</v>
      </c>
      <c r="DC42" t="s">
        <v>3</v>
      </c>
      <c r="DD42" t="s">
        <v>3</v>
      </c>
      <c r="DE42" t="s">
        <v>3</v>
      </c>
      <c r="DF42" t="s">
        <v>3</v>
      </c>
      <c r="DG42" t="s">
        <v>3</v>
      </c>
      <c r="DH42" t="s">
        <v>3</v>
      </c>
      <c r="DI42" t="s">
        <v>3</v>
      </c>
      <c r="DJ42" t="s">
        <v>3</v>
      </c>
      <c r="DK42" t="s">
        <v>3</v>
      </c>
      <c r="DL42" t="s">
        <v>3</v>
      </c>
      <c r="DM42" t="s">
        <v>3</v>
      </c>
      <c r="DN42">
        <v>0</v>
      </c>
      <c r="DO42">
        <v>0</v>
      </c>
      <c r="DP42">
        <v>1</v>
      </c>
      <c r="DQ42">
        <v>1</v>
      </c>
      <c r="DU42">
        <v>1009</v>
      </c>
      <c r="DV42" t="s">
        <v>26</v>
      </c>
      <c r="DW42" t="s">
        <v>26</v>
      </c>
      <c r="DX42">
        <v>1000</v>
      </c>
      <c r="EE42">
        <v>41650916</v>
      </c>
      <c r="EF42">
        <v>1</v>
      </c>
      <c r="EG42" t="s">
        <v>20</v>
      </c>
      <c r="EH42">
        <v>0</v>
      </c>
      <c r="EI42" t="s">
        <v>3</v>
      </c>
      <c r="EJ42">
        <v>4</v>
      </c>
      <c r="EK42">
        <v>0</v>
      </c>
      <c r="EL42" t="s">
        <v>21</v>
      </c>
      <c r="EM42" t="s">
        <v>22</v>
      </c>
      <c r="EO42" t="s">
        <v>3</v>
      </c>
      <c r="EQ42">
        <v>32768</v>
      </c>
      <c r="ER42">
        <v>2690.29</v>
      </c>
      <c r="ES42">
        <v>2690.29</v>
      </c>
      <c r="ET42">
        <v>0</v>
      </c>
      <c r="EU42">
        <v>0</v>
      </c>
      <c r="EV42">
        <v>0</v>
      </c>
      <c r="EW42">
        <v>0</v>
      </c>
      <c r="EX42">
        <v>0</v>
      </c>
      <c r="FQ42">
        <v>0</v>
      </c>
      <c r="FR42">
        <f t="shared" si="50"/>
        <v>0</v>
      </c>
      <c r="FS42">
        <v>0</v>
      </c>
      <c r="FX42">
        <v>70</v>
      </c>
      <c r="FY42">
        <v>10</v>
      </c>
      <c r="GA42" t="s">
        <v>3</v>
      </c>
      <c r="GD42">
        <v>0</v>
      </c>
      <c r="GF42">
        <v>-2069439204</v>
      </c>
      <c r="GG42">
        <v>2</v>
      </c>
      <c r="GH42">
        <v>1</v>
      </c>
      <c r="GI42">
        <v>-2</v>
      </c>
      <c r="GJ42">
        <v>0</v>
      </c>
      <c r="GK42">
        <f>ROUND(R42*(R12)/100,2)</f>
        <v>0</v>
      </c>
      <c r="GL42">
        <f t="shared" si="51"/>
        <v>0</v>
      </c>
      <c r="GM42">
        <f t="shared" si="66"/>
        <v>0</v>
      </c>
      <c r="GN42">
        <f t="shared" si="67"/>
        <v>0</v>
      </c>
      <c r="GO42">
        <f t="shared" si="68"/>
        <v>0</v>
      </c>
      <c r="GP42">
        <f t="shared" si="69"/>
        <v>0</v>
      </c>
      <c r="GR42">
        <v>0</v>
      </c>
      <c r="GS42">
        <v>3</v>
      </c>
      <c r="GT42">
        <v>0</v>
      </c>
      <c r="GU42" t="s">
        <v>3</v>
      </c>
      <c r="GV42">
        <f t="shared" si="70"/>
        <v>0</v>
      </c>
      <c r="GW42">
        <v>1</v>
      </c>
      <c r="GX42">
        <f t="shared" si="57"/>
        <v>0</v>
      </c>
      <c r="HA42">
        <v>0</v>
      </c>
      <c r="HB42">
        <v>0</v>
      </c>
      <c r="HC42">
        <f t="shared" si="58"/>
        <v>0</v>
      </c>
      <c r="IK42">
        <v>0</v>
      </c>
    </row>
    <row r="43" spans="1:245" x14ac:dyDescent="0.2">
      <c r="A43">
        <v>18</v>
      </c>
      <c r="B43">
        <v>0</v>
      </c>
      <c r="C43">
        <v>51</v>
      </c>
      <c r="E43" t="s">
        <v>82</v>
      </c>
      <c r="F43" t="s">
        <v>83</v>
      </c>
      <c r="G43" t="s">
        <v>29</v>
      </c>
      <c r="H43" t="s">
        <v>26</v>
      </c>
      <c r="I43">
        <f>I41*J43</f>
        <v>0</v>
      </c>
      <c r="J43">
        <v>101</v>
      </c>
      <c r="O43">
        <f t="shared" si="21"/>
        <v>0</v>
      </c>
      <c r="P43">
        <f t="shared" si="22"/>
        <v>0</v>
      </c>
      <c r="Q43">
        <f t="shared" si="23"/>
        <v>0</v>
      </c>
      <c r="R43">
        <f t="shared" si="24"/>
        <v>0</v>
      </c>
      <c r="S43">
        <f t="shared" si="25"/>
        <v>0</v>
      </c>
      <c r="T43">
        <f t="shared" si="26"/>
        <v>0</v>
      </c>
      <c r="U43">
        <f t="shared" si="27"/>
        <v>0</v>
      </c>
      <c r="V43">
        <f t="shared" si="28"/>
        <v>0</v>
      </c>
      <c r="W43">
        <f t="shared" si="29"/>
        <v>0</v>
      </c>
      <c r="X43">
        <f t="shared" si="30"/>
        <v>0</v>
      </c>
      <c r="Y43">
        <f t="shared" si="31"/>
        <v>0</v>
      </c>
      <c r="AA43">
        <v>45334378</v>
      </c>
      <c r="AB43">
        <f t="shared" si="32"/>
        <v>2690.29</v>
      </c>
      <c r="AC43">
        <f t="shared" si="59"/>
        <v>2690.29</v>
      </c>
      <c r="AD43">
        <f t="shared" si="60"/>
        <v>0</v>
      </c>
      <c r="AE43">
        <f t="shared" si="61"/>
        <v>0</v>
      </c>
      <c r="AF43">
        <f t="shared" si="62"/>
        <v>0</v>
      </c>
      <c r="AG43">
        <f t="shared" si="36"/>
        <v>0</v>
      </c>
      <c r="AH43">
        <f t="shared" si="63"/>
        <v>0</v>
      </c>
      <c r="AI43">
        <f t="shared" si="64"/>
        <v>0</v>
      </c>
      <c r="AJ43">
        <f t="shared" si="38"/>
        <v>0</v>
      </c>
      <c r="AK43">
        <v>2690.29</v>
      </c>
      <c r="AL43">
        <v>2690.29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70</v>
      </c>
      <c r="AU43">
        <v>10</v>
      </c>
      <c r="AV43">
        <v>1</v>
      </c>
      <c r="AW43">
        <v>1</v>
      </c>
      <c r="AZ43">
        <v>1</v>
      </c>
      <c r="BA43">
        <v>1</v>
      </c>
      <c r="BB43">
        <v>1</v>
      </c>
      <c r="BC43">
        <v>1</v>
      </c>
      <c r="BD43" t="s">
        <v>3</v>
      </c>
      <c r="BE43" t="s">
        <v>3</v>
      </c>
      <c r="BF43" t="s">
        <v>3</v>
      </c>
      <c r="BG43" t="s">
        <v>3</v>
      </c>
      <c r="BH43">
        <v>3</v>
      </c>
      <c r="BI43">
        <v>4</v>
      </c>
      <c r="BJ43" t="s">
        <v>84</v>
      </c>
      <c r="BM43">
        <v>0</v>
      </c>
      <c r="BN43">
        <v>0</v>
      </c>
      <c r="BO43" t="s">
        <v>3</v>
      </c>
      <c r="BP43">
        <v>0</v>
      </c>
      <c r="BQ43">
        <v>1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 t="s">
        <v>3</v>
      </c>
      <c r="BZ43">
        <v>70</v>
      </c>
      <c r="CA43">
        <v>10</v>
      </c>
      <c r="CE43">
        <v>0</v>
      </c>
      <c r="CF43">
        <v>0</v>
      </c>
      <c r="CG43">
        <v>0</v>
      </c>
      <c r="CM43">
        <v>0</v>
      </c>
      <c r="CN43" t="s">
        <v>3</v>
      </c>
      <c r="CO43">
        <v>0</v>
      </c>
      <c r="CP43">
        <f t="shared" si="39"/>
        <v>0</v>
      </c>
      <c r="CQ43">
        <f t="shared" si="40"/>
        <v>2690.29</v>
      </c>
      <c r="CR43">
        <f t="shared" si="65"/>
        <v>0</v>
      </c>
      <c r="CS43">
        <f t="shared" si="42"/>
        <v>0</v>
      </c>
      <c r="CT43">
        <f t="shared" si="43"/>
        <v>0</v>
      </c>
      <c r="CU43">
        <f t="shared" si="44"/>
        <v>0</v>
      </c>
      <c r="CV43">
        <f t="shared" si="45"/>
        <v>0</v>
      </c>
      <c r="CW43">
        <f t="shared" si="46"/>
        <v>0</v>
      </c>
      <c r="CX43">
        <f t="shared" si="47"/>
        <v>0</v>
      </c>
      <c r="CY43">
        <f t="shared" si="48"/>
        <v>0</v>
      </c>
      <c r="CZ43">
        <f t="shared" si="49"/>
        <v>0</v>
      </c>
      <c r="DC43" t="s">
        <v>3</v>
      </c>
      <c r="DD43" t="s">
        <v>3</v>
      </c>
      <c r="DE43" t="s">
        <v>3</v>
      </c>
      <c r="DF43" t="s">
        <v>3</v>
      </c>
      <c r="DG43" t="s">
        <v>3</v>
      </c>
      <c r="DH43" t="s">
        <v>3</v>
      </c>
      <c r="DI43" t="s">
        <v>3</v>
      </c>
      <c r="DJ43" t="s">
        <v>3</v>
      </c>
      <c r="DK43" t="s">
        <v>3</v>
      </c>
      <c r="DL43" t="s">
        <v>3</v>
      </c>
      <c r="DM43" t="s">
        <v>3</v>
      </c>
      <c r="DN43">
        <v>0</v>
      </c>
      <c r="DO43">
        <v>0</v>
      </c>
      <c r="DP43">
        <v>1</v>
      </c>
      <c r="DQ43">
        <v>1</v>
      </c>
      <c r="DU43">
        <v>1009</v>
      </c>
      <c r="DV43" t="s">
        <v>26</v>
      </c>
      <c r="DW43" t="s">
        <v>26</v>
      </c>
      <c r="DX43">
        <v>1000</v>
      </c>
      <c r="EE43">
        <v>41650916</v>
      </c>
      <c r="EF43">
        <v>1</v>
      </c>
      <c r="EG43" t="s">
        <v>20</v>
      </c>
      <c r="EH43">
        <v>0</v>
      </c>
      <c r="EI43" t="s">
        <v>3</v>
      </c>
      <c r="EJ43">
        <v>4</v>
      </c>
      <c r="EK43">
        <v>0</v>
      </c>
      <c r="EL43" t="s">
        <v>21</v>
      </c>
      <c r="EM43" t="s">
        <v>22</v>
      </c>
      <c r="EO43" t="s">
        <v>3</v>
      </c>
      <c r="EQ43">
        <v>32768</v>
      </c>
      <c r="ER43">
        <v>2690.29</v>
      </c>
      <c r="ES43">
        <v>2690.29</v>
      </c>
      <c r="ET43">
        <v>0</v>
      </c>
      <c r="EU43">
        <v>0</v>
      </c>
      <c r="EV43">
        <v>0</v>
      </c>
      <c r="EW43">
        <v>0</v>
      </c>
      <c r="EX43">
        <v>0</v>
      </c>
      <c r="FQ43">
        <v>0</v>
      </c>
      <c r="FR43">
        <f t="shared" si="50"/>
        <v>0</v>
      </c>
      <c r="FS43">
        <v>0</v>
      </c>
      <c r="FX43">
        <v>70</v>
      </c>
      <c r="FY43">
        <v>10</v>
      </c>
      <c r="GA43" t="s">
        <v>3</v>
      </c>
      <c r="GD43">
        <v>0</v>
      </c>
      <c r="GF43">
        <v>-743041743</v>
      </c>
      <c r="GG43">
        <v>2</v>
      </c>
      <c r="GH43">
        <v>1</v>
      </c>
      <c r="GI43">
        <v>-2</v>
      </c>
      <c r="GJ43">
        <v>0</v>
      </c>
      <c r="GK43">
        <f>ROUND(R43*(R12)/100,2)</f>
        <v>0</v>
      </c>
      <c r="GL43">
        <f t="shared" si="51"/>
        <v>0</v>
      </c>
      <c r="GM43">
        <f t="shared" si="66"/>
        <v>0</v>
      </c>
      <c r="GN43">
        <f t="shared" si="67"/>
        <v>0</v>
      </c>
      <c r="GO43">
        <f t="shared" si="68"/>
        <v>0</v>
      </c>
      <c r="GP43">
        <f t="shared" si="69"/>
        <v>0</v>
      </c>
      <c r="GR43">
        <v>0</v>
      </c>
      <c r="GS43">
        <v>3</v>
      </c>
      <c r="GT43">
        <v>0</v>
      </c>
      <c r="GU43" t="s">
        <v>3</v>
      </c>
      <c r="GV43">
        <f t="shared" si="70"/>
        <v>0</v>
      </c>
      <c r="GW43">
        <v>1</v>
      </c>
      <c r="GX43">
        <f t="shared" si="57"/>
        <v>0</v>
      </c>
      <c r="HA43">
        <v>0</v>
      </c>
      <c r="HB43">
        <v>0</v>
      </c>
      <c r="HC43">
        <f t="shared" si="58"/>
        <v>0</v>
      </c>
      <c r="IK43">
        <v>0</v>
      </c>
    </row>
    <row r="44" spans="1:245" x14ac:dyDescent="0.2">
      <c r="A44">
        <v>17</v>
      </c>
      <c r="B44">
        <v>0</v>
      </c>
      <c r="C44">
        <f>ROW(SmtRes!A64)</f>
        <v>64</v>
      </c>
      <c r="D44">
        <f>ROW(EtalonRes!A62)</f>
        <v>62</v>
      </c>
      <c r="E44" t="s">
        <v>85</v>
      </c>
      <c r="F44" t="s">
        <v>86</v>
      </c>
      <c r="G44" t="s">
        <v>87</v>
      </c>
      <c r="H44" t="s">
        <v>38</v>
      </c>
      <c r="I44">
        <f>ROUND((420)*0/100,9)</f>
        <v>0</v>
      </c>
      <c r="J44">
        <v>0</v>
      </c>
      <c r="O44">
        <f t="shared" si="21"/>
        <v>0</v>
      </c>
      <c r="P44">
        <f t="shared" si="22"/>
        <v>0</v>
      </c>
      <c r="Q44">
        <f t="shared" si="23"/>
        <v>0</v>
      </c>
      <c r="R44">
        <f t="shared" si="24"/>
        <v>0</v>
      </c>
      <c r="S44">
        <f t="shared" si="25"/>
        <v>0</v>
      </c>
      <c r="T44">
        <f t="shared" si="26"/>
        <v>0</v>
      </c>
      <c r="U44">
        <f t="shared" si="27"/>
        <v>0</v>
      </c>
      <c r="V44">
        <f t="shared" si="28"/>
        <v>0</v>
      </c>
      <c r="W44">
        <f t="shared" si="29"/>
        <v>0</v>
      </c>
      <c r="X44">
        <f t="shared" si="30"/>
        <v>0</v>
      </c>
      <c r="Y44">
        <f t="shared" si="31"/>
        <v>0</v>
      </c>
      <c r="AA44">
        <v>45334378</v>
      </c>
      <c r="AB44">
        <f t="shared" si="32"/>
        <v>12643.22</v>
      </c>
      <c r="AC44">
        <f t="shared" si="59"/>
        <v>544.63</v>
      </c>
      <c r="AD44">
        <f t="shared" si="60"/>
        <v>10849.31</v>
      </c>
      <c r="AE44">
        <f t="shared" si="61"/>
        <v>3158.87</v>
      </c>
      <c r="AF44">
        <f t="shared" si="62"/>
        <v>1249.28</v>
      </c>
      <c r="AG44">
        <f t="shared" si="36"/>
        <v>0</v>
      </c>
      <c r="AH44">
        <f t="shared" si="63"/>
        <v>4.92</v>
      </c>
      <c r="AI44">
        <f t="shared" si="64"/>
        <v>0</v>
      </c>
      <c r="AJ44">
        <f t="shared" si="38"/>
        <v>0</v>
      </c>
      <c r="AK44">
        <v>12643.22</v>
      </c>
      <c r="AL44">
        <v>544.63</v>
      </c>
      <c r="AM44">
        <v>10849.31</v>
      </c>
      <c r="AN44">
        <v>3158.87</v>
      </c>
      <c r="AO44">
        <v>1249.28</v>
      </c>
      <c r="AP44">
        <v>0</v>
      </c>
      <c r="AQ44">
        <v>4.92</v>
      </c>
      <c r="AR44">
        <v>0</v>
      </c>
      <c r="AS44">
        <v>0</v>
      </c>
      <c r="AT44">
        <v>70</v>
      </c>
      <c r="AU44">
        <v>10</v>
      </c>
      <c r="AV44">
        <v>1</v>
      </c>
      <c r="AW44">
        <v>1</v>
      </c>
      <c r="AZ44">
        <v>1</v>
      </c>
      <c r="BA44">
        <v>1</v>
      </c>
      <c r="BB44">
        <v>1</v>
      </c>
      <c r="BC44">
        <v>1</v>
      </c>
      <c r="BD44" t="s">
        <v>3</v>
      </c>
      <c r="BE44" t="s">
        <v>3</v>
      </c>
      <c r="BF44" t="s">
        <v>3</v>
      </c>
      <c r="BG44" t="s">
        <v>3</v>
      </c>
      <c r="BH44">
        <v>0</v>
      </c>
      <c r="BI44">
        <v>4</v>
      </c>
      <c r="BJ44" t="s">
        <v>88</v>
      </c>
      <c r="BM44">
        <v>0</v>
      </c>
      <c r="BN44">
        <v>0</v>
      </c>
      <c r="BO44" t="s">
        <v>3</v>
      </c>
      <c r="BP44">
        <v>0</v>
      </c>
      <c r="BQ44">
        <v>1</v>
      </c>
      <c r="BR44">
        <v>0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 t="s">
        <v>3</v>
      </c>
      <c r="BZ44">
        <v>70</v>
      </c>
      <c r="CA44">
        <v>10</v>
      </c>
      <c r="CE44">
        <v>0</v>
      </c>
      <c r="CF44">
        <v>0</v>
      </c>
      <c r="CG44">
        <v>0</v>
      </c>
      <c r="CM44">
        <v>0</v>
      </c>
      <c r="CN44" t="s">
        <v>3</v>
      </c>
      <c r="CO44">
        <v>0</v>
      </c>
      <c r="CP44">
        <f t="shared" si="39"/>
        <v>0</v>
      </c>
      <c r="CQ44">
        <f t="shared" si="40"/>
        <v>544.63</v>
      </c>
      <c r="CR44">
        <f t="shared" si="65"/>
        <v>10849.31</v>
      </c>
      <c r="CS44">
        <f t="shared" si="42"/>
        <v>3158.87</v>
      </c>
      <c r="CT44">
        <f t="shared" si="43"/>
        <v>1249.28</v>
      </c>
      <c r="CU44">
        <f t="shared" si="44"/>
        <v>0</v>
      </c>
      <c r="CV44">
        <f t="shared" si="45"/>
        <v>4.92</v>
      </c>
      <c r="CW44">
        <f t="shared" si="46"/>
        <v>0</v>
      </c>
      <c r="CX44">
        <f t="shared" si="47"/>
        <v>0</v>
      </c>
      <c r="CY44">
        <f t="shared" si="48"/>
        <v>0</v>
      </c>
      <c r="CZ44">
        <f t="shared" si="49"/>
        <v>0</v>
      </c>
      <c r="DC44" t="s">
        <v>3</v>
      </c>
      <c r="DD44" t="s">
        <v>3</v>
      </c>
      <c r="DE44" t="s">
        <v>3</v>
      </c>
      <c r="DF44" t="s">
        <v>3</v>
      </c>
      <c r="DG44" t="s">
        <v>3</v>
      </c>
      <c r="DH44" t="s">
        <v>3</v>
      </c>
      <c r="DI44" t="s">
        <v>3</v>
      </c>
      <c r="DJ44" t="s">
        <v>3</v>
      </c>
      <c r="DK44" t="s">
        <v>3</v>
      </c>
      <c r="DL44" t="s">
        <v>3</v>
      </c>
      <c r="DM44" t="s">
        <v>3</v>
      </c>
      <c r="DN44">
        <v>0</v>
      </c>
      <c r="DO44">
        <v>0</v>
      </c>
      <c r="DP44">
        <v>1</v>
      </c>
      <c r="DQ44">
        <v>1</v>
      </c>
      <c r="DU44">
        <v>1005</v>
      </c>
      <c r="DV44" t="s">
        <v>38</v>
      </c>
      <c r="DW44" t="s">
        <v>38</v>
      </c>
      <c r="DX44">
        <v>100</v>
      </c>
      <c r="EE44">
        <v>41650916</v>
      </c>
      <c r="EF44">
        <v>1</v>
      </c>
      <c r="EG44" t="s">
        <v>20</v>
      </c>
      <c r="EH44">
        <v>0</v>
      </c>
      <c r="EI44" t="s">
        <v>3</v>
      </c>
      <c r="EJ44">
        <v>4</v>
      </c>
      <c r="EK44">
        <v>0</v>
      </c>
      <c r="EL44" t="s">
        <v>21</v>
      </c>
      <c r="EM44" t="s">
        <v>22</v>
      </c>
      <c r="EO44" t="s">
        <v>3</v>
      </c>
      <c r="EQ44">
        <v>0</v>
      </c>
      <c r="ER44">
        <v>12643.22</v>
      </c>
      <c r="ES44">
        <v>544.63</v>
      </c>
      <c r="ET44">
        <v>10849.31</v>
      </c>
      <c r="EU44">
        <v>3158.87</v>
      </c>
      <c r="EV44">
        <v>1249.28</v>
      </c>
      <c r="EW44">
        <v>4.92</v>
      </c>
      <c r="EX44">
        <v>0</v>
      </c>
      <c r="EY44">
        <v>0</v>
      </c>
      <c r="FQ44">
        <v>0</v>
      </c>
      <c r="FR44">
        <f t="shared" si="50"/>
        <v>0</v>
      </c>
      <c r="FS44">
        <v>0</v>
      </c>
      <c r="FX44">
        <v>70</v>
      </c>
      <c r="FY44">
        <v>10</v>
      </c>
      <c r="GA44" t="s">
        <v>3</v>
      </c>
      <c r="GD44">
        <v>0</v>
      </c>
      <c r="GF44">
        <v>-1010646634</v>
      </c>
      <c r="GG44">
        <v>2</v>
      </c>
      <c r="GH44">
        <v>1</v>
      </c>
      <c r="GI44">
        <v>-2</v>
      </c>
      <c r="GJ44">
        <v>0</v>
      </c>
      <c r="GK44">
        <f>ROUND(R44*(R12)/100,2)</f>
        <v>0</v>
      </c>
      <c r="GL44">
        <f t="shared" si="51"/>
        <v>0</v>
      </c>
      <c r="GM44">
        <f t="shared" si="66"/>
        <v>0</v>
      </c>
      <c r="GN44">
        <f t="shared" si="67"/>
        <v>0</v>
      </c>
      <c r="GO44">
        <f t="shared" si="68"/>
        <v>0</v>
      </c>
      <c r="GP44">
        <f t="shared" si="69"/>
        <v>0</v>
      </c>
      <c r="GR44">
        <v>0</v>
      </c>
      <c r="GS44">
        <v>3</v>
      </c>
      <c r="GT44">
        <v>0</v>
      </c>
      <c r="GU44" t="s">
        <v>3</v>
      </c>
      <c r="GV44">
        <f t="shared" si="70"/>
        <v>0</v>
      </c>
      <c r="GW44">
        <v>1</v>
      </c>
      <c r="GX44">
        <f t="shared" si="57"/>
        <v>0</v>
      </c>
      <c r="HA44">
        <v>0</v>
      </c>
      <c r="HB44">
        <v>0</v>
      </c>
      <c r="HC44">
        <f t="shared" si="58"/>
        <v>0</v>
      </c>
      <c r="IK44">
        <v>0</v>
      </c>
    </row>
    <row r="45" spans="1:245" x14ac:dyDescent="0.2">
      <c r="A45">
        <v>18</v>
      </c>
      <c r="B45">
        <v>0</v>
      </c>
      <c r="C45">
        <v>62</v>
      </c>
      <c r="E45" t="s">
        <v>89</v>
      </c>
      <c r="F45" t="s">
        <v>83</v>
      </c>
      <c r="G45" t="s">
        <v>29</v>
      </c>
      <c r="H45" t="s">
        <v>26</v>
      </c>
      <c r="I45">
        <f>I44*J45</f>
        <v>0</v>
      </c>
      <c r="J45">
        <v>12.08</v>
      </c>
      <c r="O45">
        <f t="shared" si="21"/>
        <v>0</v>
      </c>
      <c r="P45">
        <f t="shared" si="22"/>
        <v>0</v>
      </c>
      <c r="Q45">
        <f t="shared" si="23"/>
        <v>0</v>
      </c>
      <c r="R45">
        <f t="shared" si="24"/>
        <v>0</v>
      </c>
      <c r="S45">
        <f t="shared" si="25"/>
        <v>0</v>
      </c>
      <c r="T45">
        <f t="shared" si="26"/>
        <v>0</v>
      </c>
      <c r="U45">
        <f t="shared" si="27"/>
        <v>0</v>
      </c>
      <c r="V45">
        <f t="shared" si="28"/>
        <v>0</v>
      </c>
      <c r="W45">
        <f t="shared" si="29"/>
        <v>0</v>
      </c>
      <c r="X45">
        <f t="shared" si="30"/>
        <v>0</v>
      </c>
      <c r="Y45">
        <f t="shared" si="31"/>
        <v>0</v>
      </c>
      <c r="AA45">
        <v>45334378</v>
      </c>
      <c r="AB45">
        <f t="shared" si="32"/>
        <v>2690.29</v>
      </c>
      <c r="AC45">
        <f t="shared" si="59"/>
        <v>2690.29</v>
      </c>
      <c r="AD45">
        <f t="shared" si="60"/>
        <v>0</v>
      </c>
      <c r="AE45">
        <f t="shared" si="61"/>
        <v>0</v>
      </c>
      <c r="AF45">
        <f t="shared" si="62"/>
        <v>0</v>
      </c>
      <c r="AG45">
        <f t="shared" si="36"/>
        <v>0</v>
      </c>
      <c r="AH45">
        <f t="shared" si="63"/>
        <v>0</v>
      </c>
      <c r="AI45">
        <f t="shared" si="64"/>
        <v>0</v>
      </c>
      <c r="AJ45">
        <f t="shared" si="38"/>
        <v>0</v>
      </c>
      <c r="AK45">
        <v>2690.29</v>
      </c>
      <c r="AL45">
        <v>2690.29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70</v>
      </c>
      <c r="AU45">
        <v>10</v>
      </c>
      <c r="AV45">
        <v>1</v>
      </c>
      <c r="AW45">
        <v>1</v>
      </c>
      <c r="AZ45">
        <v>1</v>
      </c>
      <c r="BA45">
        <v>1</v>
      </c>
      <c r="BB45">
        <v>1</v>
      </c>
      <c r="BC45">
        <v>1</v>
      </c>
      <c r="BD45" t="s">
        <v>3</v>
      </c>
      <c r="BE45" t="s">
        <v>3</v>
      </c>
      <c r="BF45" t="s">
        <v>3</v>
      </c>
      <c r="BG45" t="s">
        <v>3</v>
      </c>
      <c r="BH45">
        <v>3</v>
      </c>
      <c r="BI45">
        <v>4</v>
      </c>
      <c r="BJ45" t="s">
        <v>84</v>
      </c>
      <c r="BM45">
        <v>0</v>
      </c>
      <c r="BN45">
        <v>0</v>
      </c>
      <c r="BO45" t="s">
        <v>3</v>
      </c>
      <c r="BP45">
        <v>0</v>
      </c>
      <c r="BQ45">
        <v>1</v>
      </c>
      <c r="BR45">
        <v>0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 t="s">
        <v>3</v>
      </c>
      <c r="BZ45">
        <v>70</v>
      </c>
      <c r="CA45">
        <v>10</v>
      </c>
      <c r="CE45">
        <v>0</v>
      </c>
      <c r="CF45">
        <v>0</v>
      </c>
      <c r="CG45">
        <v>0</v>
      </c>
      <c r="CM45">
        <v>0</v>
      </c>
      <c r="CN45" t="s">
        <v>3</v>
      </c>
      <c r="CO45">
        <v>0</v>
      </c>
      <c r="CP45">
        <f t="shared" si="39"/>
        <v>0</v>
      </c>
      <c r="CQ45">
        <f t="shared" si="40"/>
        <v>2690.29</v>
      </c>
      <c r="CR45">
        <f t="shared" si="65"/>
        <v>0</v>
      </c>
      <c r="CS45">
        <f t="shared" si="42"/>
        <v>0</v>
      </c>
      <c r="CT45">
        <f t="shared" si="43"/>
        <v>0</v>
      </c>
      <c r="CU45">
        <f t="shared" si="44"/>
        <v>0</v>
      </c>
      <c r="CV45">
        <f t="shared" si="45"/>
        <v>0</v>
      </c>
      <c r="CW45">
        <f t="shared" si="46"/>
        <v>0</v>
      </c>
      <c r="CX45">
        <f t="shared" si="47"/>
        <v>0</v>
      </c>
      <c r="CY45">
        <f t="shared" si="48"/>
        <v>0</v>
      </c>
      <c r="CZ45">
        <f t="shared" si="49"/>
        <v>0</v>
      </c>
      <c r="DC45" t="s">
        <v>3</v>
      </c>
      <c r="DD45" t="s">
        <v>3</v>
      </c>
      <c r="DE45" t="s">
        <v>3</v>
      </c>
      <c r="DF45" t="s">
        <v>3</v>
      </c>
      <c r="DG45" t="s">
        <v>3</v>
      </c>
      <c r="DH45" t="s">
        <v>3</v>
      </c>
      <c r="DI45" t="s">
        <v>3</v>
      </c>
      <c r="DJ45" t="s">
        <v>3</v>
      </c>
      <c r="DK45" t="s">
        <v>3</v>
      </c>
      <c r="DL45" t="s">
        <v>3</v>
      </c>
      <c r="DM45" t="s">
        <v>3</v>
      </c>
      <c r="DN45">
        <v>0</v>
      </c>
      <c r="DO45">
        <v>0</v>
      </c>
      <c r="DP45">
        <v>1</v>
      </c>
      <c r="DQ45">
        <v>1</v>
      </c>
      <c r="DU45">
        <v>1009</v>
      </c>
      <c r="DV45" t="s">
        <v>26</v>
      </c>
      <c r="DW45" t="s">
        <v>26</v>
      </c>
      <c r="DX45">
        <v>1000</v>
      </c>
      <c r="EE45">
        <v>41650916</v>
      </c>
      <c r="EF45">
        <v>1</v>
      </c>
      <c r="EG45" t="s">
        <v>20</v>
      </c>
      <c r="EH45">
        <v>0</v>
      </c>
      <c r="EI45" t="s">
        <v>3</v>
      </c>
      <c r="EJ45">
        <v>4</v>
      </c>
      <c r="EK45">
        <v>0</v>
      </c>
      <c r="EL45" t="s">
        <v>21</v>
      </c>
      <c r="EM45" t="s">
        <v>22</v>
      </c>
      <c r="EO45" t="s">
        <v>3</v>
      </c>
      <c r="EQ45">
        <v>32768</v>
      </c>
      <c r="ER45">
        <v>2690.29</v>
      </c>
      <c r="ES45">
        <v>2690.29</v>
      </c>
      <c r="ET45">
        <v>0</v>
      </c>
      <c r="EU45">
        <v>0</v>
      </c>
      <c r="EV45">
        <v>0</v>
      </c>
      <c r="EW45">
        <v>0</v>
      </c>
      <c r="EX45">
        <v>0</v>
      </c>
      <c r="FQ45">
        <v>0</v>
      </c>
      <c r="FR45">
        <f t="shared" si="50"/>
        <v>0</v>
      </c>
      <c r="FS45">
        <v>0</v>
      </c>
      <c r="FX45">
        <v>70</v>
      </c>
      <c r="FY45">
        <v>10</v>
      </c>
      <c r="GA45" t="s">
        <v>3</v>
      </c>
      <c r="GD45">
        <v>0</v>
      </c>
      <c r="GF45">
        <v>-743041743</v>
      </c>
      <c r="GG45">
        <v>2</v>
      </c>
      <c r="GH45">
        <v>1</v>
      </c>
      <c r="GI45">
        <v>-2</v>
      </c>
      <c r="GJ45">
        <v>0</v>
      </c>
      <c r="GK45">
        <f>ROUND(R45*(R12)/100,2)</f>
        <v>0</v>
      </c>
      <c r="GL45">
        <f t="shared" si="51"/>
        <v>0</v>
      </c>
      <c r="GM45">
        <f t="shared" si="66"/>
        <v>0</v>
      </c>
      <c r="GN45">
        <f t="shared" si="67"/>
        <v>0</v>
      </c>
      <c r="GO45">
        <f t="shared" si="68"/>
        <v>0</v>
      </c>
      <c r="GP45">
        <f t="shared" si="69"/>
        <v>0</v>
      </c>
      <c r="GR45">
        <v>0</v>
      </c>
      <c r="GS45">
        <v>3</v>
      </c>
      <c r="GT45">
        <v>0</v>
      </c>
      <c r="GU45" t="s">
        <v>3</v>
      </c>
      <c r="GV45">
        <f t="shared" si="70"/>
        <v>0</v>
      </c>
      <c r="GW45">
        <v>1</v>
      </c>
      <c r="GX45">
        <f t="shared" si="57"/>
        <v>0</v>
      </c>
      <c r="HA45">
        <v>0</v>
      </c>
      <c r="HB45">
        <v>0</v>
      </c>
      <c r="HC45">
        <f t="shared" si="58"/>
        <v>0</v>
      </c>
      <c r="IK45">
        <v>0</v>
      </c>
    </row>
    <row r="46" spans="1:245" x14ac:dyDescent="0.2">
      <c r="A46">
        <v>18</v>
      </c>
      <c r="B46">
        <v>0</v>
      </c>
      <c r="C46">
        <v>64</v>
      </c>
      <c r="E46" t="s">
        <v>90</v>
      </c>
      <c r="F46" t="s">
        <v>91</v>
      </c>
      <c r="G46" t="s">
        <v>92</v>
      </c>
      <c r="H46" t="s">
        <v>93</v>
      </c>
      <c r="I46">
        <f>I44*J46</f>
        <v>0</v>
      </c>
      <c r="J46">
        <v>1.9199999999999998E-2</v>
      </c>
      <c r="O46">
        <f t="shared" si="21"/>
        <v>0</v>
      </c>
      <c r="P46">
        <f t="shared" si="22"/>
        <v>0</v>
      </c>
      <c r="Q46">
        <f t="shared" si="23"/>
        <v>0</v>
      </c>
      <c r="R46">
        <f t="shared" si="24"/>
        <v>0</v>
      </c>
      <c r="S46">
        <f t="shared" si="25"/>
        <v>0</v>
      </c>
      <c r="T46">
        <f t="shared" si="26"/>
        <v>0</v>
      </c>
      <c r="U46">
        <f t="shared" si="27"/>
        <v>0</v>
      </c>
      <c r="V46">
        <f t="shared" si="28"/>
        <v>0</v>
      </c>
      <c r="W46">
        <f t="shared" si="29"/>
        <v>0</v>
      </c>
      <c r="X46">
        <f t="shared" si="30"/>
        <v>0</v>
      </c>
      <c r="Y46">
        <f t="shared" si="31"/>
        <v>0</v>
      </c>
      <c r="AA46">
        <v>45334378</v>
      </c>
      <c r="AB46">
        <f t="shared" si="32"/>
        <v>14547.62</v>
      </c>
      <c r="AC46">
        <f t="shared" si="59"/>
        <v>14547.62</v>
      </c>
      <c r="AD46">
        <f t="shared" si="60"/>
        <v>0</v>
      </c>
      <c r="AE46">
        <f t="shared" si="61"/>
        <v>0</v>
      </c>
      <c r="AF46">
        <f t="shared" si="62"/>
        <v>0</v>
      </c>
      <c r="AG46">
        <f t="shared" si="36"/>
        <v>0</v>
      </c>
      <c r="AH46">
        <f t="shared" si="63"/>
        <v>0</v>
      </c>
      <c r="AI46">
        <f t="shared" si="64"/>
        <v>0</v>
      </c>
      <c r="AJ46">
        <f t="shared" si="38"/>
        <v>0</v>
      </c>
      <c r="AK46">
        <v>14547.62</v>
      </c>
      <c r="AL46">
        <v>14547.62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70</v>
      </c>
      <c r="AU46">
        <v>10</v>
      </c>
      <c r="AV46">
        <v>1</v>
      </c>
      <c r="AW46">
        <v>1</v>
      </c>
      <c r="AZ46">
        <v>1</v>
      </c>
      <c r="BA46">
        <v>1</v>
      </c>
      <c r="BB46">
        <v>1</v>
      </c>
      <c r="BC46">
        <v>1</v>
      </c>
      <c r="BD46" t="s">
        <v>3</v>
      </c>
      <c r="BE46" t="s">
        <v>3</v>
      </c>
      <c r="BF46" t="s">
        <v>3</v>
      </c>
      <c r="BG46" t="s">
        <v>3</v>
      </c>
      <c r="BH46">
        <v>3</v>
      </c>
      <c r="BI46">
        <v>4</v>
      </c>
      <c r="BJ46" t="s">
        <v>94</v>
      </c>
      <c r="BM46">
        <v>0</v>
      </c>
      <c r="BN46">
        <v>0</v>
      </c>
      <c r="BO46" t="s">
        <v>3</v>
      </c>
      <c r="BP46">
        <v>0</v>
      </c>
      <c r="BQ46">
        <v>1</v>
      </c>
      <c r="BR46">
        <v>0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 t="s">
        <v>3</v>
      </c>
      <c r="BZ46">
        <v>70</v>
      </c>
      <c r="CA46">
        <v>10</v>
      </c>
      <c r="CE46">
        <v>0</v>
      </c>
      <c r="CF46">
        <v>0</v>
      </c>
      <c r="CG46">
        <v>0</v>
      </c>
      <c r="CM46">
        <v>0</v>
      </c>
      <c r="CN46" t="s">
        <v>3</v>
      </c>
      <c r="CO46">
        <v>0</v>
      </c>
      <c r="CP46">
        <f t="shared" si="39"/>
        <v>0</v>
      </c>
      <c r="CQ46">
        <f t="shared" si="40"/>
        <v>14547.62</v>
      </c>
      <c r="CR46">
        <f t="shared" si="65"/>
        <v>0</v>
      </c>
      <c r="CS46">
        <f t="shared" si="42"/>
        <v>0</v>
      </c>
      <c r="CT46">
        <f t="shared" si="43"/>
        <v>0</v>
      </c>
      <c r="CU46">
        <f t="shared" si="44"/>
        <v>0</v>
      </c>
      <c r="CV46">
        <f t="shared" si="45"/>
        <v>0</v>
      </c>
      <c r="CW46">
        <f t="shared" si="46"/>
        <v>0</v>
      </c>
      <c r="CX46">
        <f t="shared" si="47"/>
        <v>0</v>
      </c>
      <c r="CY46">
        <f t="shared" si="48"/>
        <v>0</v>
      </c>
      <c r="CZ46">
        <f t="shared" si="49"/>
        <v>0</v>
      </c>
      <c r="DC46" t="s">
        <v>3</v>
      </c>
      <c r="DD46" t="s">
        <v>3</v>
      </c>
      <c r="DE46" t="s">
        <v>3</v>
      </c>
      <c r="DF46" t="s">
        <v>3</v>
      </c>
      <c r="DG46" t="s">
        <v>3</v>
      </c>
      <c r="DH46" t="s">
        <v>3</v>
      </c>
      <c r="DI46" t="s">
        <v>3</v>
      </c>
      <c r="DJ46" t="s">
        <v>3</v>
      </c>
      <c r="DK46" t="s">
        <v>3</v>
      </c>
      <c r="DL46" t="s">
        <v>3</v>
      </c>
      <c r="DM46" t="s">
        <v>3</v>
      </c>
      <c r="DN46">
        <v>0</v>
      </c>
      <c r="DO46">
        <v>0</v>
      </c>
      <c r="DP46">
        <v>1</v>
      </c>
      <c r="DQ46">
        <v>1</v>
      </c>
      <c r="DU46">
        <v>1007</v>
      </c>
      <c r="DV46" t="s">
        <v>93</v>
      </c>
      <c r="DW46" t="s">
        <v>93</v>
      </c>
      <c r="DX46">
        <v>1</v>
      </c>
      <c r="EE46">
        <v>41650916</v>
      </c>
      <c r="EF46">
        <v>1</v>
      </c>
      <c r="EG46" t="s">
        <v>20</v>
      </c>
      <c r="EH46">
        <v>0</v>
      </c>
      <c r="EI46" t="s">
        <v>3</v>
      </c>
      <c r="EJ46">
        <v>4</v>
      </c>
      <c r="EK46">
        <v>0</v>
      </c>
      <c r="EL46" t="s">
        <v>21</v>
      </c>
      <c r="EM46" t="s">
        <v>22</v>
      </c>
      <c r="EO46" t="s">
        <v>3</v>
      </c>
      <c r="EQ46">
        <v>0</v>
      </c>
      <c r="ER46">
        <v>14547.62</v>
      </c>
      <c r="ES46">
        <v>14547.62</v>
      </c>
      <c r="ET46">
        <v>0</v>
      </c>
      <c r="EU46">
        <v>0</v>
      </c>
      <c r="EV46">
        <v>0</v>
      </c>
      <c r="EW46">
        <v>0</v>
      </c>
      <c r="EX46">
        <v>0</v>
      </c>
      <c r="FQ46">
        <v>0</v>
      </c>
      <c r="FR46">
        <f t="shared" si="50"/>
        <v>0</v>
      </c>
      <c r="FS46">
        <v>0</v>
      </c>
      <c r="FX46">
        <v>70</v>
      </c>
      <c r="FY46">
        <v>10</v>
      </c>
      <c r="GA46" t="s">
        <v>3</v>
      </c>
      <c r="GD46">
        <v>0</v>
      </c>
      <c r="GF46">
        <v>-377310083</v>
      </c>
      <c r="GG46">
        <v>2</v>
      </c>
      <c r="GH46">
        <v>1</v>
      </c>
      <c r="GI46">
        <v>-2</v>
      </c>
      <c r="GJ46">
        <v>0</v>
      </c>
      <c r="GK46">
        <f>ROUND(R46*(R12)/100,2)</f>
        <v>0</v>
      </c>
      <c r="GL46">
        <f t="shared" si="51"/>
        <v>0</v>
      </c>
      <c r="GM46">
        <f t="shared" si="66"/>
        <v>0</v>
      </c>
      <c r="GN46">
        <f t="shared" si="67"/>
        <v>0</v>
      </c>
      <c r="GO46">
        <f t="shared" si="68"/>
        <v>0</v>
      </c>
      <c r="GP46">
        <f t="shared" si="69"/>
        <v>0</v>
      </c>
      <c r="GR46">
        <v>0</v>
      </c>
      <c r="GS46">
        <v>3</v>
      </c>
      <c r="GT46">
        <v>0</v>
      </c>
      <c r="GU46" t="s">
        <v>3</v>
      </c>
      <c r="GV46">
        <f t="shared" si="70"/>
        <v>0</v>
      </c>
      <c r="GW46">
        <v>1</v>
      </c>
      <c r="GX46">
        <f t="shared" si="57"/>
        <v>0</v>
      </c>
      <c r="HA46">
        <v>0</v>
      </c>
      <c r="HB46">
        <v>0</v>
      </c>
      <c r="HC46">
        <f t="shared" si="58"/>
        <v>0</v>
      </c>
      <c r="IK46">
        <v>0</v>
      </c>
    </row>
    <row r="47" spans="1:245" x14ac:dyDescent="0.2">
      <c r="A47">
        <v>17</v>
      </c>
      <c r="B47">
        <v>0</v>
      </c>
      <c r="C47">
        <f>ROW(SmtRes!A70)</f>
        <v>70</v>
      </c>
      <c r="D47">
        <f>ROW(EtalonRes!A69)</f>
        <v>69</v>
      </c>
      <c r="E47" t="s">
        <v>95</v>
      </c>
      <c r="F47" t="s">
        <v>96</v>
      </c>
      <c r="G47" t="s">
        <v>97</v>
      </c>
      <c r="H47" t="s">
        <v>43</v>
      </c>
      <c r="I47">
        <f>ROUND(I33,9)</f>
        <v>0</v>
      </c>
      <c r="J47">
        <v>0</v>
      </c>
      <c r="O47">
        <f t="shared" si="21"/>
        <v>0</v>
      </c>
      <c r="P47">
        <f t="shared" si="22"/>
        <v>0</v>
      </c>
      <c r="Q47">
        <f t="shared" si="23"/>
        <v>0</v>
      </c>
      <c r="R47">
        <f t="shared" si="24"/>
        <v>0</v>
      </c>
      <c r="S47">
        <f t="shared" si="25"/>
        <v>0</v>
      </c>
      <c r="T47">
        <f t="shared" si="26"/>
        <v>0</v>
      </c>
      <c r="U47">
        <f t="shared" si="27"/>
        <v>0</v>
      </c>
      <c r="V47">
        <f t="shared" si="28"/>
        <v>0</v>
      </c>
      <c r="W47">
        <f t="shared" si="29"/>
        <v>0</v>
      </c>
      <c r="X47">
        <f t="shared" si="30"/>
        <v>0</v>
      </c>
      <c r="Y47">
        <f t="shared" si="31"/>
        <v>0</v>
      </c>
      <c r="AA47">
        <v>45334378</v>
      </c>
      <c r="AB47">
        <f t="shared" si="32"/>
        <v>612.64</v>
      </c>
      <c r="AC47">
        <f t="shared" si="59"/>
        <v>540.61</v>
      </c>
      <c r="AD47">
        <f t="shared" si="60"/>
        <v>50.89</v>
      </c>
      <c r="AE47">
        <f t="shared" si="61"/>
        <v>25.38</v>
      </c>
      <c r="AF47">
        <f t="shared" si="62"/>
        <v>21.14</v>
      </c>
      <c r="AG47">
        <f t="shared" si="36"/>
        <v>0</v>
      </c>
      <c r="AH47">
        <f t="shared" si="63"/>
        <v>0.09</v>
      </c>
      <c r="AI47">
        <f t="shared" si="64"/>
        <v>0</v>
      </c>
      <c r="AJ47">
        <f t="shared" si="38"/>
        <v>0</v>
      </c>
      <c r="AK47">
        <v>612.64</v>
      </c>
      <c r="AL47">
        <v>540.61</v>
      </c>
      <c r="AM47">
        <v>50.89</v>
      </c>
      <c r="AN47">
        <v>25.38</v>
      </c>
      <c r="AO47">
        <v>21.14</v>
      </c>
      <c r="AP47">
        <v>0</v>
      </c>
      <c r="AQ47">
        <v>0.09</v>
      </c>
      <c r="AR47">
        <v>0</v>
      </c>
      <c r="AS47">
        <v>0</v>
      </c>
      <c r="AT47">
        <v>70</v>
      </c>
      <c r="AU47">
        <v>10</v>
      </c>
      <c r="AV47">
        <v>1</v>
      </c>
      <c r="AW47">
        <v>1</v>
      </c>
      <c r="AZ47">
        <v>1</v>
      </c>
      <c r="BA47">
        <v>1</v>
      </c>
      <c r="BB47">
        <v>1</v>
      </c>
      <c r="BC47">
        <v>1</v>
      </c>
      <c r="BD47" t="s">
        <v>3</v>
      </c>
      <c r="BE47" t="s">
        <v>3</v>
      </c>
      <c r="BF47" t="s">
        <v>3</v>
      </c>
      <c r="BG47" t="s">
        <v>3</v>
      </c>
      <c r="BH47">
        <v>0</v>
      </c>
      <c r="BI47">
        <v>4</v>
      </c>
      <c r="BJ47" t="s">
        <v>98</v>
      </c>
      <c r="BM47">
        <v>0</v>
      </c>
      <c r="BN47">
        <v>0</v>
      </c>
      <c r="BO47" t="s">
        <v>3</v>
      </c>
      <c r="BP47">
        <v>0</v>
      </c>
      <c r="BQ47">
        <v>1</v>
      </c>
      <c r="BR47">
        <v>0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 t="s">
        <v>3</v>
      </c>
      <c r="BZ47">
        <v>70</v>
      </c>
      <c r="CA47">
        <v>10</v>
      </c>
      <c r="CE47">
        <v>0</v>
      </c>
      <c r="CF47">
        <v>0</v>
      </c>
      <c r="CG47">
        <v>0</v>
      </c>
      <c r="CM47">
        <v>0</v>
      </c>
      <c r="CN47" t="s">
        <v>3</v>
      </c>
      <c r="CO47">
        <v>0</v>
      </c>
      <c r="CP47">
        <f t="shared" si="39"/>
        <v>0</v>
      </c>
      <c r="CQ47">
        <f t="shared" si="40"/>
        <v>540.61</v>
      </c>
      <c r="CR47">
        <f t="shared" si="65"/>
        <v>50.89</v>
      </c>
      <c r="CS47">
        <f t="shared" si="42"/>
        <v>25.38</v>
      </c>
      <c r="CT47">
        <f t="shared" si="43"/>
        <v>21.14</v>
      </c>
      <c r="CU47">
        <f t="shared" si="44"/>
        <v>0</v>
      </c>
      <c r="CV47">
        <f t="shared" si="45"/>
        <v>0.09</v>
      </c>
      <c r="CW47">
        <f t="shared" si="46"/>
        <v>0</v>
      </c>
      <c r="CX47">
        <f t="shared" si="47"/>
        <v>0</v>
      </c>
      <c r="CY47">
        <f t="shared" si="48"/>
        <v>0</v>
      </c>
      <c r="CZ47">
        <f t="shared" si="49"/>
        <v>0</v>
      </c>
      <c r="DC47" t="s">
        <v>3</v>
      </c>
      <c r="DD47" t="s">
        <v>3</v>
      </c>
      <c r="DE47" t="s">
        <v>3</v>
      </c>
      <c r="DF47" t="s">
        <v>3</v>
      </c>
      <c r="DG47" t="s">
        <v>3</v>
      </c>
      <c r="DH47" t="s">
        <v>3</v>
      </c>
      <c r="DI47" t="s">
        <v>3</v>
      </c>
      <c r="DJ47" t="s">
        <v>3</v>
      </c>
      <c r="DK47" t="s">
        <v>3</v>
      </c>
      <c r="DL47" t="s">
        <v>3</v>
      </c>
      <c r="DM47" t="s">
        <v>3</v>
      </c>
      <c r="DN47">
        <v>0</v>
      </c>
      <c r="DO47">
        <v>0</v>
      </c>
      <c r="DP47">
        <v>1</v>
      </c>
      <c r="DQ47">
        <v>1</v>
      </c>
      <c r="DU47">
        <v>1010</v>
      </c>
      <c r="DV47" t="s">
        <v>43</v>
      </c>
      <c r="DW47" t="s">
        <v>43</v>
      </c>
      <c r="DX47">
        <v>1</v>
      </c>
      <c r="EE47">
        <v>41650916</v>
      </c>
      <c r="EF47">
        <v>1</v>
      </c>
      <c r="EG47" t="s">
        <v>20</v>
      </c>
      <c r="EH47">
        <v>0</v>
      </c>
      <c r="EI47" t="s">
        <v>3</v>
      </c>
      <c r="EJ47">
        <v>4</v>
      </c>
      <c r="EK47">
        <v>0</v>
      </c>
      <c r="EL47" t="s">
        <v>21</v>
      </c>
      <c r="EM47" t="s">
        <v>22</v>
      </c>
      <c r="EO47" t="s">
        <v>3</v>
      </c>
      <c r="EQ47">
        <v>0</v>
      </c>
      <c r="ER47">
        <v>612.64</v>
      </c>
      <c r="ES47">
        <v>540.61</v>
      </c>
      <c r="ET47">
        <v>50.89</v>
      </c>
      <c r="EU47">
        <v>25.38</v>
      </c>
      <c r="EV47">
        <v>21.14</v>
      </c>
      <c r="EW47">
        <v>0.09</v>
      </c>
      <c r="EX47">
        <v>0</v>
      </c>
      <c r="EY47">
        <v>0</v>
      </c>
      <c r="FQ47">
        <v>0</v>
      </c>
      <c r="FR47">
        <f t="shared" si="50"/>
        <v>0</v>
      </c>
      <c r="FS47">
        <v>0</v>
      </c>
      <c r="FX47">
        <v>70</v>
      </c>
      <c r="FY47">
        <v>10</v>
      </c>
      <c r="GA47" t="s">
        <v>3</v>
      </c>
      <c r="GD47">
        <v>0</v>
      </c>
      <c r="GF47">
        <v>-1514955572</v>
      </c>
      <c r="GG47">
        <v>2</v>
      </c>
      <c r="GH47">
        <v>1</v>
      </c>
      <c r="GI47">
        <v>-2</v>
      </c>
      <c r="GJ47">
        <v>0</v>
      </c>
      <c r="GK47">
        <f>ROUND(R47*(R12)/100,2)</f>
        <v>0</v>
      </c>
      <c r="GL47">
        <f t="shared" si="51"/>
        <v>0</v>
      </c>
      <c r="GM47">
        <f t="shared" si="66"/>
        <v>0</v>
      </c>
      <c r="GN47">
        <f t="shared" si="67"/>
        <v>0</v>
      </c>
      <c r="GO47">
        <f t="shared" si="68"/>
        <v>0</v>
      </c>
      <c r="GP47">
        <f t="shared" si="69"/>
        <v>0</v>
      </c>
      <c r="GR47">
        <v>0</v>
      </c>
      <c r="GS47">
        <v>3</v>
      </c>
      <c r="GT47">
        <v>0</v>
      </c>
      <c r="GU47" t="s">
        <v>3</v>
      </c>
      <c r="GV47">
        <f t="shared" si="70"/>
        <v>0</v>
      </c>
      <c r="GW47">
        <v>1</v>
      </c>
      <c r="GX47">
        <f t="shared" si="57"/>
        <v>0</v>
      </c>
      <c r="HA47">
        <v>0</v>
      </c>
      <c r="HB47">
        <v>0</v>
      </c>
      <c r="HC47">
        <f t="shared" si="58"/>
        <v>0</v>
      </c>
      <c r="IK47">
        <v>0</v>
      </c>
    </row>
    <row r="48" spans="1:245" x14ac:dyDescent="0.2">
      <c r="A48">
        <v>18</v>
      </c>
      <c r="B48">
        <v>0</v>
      </c>
      <c r="C48">
        <v>70</v>
      </c>
      <c r="E48" t="s">
        <v>99</v>
      </c>
      <c r="F48" t="s">
        <v>91</v>
      </c>
      <c r="G48" t="s">
        <v>92</v>
      </c>
      <c r="H48" t="s">
        <v>93</v>
      </c>
      <c r="I48">
        <f>I47*J48</f>
        <v>0</v>
      </c>
      <c r="J48">
        <v>0.1032</v>
      </c>
      <c r="O48">
        <f t="shared" si="21"/>
        <v>0</v>
      </c>
      <c r="P48">
        <f t="shared" si="22"/>
        <v>0</v>
      </c>
      <c r="Q48">
        <f t="shared" si="23"/>
        <v>0</v>
      </c>
      <c r="R48">
        <f t="shared" si="24"/>
        <v>0</v>
      </c>
      <c r="S48">
        <f t="shared" si="25"/>
        <v>0</v>
      </c>
      <c r="T48">
        <f t="shared" si="26"/>
        <v>0</v>
      </c>
      <c r="U48">
        <f t="shared" si="27"/>
        <v>0</v>
      </c>
      <c r="V48">
        <f t="shared" si="28"/>
        <v>0</v>
      </c>
      <c r="W48">
        <f t="shared" si="29"/>
        <v>0</v>
      </c>
      <c r="X48">
        <f t="shared" si="30"/>
        <v>0</v>
      </c>
      <c r="Y48">
        <f t="shared" si="31"/>
        <v>0</v>
      </c>
      <c r="AA48">
        <v>45334378</v>
      </c>
      <c r="AB48">
        <f t="shared" si="32"/>
        <v>14547.62</v>
      </c>
      <c r="AC48">
        <f t="shared" si="59"/>
        <v>14547.62</v>
      </c>
      <c r="AD48">
        <f t="shared" si="60"/>
        <v>0</v>
      </c>
      <c r="AE48">
        <f t="shared" si="61"/>
        <v>0</v>
      </c>
      <c r="AF48">
        <f t="shared" si="62"/>
        <v>0</v>
      </c>
      <c r="AG48">
        <f t="shared" si="36"/>
        <v>0</v>
      </c>
      <c r="AH48">
        <f t="shared" si="63"/>
        <v>0</v>
      </c>
      <c r="AI48">
        <f t="shared" si="64"/>
        <v>0</v>
      </c>
      <c r="AJ48">
        <f t="shared" si="38"/>
        <v>0</v>
      </c>
      <c r="AK48">
        <v>14547.62</v>
      </c>
      <c r="AL48">
        <v>14547.62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70</v>
      </c>
      <c r="AU48">
        <v>10</v>
      </c>
      <c r="AV48">
        <v>1</v>
      </c>
      <c r="AW48">
        <v>1</v>
      </c>
      <c r="AZ48">
        <v>1</v>
      </c>
      <c r="BA48">
        <v>1</v>
      </c>
      <c r="BB48">
        <v>1</v>
      </c>
      <c r="BC48">
        <v>1</v>
      </c>
      <c r="BD48" t="s">
        <v>3</v>
      </c>
      <c r="BE48" t="s">
        <v>3</v>
      </c>
      <c r="BF48" t="s">
        <v>3</v>
      </c>
      <c r="BG48" t="s">
        <v>3</v>
      </c>
      <c r="BH48">
        <v>3</v>
      </c>
      <c r="BI48">
        <v>4</v>
      </c>
      <c r="BJ48" t="s">
        <v>94</v>
      </c>
      <c r="BM48">
        <v>0</v>
      </c>
      <c r="BN48">
        <v>0</v>
      </c>
      <c r="BO48" t="s">
        <v>3</v>
      </c>
      <c r="BP48">
        <v>0</v>
      </c>
      <c r="BQ48">
        <v>1</v>
      </c>
      <c r="BR48">
        <v>0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 t="s">
        <v>3</v>
      </c>
      <c r="BZ48">
        <v>70</v>
      </c>
      <c r="CA48">
        <v>10</v>
      </c>
      <c r="CE48">
        <v>0</v>
      </c>
      <c r="CF48">
        <v>0</v>
      </c>
      <c r="CG48">
        <v>0</v>
      </c>
      <c r="CM48">
        <v>0</v>
      </c>
      <c r="CN48" t="s">
        <v>3</v>
      </c>
      <c r="CO48">
        <v>0</v>
      </c>
      <c r="CP48">
        <f t="shared" si="39"/>
        <v>0</v>
      </c>
      <c r="CQ48">
        <f t="shared" si="40"/>
        <v>14547.62</v>
      </c>
      <c r="CR48">
        <f t="shared" si="65"/>
        <v>0</v>
      </c>
      <c r="CS48">
        <f t="shared" si="42"/>
        <v>0</v>
      </c>
      <c r="CT48">
        <f t="shared" si="43"/>
        <v>0</v>
      </c>
      <c r="CU48">
        <f t="shared" si="44"/>
        <v>0</v>
      </c>
      <c r="CV48">
        <f t="shared" si="45"/>
        <v>0</v>
      </c>
      <c r="CW48">
        <f t="shared" si="46"/>
        <v>0</v>
      </c>
      <c r="CX48">
        <f t="shared" si="47"/>
        <v>0</v>
      </c>
      <c r="CY48">
        <f t="shared" si="48"/>
        <v>0</v>
      </c>
      <c r="CZ48">
        <f t="shared" si="49"/>
        <v>0</v>
      </c>
      <c r="DC48" t="s">
        <v>3</v>
      </c>
      <c r="DD48" t="s">
        <v>3</v>
      </c>
      <c r="DE48" t="s">
        <v>3</v>
      </c>
      <c r="DF48" t="s">
        <v>3</v>
      </c>
      <c r="DG48" t="s">
        <v>3</v>
      </c>
      <c r="DH48" t="s">
        <v>3</v>
      </c>
      <c r="DI48" t="s">
        <v>3</v>
      </c>
      <c r="DJ48" t="s">
        <v>3</v>
      </c>
      <c r="DK48" t="s">
        <v>3</v>
      </c>
      <c r="DL48" t="s">
        <v>3</v>
      </c>
      <c r="DM48" t="s">
        <v>3</v>
      </c>
      <c r="DN48">
        <v>0</v>
      </c>
      <c r="DO48">
        <v>0</v>
      </c>
      <c r="DP48">
        <v>1</v>
      </c>
      <c r="DQ48">
        <v>1</v>
      </c>
      <c r="DU48">
        <v>1007</v>
      </c>
      <c r="DV48" t="s">
        <v>93</v>
      </c>
      <c r="DW48" t="s">
        <v>93</v>
      </c>
      <c r="DX48">
        <v>1</v>
      </c>
      <c r="EE48">
        <v>41650916</v>
      </c>
      <c r="EF48">
        <v>1</v>
      </c>
      <c r="EG48" t="s">
        <v>20</v>
      </c>
      <c r="EH48">
        <v>0</v>
      </c>
      <c r="EI48" t="s">
        <v>3</v>
      </c>
      <c r="EJ48">
        <v>4</v>
      </c>
      <c r="EK48">
        <v>0</v>
      </c>
      <c r="EL48" t="s">
        <v>21</v>
      </c>
      <c r="EM48" t="s">
        <v>22</v>
      </c>
      <c r="EO48" t="s">
        <v>3</v>
      </c>
      <c r="EQ48">
        <v>0</v>
      </c>
      <c r="ER48">
        <v>14547.62</v>
      </c>
      <c r="ES48">
        <v>14547.62</v>
      </c>
      <c r="ET48">
        <v>0</v>
      </c>
      <c r="EU48">
        <v>0</v>
      </c>
      <c r="EV48">
        <v>0</v>
      </c>
      <c r="EW48">
        <v>0</v>
      </c>
      <c r="EX48">
        <v>0</v>
      </c>
      <c r="FQ48">
        <v>0</v>
      </c>
      <c r="FR48">
        <f t="shared" si="50"/>
        <v>0</v>
      </c>
      <c r="FS48">
        <v>0</v>
      </c>
      <c r="FX48">
        <v>70</v>
      </c>
      <c r="FY48">
        <v>10</v>
      </c>
      <c r="GA48" t="s">
        <v>3</v>
      </c>
      <c r="GD48">
        <v>0</v>
      </c>
      <c r="GF48">
        <v>-377310083</v>
      </c>
      <c r="GG48">
        <v>2</v>
      </c>
      <c r="GH48">
        <v>1</v>
      </c>
      <c r="GI48">
        <v>-2</v>
      </c>
      <c r="GJ48">
        <v>0</v>
      </c>
      <c r="GK48">
        <f>ROUND(R48*(R12)/100,2)</f>
        <v>0</v>
      </c>
      <c r="GL48">
        <f t="shared" si="51"/>
        <v>0</v>
      </c>
      <c r="GM48">
        <f t="shared" si="66"/>
        <v>0</v>
      </c>
      <c r="GN48">
        <f t="shared" si="67"/>
        <v>0</v>
      </c>
      <c r="GO48">
        <f t="shared" si="68"/>
        <v>0</v>
      </c>
      <c r="GP48">
        <f t="shared" si="69"/>
        <v>0</v>
      </c>
      <c r="GR48">
        <v>0</v>
      </c>
      <c r="GS48">
        <v>3</v>
      </c>
      <c r="GT48">
        <v>0</v>
      </c>
      <c r="GU48" t="s">
        <v>3</v>
      </c>
      <c r="GV48">
        <f t="shared" si="70"/>
        <v>0</v>
      </c>
      <c r="GW48">
        <v>1</v>
      </c>
      <c r="GX48">
        <f t="shared" si="57"/>
        <v>0</v>
      </c>
      <c r="HA48">
        <v>0</v>
      </c>
      <c r="HB48">
        <v>0</v>
      </c>
      <c r="HC48">
        <f t="shared" si="58"/>
        <v>0</v>
      </c>
      <c r="IK48">
        <v>0</v>
      </c>
    </row>
    <row r="49" spans="1:245" x14ac:dyDescent="0.2">
      <c r="A49">
        <v>17</v>
      </c>
      <c r="B49">
        <v>0</v>
      </c>
      <c r="C49">
        <f>ROW(SmtRes!A81)</f>
        <v>81</v>
      </c>
      <c r="D49">
        <f>ROW(EtalonRes!A80)</f>
        <v>80</v>
      </c>
      <c r="E49" t="s">
        <v>100</v>
      </c>
      <c r="F49" t="s">
        <v>101</v>
      </c>
      <c r="G49" t="s">
        <v>102</v>
      </c>
      <c r="H49" t="s">
        <v>38</v>
      </c>
      <c r="I49">
        <f>ROUND((I44),9)</f>
        <v>0</v>
      </c>
      <c r="J49">
        <v>0</v>
      </c>
      <c r="O49">
        <f t="shared" si="21"/>
        <v>0</v>
      </c>
      <c r="P49">
        <f t="shared" si="22"/>
        <v>0</v>
      </c>
      <c r="Q49">
        <f t="shared" si="23"/>
        <v>0</v>
      </c>
      <c r="R49">
        <f t="shared" si="24"/>
        <v>0</v>
      </c>
      <c r="S49">
        <f t="shared" si="25"/>
        <v>0</v>
      </c>
      <c r="T49">
        <f t="shared" si="26"/>
        <v>0</v>
      </c>
      <c r="U49">
        <f t="shared" si="27"/>
        <v>0</v>
      </c>
      <c r="V49">
        <f t="shared" si="28"/>
        <v>0</v>
      </c>
      <c r="W49">
        <f t="shared" si="29"/>
        <v>0</v>
      </c>
      <c r="X49">
        <f t="shared" si="30"/>
        <v>0</v>
      </c>
      <c r="Y49">
        <f t="shared" si="31"/>
        <v>0</v>
      </c>
      <c r="AA49">
        <v>45334378</v>
      </c>
      <c r="AB49">
        <f t="shared" si="32"/>
        <v>169.82</v>
      </c>
      <c r="AC49">
        <f t="shared" si="59"/>
        <v>7.0000000000000007E-2</v>
      </c>
      <c r="AD49">
        <f t="shared" si="60"/>
        <v>154.34</v>
      </c>
      <c r="AE49">
        <f t="shared" si="61"/>
        <v>44.51</v>
      </c>
      <c r="AF49">
        <f t="shared" si="62"/>
        <v>15.41</v>
      </c>
      <c r="AG49">
        <f t="shared" si="36"/>
        <v>0</v>
      </c>
      <c r="AH49">
        <f t="shared" si="63"/>
        <v>0.06</v>
      </c>
      <c r="AI49">
        <f t="shared" si="64"/>
        <v>0</v>
      </c>
      <c r="AJ49">
        <f t="shared" si="38"/>
        <v>0</v>
      </c>
      <c r="AK49">
        <v>169.82</v>
      </c>
      <c r="AL49">
        <v>7.0000000000000007E-2</v>
      </c>
      <c r="AM49">
        <v>154.34</v>
      </c>
      <c r="AN49">
        <v>44.51</v>
      </c>
      <c r="AO49">
        <v>15.41</v>
      </c>
      <c r="AP49">
        <v>0</v>
      </c>
      <c r="AQ49">
        <v>0.06</v>
      </c>
      <c r="AR49">
        <v>0</v>
      </c>
      <c r="AS49">
        <v>0</v>
      </c>
      <c r="AT49">
        <v>70</v>
      </c>
      <c r="AU49">
        <v>10</v>
      </c>
      <c r="AV49">
        <v>1</v>
      </c>
      <c r="AW49">
        <v>1</v>
      </c>
      <c r="AZ49">
        <v>1</v>
      </c>
      <c r="BA49">
        <v>1</v>
      </c>
      <c r="BB49">
        <v>1</v>
      </c>
      <c r="BC49">
        <v>1</v>
      </c>
      <c r="BD49" t="s">
        <v>3</v>
      </c>
      <c r="BE49" t="s">
        <v>3</v>
      </c>
      <c r="BF49" t="s">
        <v>3</v>
      </c>
      <c r="BG49" t="s">
        <v>3</v>
      </c>
      <c r="BH49">
        <v>0</v>
      </c>
      <c r="BI49">
        <v>4</v>
      </c>
      <c r="BJ49" t="s">
        <v>103</v>
      </c>
      <c r="BM49">
        <v>0</v>
      </c>
      <c r="BN49">
        <v>0</v>
      </c>
      <c r="BO49" t="s">
        <v>3</v>
      </c>
      <c r="BP49">
        <v>0</v>
      </c>
      <c r="BQ49">
        <v>1</v>
      </c>
      <c r="BR49">
        <v>0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 t="s">
        <v>3</v>
      </c>
      <c r="BZ49">
        <v>70</v>
      </c>
      <c r="CA49">
        <v>10</v>
      </c>
      <c r="CE49">
        <v>0</v>
      </c>
      <c r="CF49">
        <v>0</v>
      </c>
      <c r="CG49">
        <v>0</v>
      </c>
      <c r="CM49">
        <v>0</v>
      </c>
      <c r="CN49" t="s">
        <v>3</v>
      </c>
      <c r="CO49">
        <v>0</v>
      </c>
      <c r="CP49">
        <f t="shared" si="39"/>
        <v>0</v>
      </c>
      <c r="CQ49">
        <f t="shared" si="40"/>
        <v>7.0000000000000007E-2</v>
      </c>
      <c r="CR49">
        <f t="shared" si="65"/>
        <v>154.34</v>
      </c>
      <c r="CS49">
        <f t="shared" si="42"/>
        <v>44.51</v>
      </c>
      <c r="CT49">
        <f t="shared" si="43"/>
        <v>15.41</v>
      </c>
      <c r="CU49">
        <f t="shared" si="44"/>
        <v>0</v>
      </c>
      <c r="CV49">
        <f t="shared" si="45"/>
        <v>0.06</v>
      </c>
      <c r="CW49">
        <f t="shared" si="46"/>
        <v>0</v>
      </c>
      <c r="CX49">
        <f t="shared" si="47"/>
        <v>0</v>
      </c>
      <c r="CY49">
        <f t="shared" si="48"/>
        <v>0</v>
      </c>
      <c r="CZ49">
        <f t="shared" si="49"/>
        <v>0</v>
      </c>
      <c r="DC49" t="s">
        <v>3</v>
      </c>
      <c r="DD49" t="s">
        <v>3</v>
      </c>
      <c r="DE49" t="s">
        <v>3</v>
      </c>
      <c r="DF49" t="s">
        <v>3</v>
      </c>
      <c r="DG49" t="s">
        <v>3</v>
      </c>
      <c r="DH49" t="s">
        <v>3</v>
      </c>
      <c r="DI49" t="s">
        <v>3</v>
      </c>
      <c r="DJ49" t="s">
        <v>3</v>
      </c>
      <c r="DK49" t="s">
        <v>3</v>
      </c>
      <c r="DL49" t="s">
        <v>3</v>
      </c>
      <c r="DM49" t="s">
        <v>3</v>
      </c>
      <c r="DN49">
        <v>0</v>
      </c>
      <c r="DO49">
        <v>0</v>
      </c>
      <c r="DP49">
        <v>1</v>
      </c>
      <c r="DQ49">
        <v>1</v>
      </c>
      <c r="DU49">
        <v>1005</v>
      </c>
      <c r="DV49" t="s">
        <v>38</v>
      </c>
      <c r="DW49" t="s">
        <v>38</v>
      </c>
      <c r="DX49">
        <v>100</v>
      </c>
      <c r="EE49">
        <v>41650916</v>
      </c>
      <c r="EF49">
        <v>1</v>
      </c>
      <c r="EG49" t="s">
        <v>20</v>
      </c>
      <c r="EH49">
        <v>0</v>
      </c>
      <c r="EI49" t="s">
        <v>3</v>
      </c>
      <c r="EJ49">
        <v>4</v>
      </c>
      <c r="EK49">
        <v>0</v>
      </c>
      <c r="EL49" t="s">
        <v>21</v>
      </c>
      <c r="EM49" t="s">
        <v>22</v>
      </c>
      <c r="EO49" t="s">
        <v>3</v>
      </c>
      <c r="EQ49">
        <v>0</v>
      </c>
      <c r="ER49">
        <v>169.82</v>
      </c>
      <c r="ES49">
        <v>7.0000000000000007E-2</v>
      </c>
      <c r="ET49">
        <v>154.34</v>
      </c>
      <c r="EU49">
        <v>44.51</v>
      </c>
      <c r="EV49">
        <v>15.41</v>
      </c>
      <c r="EW49">
        <v>0.06</v>
      </c>
      <c r="EX49">
        <v>0</v>
      </c>
      <c r="EY49">
        <v>0</v>
      </c>
      <c r="FQ49">
        <v>0</v>
      </c>
      <c r="FR49">
        <f t="shared" si="50"/>
        <v>0</v>
      </c>
      <c r="FS49">
        <v>0</v>
      </c>
      <c r="FX49">
        <v>70</v>
      </c>
      <c r="FY49">
        <v>10</v>
      </c>
      <c r="GA49" t="s">
        <v>3</v>
      </c>
      <c r="GD49">
        <v>0</v>
      </c>
      <c r="GF49">
        <v>-1440207279</v>
      </c>
      <c r="GG49">
        <v>2</v>
      </c>
      <c r="GH49">
        <v>1</v>
      </c>
      <c r="GI49">
        <v>-2</v>
      </c>
      <c r="GJ49">
        <v>0</v>
      </c>
      <c r="GK49">
        <f>ROUND(R49*(R12)/100,2)</f>
        <v>0</v>
      </c>
      <c r="GL49">
        <f t="shared" si="51"/>
        <v>0</v>
      </c>
      <c r="GM49">
        <f t="shared" si="66"/>
        <v>0</v>
      </c>
      <c r="GN49">
        <f t="shared" si="67"/>
        <v>0</v>
      </c>
      <c r="GO49">
        <f t="shared" si="68"/>
        <v>0</v>
      </c>
      <c r="GP49">
        <f t="shared" si="69"/>
        <v>0</v>
      </c>
      <c r="GR49">
        <v>0</v>
      </c>
      <c r="GS49">
        <v>3</v>
      </c>
      <c r="GT49">
        <v>0</v>
      </c>
      <c r="GU49" t="s">
        <v>3</v>
      </c>
      <c r="GV49">
        <f t="shared" si="70"/>
        <v>0</v>
      </c>
      <c r="GW49">
        <v>1</v>
      </c>
      <c r="GX49">
        <f t="shared" si="57"/>
        <v>0</v>
      </c>
      <c r="HA49">
        <v>0</v>
      </c>
      <c r="HB49">
        <v>0</v>
      </c>
      <c r="HC49">
        <f t="shared" si="58"/>
        <v>0</v>
      </c>
      <c r="IK49">
        <v>0</v>
      </c>
    </row>
    <row r="50" spans="1:245" x14ac:dyDescent="0.2">
      <c r="A50">
        <v>18</v>
      </c>
      <c r="B50">
        <v>0</v>
      </c>
      <c r="C50">
        <v>81</v>
      </c>
      <c r="E50" t="s">
        <v>104</v>
      </c>
      <c r="F50" t="s">
        <v>83</v>
      </c>
      <c r="G50" t="s">
        <v>29</v>
      </c>
      <c r="H50" t="s">
        <v>26</v>
      </c>
      <c r="I50">
        <f>I49*J50</f>
        <v>0</v>
      </c>
      <c r="J50">
        <v>2.42</v>
      </c>
      <c r="O50">
        <f t="shared" si="21"/>
        <v>0</v>
      </c>
      <c r="P50">
        <f t="shared" si="22"/>
        <v>0</v>
      </c>
      <c r="Q50">
        <f t="shared" si="23"/>
        <v>0</v>
      </c>
      <c r="R50">
        <f t="shared" si="24"/>
        <v>0</v>
      </c>
      <c r="S50">
        <f t="shared" si="25"/>
        <v>0</v>
      </c>
      <c r="T50">
        <f t="shared" si="26"/>
        <v>0</v>
      </c>
      <c r="U50">
        <f t="shared" si="27"/>
        <v>0</v>
      </c>
      <c r="V50">
        <f t="shared" si="28"/>
        <v>0</v>
      </c>
      <c r="W50">
        <f t="shared" si="29"/>
        <v>0</v>
      </c>
      <c r="X50">
        <f t="shared" si="30"/>
        <v>0</v>
      </c>
      <c r="Y50">
        <f t="shared" si="31"/>
        <v>0</v>
      </c>
      <c r="AA50">
        <v>45334378</v>
      </c>
      <c r="AB50">
        <f t="shared" si="32"/>
        <v>2690.29</v>
      </c>
      <c r="AC50">
        <f t="shared" si="59"/>
        <v>2690.29</v>
      </c>
      <c r="AD50">
        <f t="shared" si="60"/>
        <v>0</v>
      </c>
      <c r="AE50">
        <f t="shared" si="61"/>
        <v>0</v>
      </c>
      <c r="AF50">
        <f t="shared" si="62"/>
        <v>0</v>
      </c>
      <c r="AG50">
        <f t="shared" si="36"/>
        <v>0</v>
      </c>
      <c r="AH50">
        <f t="shared" si="63"/>
        <v>0</v>
      </c>
      <c r="AI50">
        <f t="shared" si="64"/>
        <v>0</v>
      </c>
      <c r="AJ50">
        <f t="shared" si="38"/>
        <v>0</v>
      </c>
      <c r="AK50">
        <v>2690.29</v>
      </c>
      <c r="AL50">
        <v>2690.29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70</v>
      </c>
      <c r="AU50">
        <v>10</v>
      </c>
      <c r="AV50">
        <v>1</v>
      </c>
      <c r="AW50">
        <v>1</v>
      </c>
      <c r="AZ50">
        <v>1</v>
      </c>
      <c r="BA50">
        <v>1</v>
      </c>
      <c r="BB50">
        <v>1</v>
      </c>
      <c r="BC50">
        <v>1</v>
      </c>
      <c r="BD50" t="s">
        <v>3</v>
      </c>
      <c r="BE50" t="s">
        <v>3</v>
      </c>
      <c r="BF50" t="s">
        <v>3</v>
      </c>
      <c r="BG50" t="s">
        <v>3</v>
      </c>
      <c r="BH50">
        <v>3</v>
      </c>
      <c r="BI50">
        <v>4</v>
      </c>
      <c r="BJ50" t="s">
        <v>84</v>
      </c>
      <c r="BM50">
        <v>0</v>
      </c>
      <c r="BN50">
        <v>0</v>
      </c>
      <c r="BO50" t="s">
        <v>3</v>
      </c>
      <c r="BP50">
        <v>0</v>
      </c>
      <c r="BQ50">
        <v>1</v>
      </c>
      <c r="BR50">
        <v>0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 t="s">
        <v>3</v>
      </c>
      <c r="BZ50">
        <v>70</v>
      </c>
      <c r="CA50">
        <v>10</v>
      </c>
      <c r="CE50">
        <v>0</v>
      </c>
      <c r="CF50">
        <v>0</v>
      </c>
      <c r="CG50">
        <v>0</v>
      </c>
      <c r="CM50">
        <v>0</v>
      </c>
      <c r="CN50" t="s">
        <v>3</v>
      </c>
      <c r="CO50">
        <v>0</v>
      </c>
      <c r="CP50">
        <f t="shared" si="39"/>
        <v>0</v>
      </c>
      <c r="CQ50">
        <f t="shared" si="40"/>
        <v>2690.29</v>
      </c>
      <c r="CR50">
        <f t="shared" si="65"/>
        <v>0</v>
      </c>
      <c r="CS50">
        <f t="shared" si="42"/>
        <v>0</v>
      </c>
      <c r="CT50">
        <f t="shared" si="43"/>
        <v>0</v>
      </c>
      <c r="CU50">
        <f t="shared" si="44"/>
        <v>0</v>
      </c>
      <c r="CV50">
        <f t="shared" si="45"/>
        <v>0</v>
      </c>
      <c r="CW50">
        <f t="shared" si="46"/>
        <v>0</v>
      </c>
      <c r="CX50">
        <f t="shared" si="47"/>
        <v>0</v>
      </c>
      <c r="CY50">
        <f t="shared" si="48"/>
        <v>0</v>
      </c>
      <c r="CZ50">
        <f t="shared" si="49"/>
        <v>0</v>
      </c>
      <c r="DC50" t="s">
        <v>3</v>
      </c>
      <c r="DD50" t="s">
        <v>3</v>
      </c>
      <c r="DE50" t="s">
        <v>3</v>
      </c>
      <c r="DF50" t="s">
        <v>3</v>
      </c>
      <c r="DG50" t="s">
        <v>3</v>
      </c>
      <c r="DH50" t="s">
        <v>3</v>
      </c>
      <c r="DI50" t="s">
        <v>3</v>
      </c>
      <c r="DJ50" t="s">
        <v>3</v>
      </c>
      <c r="DK50" t="s">
        <v>3</v>
      </c>
      <c r="DL50" t="s">
        <v>3</v>
      </c>
      <c r="DM50" t="s">
        <v>3</v>
      </c>
      <c r="DN50">
        <v>0</v>
      </c>
      <c r="DO50">
        <v>0</v>
      </c>
      <c r="DP50">
        <v>1</v>
      </c>
      <c r="DQ50">
        <v>1</v>
      </c>
      <c r="DU50">
        <v>1009</v>
      </c>
      <c r="DV50" t="s">
        <v>26</v>
      </c>
      <c r="DW50" t="s">
        <v>26</v>
      </c>
      <c r="DX50">
        <v>1000</v>
      </c>
      <c r="EE50">
        <v>41650916</v>
      </c>
      <c r="EF50">
        <v>1</v>
      </c>
      <c r="EG50" t="s">
        <v>20</v>
      </c>
      <c r="EH50">
        <v>0</v>
      </c>
      <c r="EI50" t="s">
        <v>3</v>
      </c>
      <c r="EJ50">
        <v>4</v>
      </c>
      <c r="EK50">
        <v>0</v>
      </c>
      <c r="EL50" t="s">
        <v>21</v>
      </c>
      <c r="EM50" t="s">
        <v>22</v>
      </c>
      <c r="EO50" t="s">
        <v>3</v>
      </c>
      <c r="EQ50">
        <v>32768</v>
      </c>
      <c r="ER50">
        <v>2690.29</v>
      </c>
      <c r="ES50">
        <v>2690.29</v>
      </c>
      <c r="ET50">
        <v>0</v>
      </c>
      <c r="EU50">
        <v>0</v>
      </c>
      <c r="EV50">
        <v>0</v>
      </c>
      <c r="EW50">
        <v>0</v>
      </c>
      <c r="EX50">
        <v>0</v>
      </c>
      <c r="FQ50">
        <v>0</v>
      </c>
      <c r="FR50">
        <f t="shared" si="50"/>
        <v>0</v>
      </c>
      <c r="FS50">
        <v>0</v>
      </c>
      <c r="FX50">
        <v>70</v>
      </c>
      <c r="FY50">
        <v>10</v>
      </c>
      <c r="GA50" t="s">
        <v>3</v>
      </c>
      <c r="GD50">
        <v>0</v>
      </c>
      <c r="GF50">
        <v>-743041743</v>
      </c>
      <c r="GG50">
        <v>2</v>
      </c>
      <c r="GH50">
        <v>1</v>
      </c>
      <c r="GI50">
        <v>-2</v>
      </c>
      <c r="GJ50">
        <v>0</v>
      </c>
      <c r="GK50">
        <f>ROUND(R50*(R12)/100,2)</f>
        <v>0</v>
      </c>
      <c r="GL50">
        <f t="shared" si="51"/>
        <v>0</v>
      </c>
      <c r="GM50">
        <f t="shared" si="66"/>
        <v>0</v>
      </c>
      <c r="GN50">
        <f t="shared" si="67"/>
        <v>0</v>
      </c>
      <c r="GO50">
        <f t="shared" si="68"/>
        <v>0</v>
      </c>
      <c r="GP50">
        <f t="shared" si="69"/>
        <v>0</v>
      </c>
      <c r="GR50">
        <v>0</v>
      </c>
      <c r="GS50">
        <v>3</v>
      </c>
      <c r="GT50">
        <v>0</v>
      </c>
      <c r="GU50" t="s">
        <v>3</v>
      </c>
      <c r="GV50">
        <f t="shared" si="70"/>
        <v>0</v>
      </c>
      <c r="GW50">
        <v>1</v>
      </c>
      <c r="GX50">
        <f t="shared" si="57"/>
        <v>0</v>
      </c>
      <c r="HA50">
        <v>0</v>
      </c>
      <c r="HB50">
        <v>0</v>
      </c>
      <c r="HC50">
        <f t="shared" si="58"/>
        <v>0</v>
      </c>
      <c r="IK50">
        <v>0</v>
      </c>
    </row>
    <row r="52" spans="1:245" x14ac:dyDescent="0.2">
      <c r="A52" s="2">
        <v>51</v>
      </c>
      <c r="B52" s="2">
        <f>B24</f>
        <v>0</v>
      </c>
      <c r="C52" s="2">
        <f>A24</f>
        <v>4</v>
      </c>
      <c r="D52" s="2">
        <f>ROW(A24)</f>
        <v>24</v>
      </c>
      <c r="E52" s="2"/>
      <c r="F52" s="2" t="str">
        <f>IF(F24&lt;&gt;"",F24,"")</f>
        <v>Новый раздел</v>
      </c>
      <c r="G52" s="2" t="str">
        <f>IF(G24&lt;&gt;"",G24,"")</f>
        <v>Ремонт асфальтобетонного покрытия проезда</v>
      </c>
      <c r="H52" s="2">
        <v>0</v>
      </c>
      <c r="I52" s="2"/>
      <c r="J52" s="2"/>
      <c r="K52" s="2"/>
      <c r="L52" s="2"/>
      <c r="M52" s="2"/>
      <c r="N52" s="2"/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>
        <f t="shared" ref="AO52:BC52" si="71">ROUND(BX52,2)</f>
        <v>0</v>
      </c>
      <c r="AP52" s="2">
        <f t="shared" si="71"/>
        <v>0</v>
      </c>
      <c r="AQ52" s="2">
        <f t="shared" si="71"/>
        <v>0</v>
      </c>
      <c r="AR52" s="2">
        <f t="shared" si="71"/>
        <v>0</v>
      </c>
      <c r="AS52" s="2">
        <f t="shared" si="71"/>
        <v>0</v>
      </c>
      <c r="AT52" s="2">
        <f t="shared" si="71"/>
        <v>0</v>
      </c>
      <c r="AU52" s="2">
        <f t="shared" si="71"/>
        <v>0</v>
      </c>
      <c r="AV52" s="2">
        <f t="shared" si="71"/>
        <v>0</v>
      </c>
      <c r="AW52" s="2">
        <f t="shared" si="71"/>
        <v>0</v>
      </c>
      <c r="AX52" s="2">
        <f t="shared" si="71"/>
        <v>0</v>
      </c>
      <c r="AY52" s="2">
        <f t="shared" si="71"/>
        <v>0</v>
      </c>
      <c r="AZ52" s="2">
        <f t="shared" si="71"/>
        <v>0</v>
      </c>
      <c r="BA52" s="2">
        <f t="shared" si="71"/>
        <v>0</v>
      </c>
      <c r="BB52" s="2">
        <f t="shared" si="71"/>
        <v>0</v>
      </c>
      <c r="BC52" s="2">
        <f t="shared" si="71"/>
        <v>0</v>
      </c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>
        <v>0</v>
      </c>
    </row>
    <row r="54" spans="1:245" x14ac:dyDescent="0.2">
      <c r="A54" s="4">
        <v>50</v>
      </c>
      <c r="B54" s="4">
        <v>0</v>
      </c>
      <c r="C54" s="4">
        <v>0</v>
      </c>
      <c r="D54" s="4">
        <v>1</v>
      </c>
      <c r="E54" s="4">
        <v>201</v>
      </c>
      <c r="F54" s="4">
        <f>ROUND(Source!O52,O54)</f>
        <v>0</v>
      </c>
      <c r="G54" s="4" t="s">
        <v>105</v>
      </c>
      <c r="H54" s="4" t="s">
        <v>106</v>
      </c>
      <c r="I54" s="4"/>
      <c r="J54" s="4"/>
      <c r="K54" s="4">
        <v>201</v>
      </c>
      <c r="L54" s="4">
        <v>1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45" x14ac:dyDescent="0.2">
      <c r="A55" s="4">
        <v>50</v>
      </c>
      <c r="B55" s="4">
        <v>0</v>
      </c>
      <c r="C55" s="4">
        <v>0</v>
      </c>
      <c r="D55" s="4">
        <v>1</v>
      </c>
      <c r="E55" s="4">
        <v>202</v>
      </c>
      <c r="F55" s="4">
        <f>ROUND(Source!P52,O55)</f>
        <v>0</v>
      </c>
      <c r="G55" s="4" t="s">
        <v>107</v>
      </c>
      <c r="H55" s="4" t="s">
        <v>108</v>
      </c>
      <c r="I55" s="4"/>
      <c r="J55" s="4"/>
      <c r="K55" s="4">
        <v>202</v>
      </c>
      <c r="L55" s="4">
        <v>2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45" x14ac:dyDescent="0.2">
      <c r="A56" s="4">
        <v>50</v>
      </c>
      <c r="B56" s="4">
        <v>0</v>
      </c>
      <c r="C56" s="4">
        <v>0</v>
      </c>
      <c r="D56" s="4">
        <v>1</v>
      </c>
      <c r="E56" s="4">
        <v>222</v>
      </c>
      <c r="F56" s="4">
        <f>ROUND(Source!AO52,O56)</f>
        <v>0</v>
      </c>
      <c r="G56" s="4" t="s">
        <v>109</v>
      </c>
      <c r="H56" s="4" t="s">
        <v>110</v>
      </c>
      <c r="I56" s="4"/>
      <c r="J56" s="4"/>
      <c r="K56" s="4">
        <v>222</v>
      </c>
      <c r="L56" s="4">
        <v>3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45" x14ac:dyDescent="0.2">
      <c r="A57" s="4">
        <v>50</v>
      </c>
      <c r="B57" s="4">
        <v>0</v>
      </c>
      <c r="C57" s="4">
        <v>0</v>
      </c>
      <c r="D57" s="4">
        <v>1</v>
      </c>
      <c r="E57" s="4">
        <v>225</v>
      </c>
      <c r="F57" s="4">
        <f>ROUND(Source!AV52,O57)</f>
        <v>0</v>
      </c>
      <c r="G57" s="4" t="s">
        <v>111</v>
      </c>
      <c r="H57" s="4" t="s">
        <v>112</v>
      </c>
      <c r="I57" s="4"/>
      <c r="J57" s="4"/>
      <c r="K57" s="4">
        <v>225</v>
      </c>
      <c r="L57" s="4">
        <v>4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45" x14ac:dyDescent="0.2">
      <c r="A58" s="4">
        <v>50</v>
      </c>
      <c r="B58" s="4">
        <v>0</v>
      </c>
      <c r="C58" s="4">
        <v>0</v>
      </c>
      <c r="D58" s="4">
        <v>1</v>
      </c>
      <c r="E58" s="4">
        <v>226</v>
      </c>
      <c r="F58" s="4">
        <f>ROUND(Source!AW52,O58)</f>
        <v>0</v>
      </c>
      <c r="G58" s="4" t="s">
        <v>113</v>
      </c>
      <c r="H58" s="4" t="s">
        <v>114</v>
      </c>
      <c r="I58" s="4"/>
      <c r="J58" s="4"/>
      <c r="K58" s="4">
        <v>226</v>
      </c>
      <c r="L58" s="4">
        <v>5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45" x14ac:dyDescent="0.2">
      <c r="A59" s="4">
        <v>50</v>
      </c>
      <c r="B59" s="4">
        <v>0</v>
      </c>
      <c r="C59" s="4">
        <v>0</v>
      </c>
      <c r="D59" s="4">
        <v>1</v>
      </c>
      <c r="E59" s="4">
        <v>227</v>
      </c>
      <c r="F59" s="4">
        <f>ROUND(Source!AX52,O59)</f>
        <v>0</v>
      </c>
      <c r="G59" s="4" t="s">
        <v>115</v>
      </c>
      <c r="H59" s="4" t="s">
        <v>116</v>
      </c>
      <c r="I59" s="4"/>
      <c r="J59" s="4"/>
      <c r="K59" s="4">
        <v>227</v>
      </c>
      <c r="L59" s="4">
        <v>6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45" x14ac:dyDescent="0.2">
      <c r="A60" s="4">
        <v>50</v>
      </c>
      <c r="B60" s="4">
        <v>0</v>
      </c>
      <c r="C60" s="4">
        <v>0</v>
      </c>
      <c r="D60" s="4">
        <v>1</v>
      </c>
      <c r="E60" s="4">
        <v>228</v>
      </c>
      <c r="F60" s="4">
        <f>ROUND(Source!AY52,O60)</f>
        <v>0</v>
      </c>
      <c r="G60" s="4" t="s">
        <v>117</v>
      </c>
      <c r="H60" s="4" t="s">
        <v>118</v>
      </c>
      <c r="I60" s="4"/>
      <c r="J60" s="4"/>
      <c r="K60" s="4">
        <v>228</v>
      </c>
      <c r="L60" s="4">
        <v>7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45" x14ac:dyDescent="0.2">
      <c r="A61" s="4">
        <v>50</v>
      </c>
      <c r="B61" s="4">
        <v>0</v>
      </c>
      <c r="C61" s="4">
        <v>0</v>
      </c>
      <c r="D61" s="4">
        <v>1</v>
      </c>
      <c r="E61" s="4">
        <v>216</v>
      </c>
      <c r="F61" s="4">
        <f>ROUND(Source!AP52,O61)</f>
        <v>0</v>
      </c>
      <c r="G61" s="4" t="s">
        <v>119</v>
      </c>
      <c r="H61" s="4" t="s">
        <v>120</v>
      </c>
      <c r="I61" s="4"/>
      <c r="J61" s="4"/>
      <c r="K61" s="4">
        <v>216</v>
      </c>
      <c r="L61" s="4">
        <v>8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45" x14ac:dyDescent="0.2">
      <c r="A62" s="4">
        <v>50</v>
      </c>
      <c r="B62" s="4">
        <v>0</v>
      </c>
      <c r="C62" s="4">
        <v>0</v>
      </c>
      <c r="D62" s="4">
        <v>1</v>
      </c>
      <c r="E62" s="4">
        <v>223</v>
      </c>
      <c r="F62" s="4">
        <f>ROUND(Source!AQ52,O62)</f>
        <v>0</v>
      </c>
      <c r="G62" s="4" t="s">
        <v>121</v>
      </c>
      <c r="H62" s="4" t="s">
        <v>122</v>
      </c>
      <c r="I62" s="4"/>
      <c r="J62" s="4"/>
      <c r="K62" s="4">
        <v>223</v>
      </c>
      <c r="L62" s="4">
        <v>9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45" x14ac:dyDescent="0.2">
      <c r="A63" s="4">
        <v>50</v>
      </c>
      <c r="B63" s="4">
        <v>0</v>
      </c>
      <c r="C63" s="4">
        <v>0</v>
      </c>
      <c r="D63" s="4">
        <v>1</v>
      </c>
      <c r="E63" s="4">
        <v>229</v>
      </c>
      <c r="F63" s="4">
        <f>ROUND(Source!AZ52,O63)</f>
        <v>0</v>
      </c>
      <c r="G63" s="4" t="s">
        <v>123</v>
      </c>
      <c r="H63" s="4" t="s">
        <v>124</v>
      </c>
      <c r="I63" s="4"/>
      <c r="J63" s="4"/>
      <c r="K63" s="4">
        <v>229</v>
      </c>
      <c r="L63" s="4">
        <v>10</v>
      </c>
      <c r="M63" s="4">
        <v>3</v>
      </c>
      <c r="N63" s="4" t="s">
        <v>3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45" x14ac:dyDescent="0.2">
      <c r="A64" s="4">
        <v>50</v>
      </c>
      <c r="B64" s="4">
        <v>0</v>
      </c>
      <c r="C64" s="4">
        <v>0</v>
      </c>
      <c r="D64" s="4">
        <v>1</v>
      </c>
      <c r="E64" s="4">
        <v>203</v>
      </c>
      <c r="F64" s="4">
        <f>ROUND(Source!Q52,O64)</f>
        <v>0</v>
      </c>
      <c r="G64" s="4" t="s">
        <v>125</v>
      </c>
      <c r="H64" s="4" t="s">
        <v>126</v>
      </c>
      <c r="I64" s="4"/>
      <c r="J64" s="4"/>
      <c r="K64" s="4">
        <v>203</v>
      </c>
      <c r="L64" s="4">
        <v>11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23" x14ac:dyDescent="0.2">
      <c r="A65" s="4">
        <v>50</v>
      </c>
      <c r="B65" s="4">
        <v>0</v>
      </c>
      <c r="C65" s="4">
        <v>0</v>
      </c>
      <c r="D65" s="4">
        <v>1</v>
      </c>
      <c r="E65" s="4">
        <v>231</v>
      </c>
      <c r="F65" s="4">
        <f>ROUND(Source!BB52,O65)</f>
        <v>0</v>
      </c>
      <c r="G65" s="4" t="s">
        <v>127</v>
      </c>
      <c r="H65" s="4" t="s">
        <v>128</v>
      </c>
      <c r="I65" s="4"/>
      <c r="J65" s="4"/>
      <c r="K65" s="4">
        <v>231</v>
      </c>
      <c r="L65" s="4">
        <v>12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23" x14ac:dyDescent="0.2">
      <c r="A66" s="4">
        <v>50</v>
      </c>
      <c r="B66" s="4">
        <v>0</v>
      </c>
      <c r="C66" s="4">
        <v>0</v>
      </c>
      <c r="D66" s="4">
        <v>1</v>
      </c>
      <c r="E66" s="4">
        <v>204</v>
      </c>
      <c r="F66" s="4">
        <f>ROUND(Source!R52,O66)</f>
        <v>0</v>
      </c>
      <c r="G66" s="4" t="s">
        <v>129</v>
      </c>
      <c r="H66" s="4" t="s">
        <v>130</v>
      </c>
      <c r="I66" s="4"/>
      <c r="J66" s="4"/>
      <c r="K66" s="4">
        <v>204</v>
      </c>
      <c r="L66" s="4">
        <v>13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23" x14ac:dyDescent="0.2">
      <c r="A67" s="4">
        <v>50</v>
      </c>
      <c r="B67" s="4">
        <v>0</v>
      </c>
      <c r="C67" s="4">
        <v>0</v>
      </c>
      <c r="D67" s="4">
        <v>1</v>
      </c>
      <c r="E67" s="4">
        <v>205</v>
      </c>
      <c r="F67" s="4">
        <f>ROUND(Source!S52,O67)</f>
        <v>0</v>
      </c>
      <c r="G67" s="4" t="s">
        <v>131</v>
      </c>
      <c r="H67" s="4" t="s">
        <v>132</v>
      </c>
      <c r="I67" s="4"/>
      <c r="J67" s="4"/>
      <c r="K67" s="4">
        <v>205</v>
      </c>
      <c r="L67" s="4">
        <v>14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23" x14ac:dyDescent="0.2">
      <c r="A68" s="4">
        <v>50</v>
      </c>
      <c r="B68" s="4">
        <v>0</v>
      </c>
      <c r="C68" s="4">
        <v>0</v>
      </c>
      <c r="D68" s="4">
        <v>1</v>
      </c>
      <c r="E68" s="4">
        <v>232</v>
      </c>
      <c r="F68" s="4">
        <f>ROUND(Source!BC52,O68)</f>
        <v>0</v>
      </c>
      <c r="G68" s="4" t="s">
        <v>133</v>
      </c>
      <c r="H68" s="4" t="s">
        <v>134</v>
      </c>
      <c r="I68" s="4"/>
      <c r="J68" s="4"/>
      <c r="K68" s="4">
        <v>232</v>
      </c>
      <c r="L68" s="4">
        <v>15</v>
      </c>
      <c r="M68" s="4">
        <v>3</v>
      </c>
      <c r="N68" s="4" t="s">
        <v>3</v>
      </c>
      <c r="O68" s="4">
        <v>2</v>
      </c>
      <c r="P68" s="4"/>
      <c r="Q68" s="4"/>
      <c r="R68" s="4"/>
      <c r="S68" s="4"/>
      <c r="T68" s="4"/>
      <c r="U68" s="4"/>
      <c r="V68" s="4"/>
      <c r="W68" s="4"/>
    </row>
    <row r="69" spans="1:23" x14ac:dyDescent="0.2">
      <c r="A69" s="4">
        <v>50</v>
      </c>
      <c r="B69" s="4">
        <v>0</v>
      </c>
      <c r="C69" s="4">
        <v>0</v>
      </c>
      <c r="D69" s="4">
        <v>1</v>
      </c>
      <c r="E69" s="4">
        <v>214</v>
      </c>
      <c r="F69" s="4">
        <f>ROUND(Source!AS52,O69)</f>
        <v>0</v>
      </c>
      <c r="G69" s="4" t="s">
        <v>135</v>
      </c>
      <c r="H69" s="4" t="s">
        <v>136</v>
      </c>
      <c r="I69" s="4"/>
      <c r="J69" s="4"/>
      <c r="K69" s="4">
        <v>214</v>
      </c>
      <c r="L69" s="4">
        <v>16</v>
      </c>
      <c r="M69" s="4">
        <v>3</v>
      </c>
      <c r="N69" s="4" t="s">
        <v>3</v>
      </c>
      <c r="O69" s="4">
        <v>2</v>
      </c>
      <c r="P69" s="4"/>
      <c r="Q69" s="4"/>
      <c r="R69" s="4"/>
      <c r="S69" s="4"/>
      <c r="T69" s="4"/>
      <c r="U69" s="4"/>
      <c r="V69" s="4"/>
      <c r="W69" s="4"/>
    </row>
    <row r="70" spans="1:23" x14ac:dyDescent="0.2">
      <c r="A70" s="4">
        <v>50</v>
      </c>
      <c r="B70" s="4">
        <v>0</v>
      </c>
      <c r="C70" s="4">
        <v>0</v>
      </c>
      <c r="D70" s="4">
        <v>1</v>
      </c>
      <c r="E70" s="4">
        <v>215</v>
      </c>
      <c r="F70" s="4">
        <f>ROUND(Source!AT52,O70)</f>
        <v>0</v>
      </c>
      <c r="G70" s="4" t="s">
        <v>137</v>
      </c>
      <c r="H70" s="4" t="s">
        <v>138</v>
      </c>
      <c r="I70" s="4"/>
      <c r="J70" s="4"/>
      <c r="K70" s="4">
        <v>215</v>
      </c>
      <c r="L70" s="4">
        <v>17</v>
      </c>
      <c r="M70" s="4">
        <v>3</v>
      </c>
      <c r="N70" s="4" t="s">
        <v>3</v>
      </c>
      <c r="O70" s="4">
        <v>2</v>
      </c>
      <c r="P70" s="4"/>
      <c r="Q70" s="4"/>
      <c r="R70" s="4"/>
      <c r="S70" s="4"/>
      <c r="T70" s="4"/>
      <c r="U70" s="4"/>
      <c r="V70" s="4"/>
      <c r="W70" s="4"/>
    </row>
    <row r="71" spans="1:23" x14ac:dyDescent="0.2">
      <c r="A71" s="4">
        <v>50</v>
      </c>
      <c r="B71" s="4">
        <v>0</v>
      </c>
      <c r="C71" s="4">
        <v>0</v>
      </c>
      <c r="D71" s="4">
        <v>1</v>
      </c>
      <c r="E71" s="4">
        <v>217</v>
      </c>
      <c r="F71" s="4">
        <f>ROUND(Source!AU52,O71)</f>
        <v>0</v>
      </c>
      <c r="G71" s="4" t="s">
        <v>139</v>
      </c>
      <c r="H71" s="4" t="s">
        <v>140</v>
      </c>
      <c r="I71" s="4"/>
      <c r="J71" s="4"/>
      <c r="K71" s="4">
        <v>217</v>
      </c>
      <c r="L71" s="4">
        <v>18</v>
      </c>
      <c r="M71" s="4">
        <v>3</v>
      </c>
      <c r="N71" s="4" t="s">
        <v>3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23" x14ac:dyDescent="0.2">
      <c r="A72" s="4">
        <v>50</v>
      </c>
      <c r="B72" s="4">
        <v>0</v>
      </c>
      <c r="C72" s="4">
        <v>0</v>
      </c>
      <c r="D72" s="4">
        <v>1</v>
      </c>
      <c r="E72" s="4">
        <v>230</v>
      </c>
      <c r="F72" s="4">
        <f>ROUND(Source!BA52,O72)</f>
        <v>0</v>
      </c>
      <c r="G72" s="4" t="s">
        <v>141</v>
      </c>
      <c r="H72" s="4" t="s">
        <v>142</v>
      </c>
      <c r="I72" s="4"/>
      <c r="J72" s="4"/>
      <c r="K72" s="4">
        <v>230</v>
      </c>
      <c r="L72" s="4">
        <v>19</v>
      </c>
      <c r="M72" s="4">
        <v>3</v>
      </c>
      <c r="N72" s="4" t="s">
        <v>3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23" x14ac:dyDescent="0.2">
      <c r="A73" s="4">
        <v>50</v>
      </c>
      <c r="B73" s="4">
        <v>0</v>
      </c>
      <c r="C73" s="4">
        <v>0</v>
      </c>
      <c r="D73" s="4">
        <v>1</v>
      </c>
      <c r="E73" s="4">
        <v>206</v>
      </c>
      <c r="F73" s="4">
        <f>ROUND(Source!T52,O73)</f>
        <v>0</v>
      </c>
      <c r="G73" s="4" t="s">
        <v>143</v>
      </c>
      <c r="H73" s="4" t="s">
        <v>144</v>
      </c>
      <c r="I73" s="4"/>
      <c r="J73" s="4"/>
      <c r="K73" s="4">
        <v>206</v>
      </c>
      <c r="L73" s="4">
        <v>20</v>
      </c>
      <c r="M73" s="4">
        <v>3</v>
      </c>
      <c r="N73" s="4" t="s">
        <v>3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4" spans="1:23" x14ac:dyDescent="0.2">
      <c r="A74" s="4">
        <v>50</v>
      </c>
      <c r="B74" s="4">
        <v>0</v>
      </c>
      <c r="C74" s="4">
        <v>0</v>
      </c>
      <c r="D74" s="4">
        <v>1</v>
      </c>
      <c r="E74" s="4">
        <v>207</v>
      </c>
      <c r="F74" s="4">
        <f>Source!U52</f>
        <v>0</v>
      </c>
      <c r="G74" s="4" t="s">
        <v>145</v>
      </c>
      <c r="H74" s="4" t="s">
        <v>146</v>
      </c>
      <c r="I74" s="4"/>
      <c r="J74" s="4"/>
      <c r="K74" s="4">
        <v>207</v>
      </c>
      <c r="L74" s="4">
        <v>21</v>
      </c>
      <c r="M74" s="4">
        <v>3</v>
      </c>
      <c r="N74" s="4" t="s">
        <v>3</v>
      </c>
      <c r="O74" s="4">
        <v>-1</v>
      </c>
      <c r="P74" s="4"/>
      <c r="Q74" s="4"/>
      <c r="R74" s="4"/>
      <c r="S74" s="4"/>
      <c r="T74" s="4"/>
      <c r="U74" s="4"/>
      <c r="V74" s="4"/>
      <c r="W74" s="4"/>
    </row>
    <row r="75" spans="1:23" x14ac:dyDescent="0.2">
      <c r="A75" s="4">
        <v>50</v>
      </c>
      <c r="B75" s="4">
        <v>0</v>
      </c>
      <c r="C75" s="4">
        <v>0</v>
      </c>
      <c r="D75" s="4">
        <v>1</v>
      </c>
      <c r="E75" s="4">
        <v>208</v>
      </c>
      <c r="F75" s="4">
        <f>Source!V52</f>
        <v>0</v>
      </c>
      <c r="G75" s="4" t="s">
        <v>147</v>
      </c>
      <c r="H75" s="4" t="s">
        <v>148</v>
      </c>
      <c r="I75" s="4"/>
      <c r="J75" s="4"/>
      <c r="K75" s="4">
        <v>208</v>
      </c>
      <c r="L75" s="4">
        <v>22</v>
      </c>
      <c r="M75" s="4">
        <v>3</v>
      </c>
      <c r="N75" s="4" t="s">
        <v>3</v>
      </c>
      <c r="O75" s="4">
        <v>-1</v>
      </c>
      <c r="P75" s="4"/>
      <c r="Q75" s="4"/>
      <c r="R75" s="4"/>
      <c r="S75" s="4"/>
      <c r="T75" s="4"/>
      <c r="U75" s="4"/>
      <c r="V75" s="4"/>
      <c r="W75" s="4"/>
    </row>
    <row r="76" spans="1:23" x14ac:dyDescent="0.2">
      <c r="A76" s="4">
        <v>50</v>
      </c>
      <c r="B76" s="4">
        <v>0</v>
      </c>
      <c r="C76" s="4">
        <v>0</v>
      </c>
      <c r="D76" s="4">
        <v>1</v>
      </c>
      <c r="E76" s="4">
        <v>209</v>
      </c>
      <c r="F76" s="4">
        <f>ROUND(Source!W52,O76)</f>
        <v>0</v>
      </c>
      <c r="G76" s="4" t="s">
        <v>149</v>
      </c>
      <c r="H76" s="4" t="s">
        <v>150</v>
      </c>
      <c r="I76" s="4"/>
      <c r="J76" s="4"/>
      <c r="K76" s="4">
        <v>209</v>
      </c>
      <c r="L76" s="4">
        <v>23</v>
      </c>
      <c r="M76" s="4">
        <v>3</v>
      </c>
      <c r="N76" s="4" t="s">
        <v>3</v>
      </c>
      <c r="O76" s="4">
        <v>2</v>
      </c>
      <c r="P76" s="4"/>
      <c r="Q76" s="4"/>
      <c r="R76" s="4"/>
      <c r="S76" s="4"/>
      <c r="T76" s="4"/>
      <c r="U76" s="4"/>
      <c r="V76" s="4"/>
      <c r="W76" s="4"/>
    </row>
    <row r="77" spans="1:23" x14ac:dyDescent="0.2">
      <c r="A77" s="4">
        <v>50</v>
      </c>
      <c r="B77" s="4">
        <v>0</v>
      </c>
      <c r="C77" s="4">
        <v>0</v>
      </c>
      <c r="D77" s="4">
        <v>1</v>
      </c>
      <c r="E77" s="4">
        <v>210</v>
      </c>
      <c r="F77" s="4">
        <f>ROUND(Source!X52,O77)</f>
        <v>0</v>
      </c>
      <c r="G77" s="4" t="s">
        <v>151</v>
      </c>
      <c r="H77" s="4" t="s">
        <v>152</v>
      </c>
      <c r="I77" s="4"/>
      <c r="J77" s="4"/>
      <c r="K77" s="4">
        <v>210</v>
      </c>
      <c r="L77" s="4">
        <v>24</v>
      </c>
      <c r="M77" s="4">
        <v>3</v>
      </c>
      <c r="N77" s="4" t="s">
        <v>3</v>
      </c>
      <c r="O77" s="4">
        <v>2</v>
      </c>
      <c r="P77" s="4"/>
      <c r="Q77" s="4"/>
      <c r="R77" s="4"/>
      <c r="S77" s="4"/>
      <c r="T77" s="4"/>
      <c r="U77" s="4"/>
      <c r="V77" s="4"/>
      <c r="W77" s="4"/>
    </row>
    <row r="78" spans="1:23" x14ac:dyDescent="0.2">
      <c r="A78" s="4">
        <v>50</v>
      </c>
      <c r="B78" s="4">
        <v>0</v>
      </c>
      <c r="C78" s="4">
        <v>0</v>
      </c>
      <c r="D78" s="4">
        <v>1</v>
      </c>
      <c r="E78" s="4">
        <v>211</v>
      </c>
      <c r="F78" s="4">
        <f>ROUND(Source!Y52,O78)</f>
        <v>0</v>
      </c>
      <c r="G78" s="4" t="s">
        <v>153</v>
      </c>
      <c r="H78" s="4" t="s">
        <v>154</v>
      </c>
      <c r="I78" s="4"/>
      <c r="J78" s="4"/>
      <c r="K78" s="4">
        <v>211</v>
      </c>
      <c r="L78" s="4">
        <v>25</v>
      </c>
      <c r="M78" s="4">
        <v>3</v>
      </c>
      <c r="N78" s="4" t="s">
        <v>3</v>
      </c>
      <c r="O78" s="4">
        <v>2</v>
      </c>
      <c r="P78" s="4"/>
      <c r="Q78" s="4"/>
      <c r="R78" s="4"/>
      <c r="S78" s="4"/>
      <c r="T78" s="4"/>
      <c r="U78" s="4"/>
      <c r="V78" s="4"/>
      <c r="W78" s="4"/>
    </row>
    <row r="79" spans="1:23" x14ac:dyDescent="0.2">
      <c r="A79" s="4">
        <v>50</v>
      </c>
      <c r="B79" s="4">
        <v>0</v>
      </c>
      <c r="C79" s="4">
        <v>0</v>
      </c>
      <c r="D79" s="4">
        <v>1</v>
      </c>
      <c r="E79" s="4">
        <v>224</v>
      </c>
      <c r="F79" s="4">
        <f>ROUND(Source!AR52,O79)</f>
        <v>0</v>
      </c>
      <c r="G79" s="4" t="s">
        <v>155</v>
      </c>
      <c r="H79" s="4" t="s">
        <v>156</v>
      </c>
      <c r="I79" s="4"/>
      <c r="J79" s="4"/>
      <c r="K79" s="4">
        <v>224</v>
      </c>
      <c r="L79" s="4">
        <v>26</v>
      </c>
      <c r="M79" s="4">
        <v>3</v>
      </c>
      <c r="N79" s="4" t="s">
        <v>3</v>
      </c>
      <c r="O79" s="4">
        <v>2</v>
      </c>
      <c r="P79" s="4"/>
      <c r="Q79" s="4"/>
      <c r="R79" s="4"/>
      <c r="S79" s="4"/>
      <c r="T79" s="4"/>
      <c r="U79" s="4"/>
      <c r="V79" s="4"/>
      <c r="W79" s="4"/>
    </row>
    <row r="81" spans="1:245" x14ac:dyDescent="0.2">
      <c r="A81" s="1">
        <v>4</v>
      </c>
      <c r="B81" s="1">
        <v>0</v>
      </c>
      <c r="C81" s="1"/>
      <c r="D81" s="1">
        <f>ROW(A96)</f>
        <v>96</v>
      </c>
      <c r="E81" s="1"/>
      <c r="F81" s="1" t="s">
        <v>14</v>
      </c>
      <c r="G81" s="1" t="s">
        <v>157</v>
      </c>
      <c r="H81" s="1" t="s">
        <v>3</v>
      </c>
      <c r="I81" s="1">
        <v>0</v>
      </c>
      <c r="J81" s="1"/>
      <c r="K81" s="1">
        <v>-1</v>
      </c>
      <c r="L81" s="1"/>
      <c r="M81" s="1"/>
      <c r="N81" s="1"/>
      <c r="O81" s="1"/>
      <c r="P81" s="1"/>
      <c r="Q81" s="1"/>
      <c r="R81" s="1"/>
      <c r="S81" s="1"/>
      <c r="T81" s="1"/>
      <c r="U81" s="1" t="s">
        <v>3</v>
      </c>
      <c r="V81" s="1">
        <v>0</v>
      </c>
      <c r="W81" s="1"/>
      <c r="X81" s="1"/>
      <c r="Y81" s="1"/>
      <c r="Z81" s="1"/>
      <c r="AA81" s="1"/>
      <c r="AB81" s="1" t="s">
        <v>3</v>
      </c>
      <c r="AC81" s="1" t="s">
        <v>3</v>
      </c>
      <c r="AD81" s="1" t="s">
        <v>3</v>
      </c>
      <c r="AE81" s="1" t="s">
        <v>3</v>
      </c>
      <c r="AF81" s="1" t="s">
        <v>3</v>
      </c>
      <c r="AG81" s="1" t="s">
        <v>3</v>
      </c>
      <c r="AH81" s="1"/>
      <c r="AI81" s="1"/>
      <c r="AJ81" s="1"/>
      <c r="AK81" s="1"/>
      <c r="AL81" s="1"/>
      <c r="AM81" s="1"/>
      <c r="AN81" s="1"/>
      <c r="AO81" s="1"/>
      <c r="AP81" s="1" t="s">
        <v>3</v>
      </c>
      <c r="AQ81" s="1" t="s">
        <v>3</v>
      </c>
      <c r="AR81" s="1" t="s">
        <v>3</v>
      </c>
      <c r="AS81" s="1"/>
      <c r="AT81" s="1"/>
      <c r="AU81" s="1"/>
      <c r="AV81" s="1"/>
      <c r="AW81" s="1"/>
      <c r="AX81" s="1"/>
      <c r="AY81" s="1"/>
      <c r="AZ81" s="1" t="s">
        <v>3</v>
      </c>
      <c r="BA81" s="1"/>
      <c r="BB81" s="1" t="s">
        <v>3</v>
      </c>
      <c r="BC81" s="1" t="s">
        <v>3</v>
      </c>
      <c r="BD81" s="1" t="s">
        <v>3</v>
      </c>
      <c r="BE81" s="1" t="s">
        <v>3</v>
      </c>
      <c r="BF81" s="1" t="s">
        <v>3</v>
      </c>
      <c r="BG81" s="1" t="s">
        <v>3</v>
      </c>
      <c r="BH81" s="1" t="s">
        <v>3</v>
      </c>
      <c r="BI81" s="1" t="s">
        <v>3</v>
      </c>
      <c r="BJ81" s="1" t="s">
        <v>3</v>
      </c>
      <c r="BK81" s="1" t="s">
        <v>3</v>
      </c>
      <c r="BL81" s="1" t="s">
        <v>3</v>
      </c>
      <c r="BM81" s="1" t="s">
        <v>3</v>
      </c>
      <c r="BN81" s="1" t="s">
        <v>3</v>
      </c>
      <c r="BO81" s="1" t="s">
        <v>3</v>
      </c>
      <c r="BP81" s="1" t="s">
        <v>3</v>
      </c>
      <c r="BQ81" s="1"/>
      <c r="BR81" s="1"/>
      <c r="BS81" s="1"/>
      <c r="BT81" s="1"/>
      <c r="BU81" s="1"/>
      <c r="BV81" s="1"/>
      <c r="BW81" s="1"/>
      <c r="BX81" s="1">
        <v>0</v>
      </c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>
        <v>0</v>
      </c>
    </row>
    <row r="83" spans="1:245" x14ac:dyDescent="0.2">
      <c r="A83" s="2">
        <v>52</v>
      </c>
      <c r="B83" s="2">
        <f t="shared" ref="B83:G83" si="72">B96</f>
        <v>0</v>
      </c>
      <c r="C83" s="2">
        <f t="shared" si="72"/>
        <v>4</v>
      </c>
      <c r="D83" s="2">
        <f t="shared" si="72"/>
        <v>81</v>
      </c>
      <c r="E83" s="2">
        <f t="shared" si="72"/>
        <v>0</v>
      </c>
      <c r="F83" s="2" t="str">
        <f t="shared" si="72"/>
        <v>Новый раздел</v>
      </c>
      <c r="G83" s="2" t="str">
        <f t="shared" si="72"/>
        <v>Устройство а/б покрытия парковки на новое основание</v>
      </c>
      <c r="H83" s="2"/>
      <c r="I83" s="2"/>
      <c r="J83" s="2"/>
      <c r="K83" s="2"/>
      <c r="L83" s="2"/>
      <c r="M83" s="2"/>
      <c r="N83" s="2"/>
      <c r="O83" s="2">
        <f t="shared" ref="O83:AT83" si="73">O96</f>
        <v>0</v>
      </c>
      <c r="P83" s="2">
        <f t="shared" si="73"/>
        <v>0</v>
      </c>
      <c r="Q83" s="2">
        <f t="shared" si="73"/>
        <v>0</v>
      </c>
      <c r="R83" s="2">
        <f t="shared" si="73"/>
        <v>0</v>
      </c>
      <c r="S83" s="2">
        <f t="shared" si="73"/>
        <v>0</v>
      </c>
      <c r="T83" s="2">
        <f t="shared" si="73"/>
        <v>0</v>
      </c>
      <c r="U83" s="2">
        <f t="shared" si="73"/>
        <v>0</v>
      </c>
      <c r="V83" s="2">
        <f t="shared" si="73"/>
        <v>0</v>
      </c>
      <c r="W83" s="2">
        <f t="shared" si="73"/>
        <v>0</v>
      </c>
      <c r="X83" s="2">
        <f t="shared" si="73"/>
        <v>0</v>
      </c>
      <c r="Y83" s="2">
        <f t="shared" si="73"/>
        <v>0</v>
      </c>
      <c r="Z83" s="2">
        <f t="shared" si="73"/>
        <v>0</v>
      </c>
      <c r="AA83" s="2">
        <f t="shared" si="73"/>
        <v>0</v>
      </c>
      <c r="AB83" s="2">
        <f t="shared" si="73"/>
        <v>0</v>
      </c>
      <c r="AC83" s="2">
        <f t="shared" si="73"/>
        <v>0</v>
      </c>
      <c r="AD83" s="2">
        <f t="shared" si="73"/>
        <v>0</v>
      </c>
      <c r="AE83" s="2">
        <f t="shared" si="73"/>
        <v>0</v>
      </c>
      <c r="AF83" s="2">
        <f t="shared" si="73"/>
        <v>0</v>
      </c>
      <c r="AG83" s="2">
        <f t="shared" si="73"/>
        <v>0</v>
      </c>
      <c r="AH83" s="2">
        <f t="shared" si="73"/>
        <v>0</v>
      </c>
      <c r="AI83" s="2">
        <f t="shared" si="73"/>
        <v>0</v>
      </c>
      <c r="AJ83" s="2">
        <f t="shared" si="73"/>
        <v>0</v>
      </c>
      <c r="AK83" s="2">
        <f t="shared" si="73"/>
        <v>0</v>
      </c>
      <c r="AL83" s="2">
        <f t="shared" si="73"/>
        <v>0</v>
      </c>
      <c r="AM83" s="2">
        <f t="shared" si="73"/>
        <v>0</v>
      </c>
      <c r="AN83" s="2">
        <f t="shared" si="73"/>
        <v>0</v>
      </c>
      <c r="AO83" s="2">
        <f t="shared" si="73"/>
        <v>0</v>
      </c>
      <c r="AP83" s="2">
        <f t="shared" si="73"/>
        <v>0</v>
      </c>
      <c r="AQ83" s="2">
        <f t="shared" si="73"/>
        <v>0</v>
      </c>
      <c r="AR83" s="2">
        <f t="shared" si="73"/>
        <v>0</v>
      </c>
      <c r="AS83" s="2">
        <f t="shared" si="73"/>
        <v>0</v>
      </c>
      <c r="AT83" s="2">
        <f t="shared" si="73"/>
        <v>0</v>
      </c>
      <c r="AU83" s="2">
        <f t="shared" ref="AU83:BZ83" si="74">AU96</f>
        <v>0</v>
      </c>
      <c r="AV83" s="2">
        <f t="shared" si="74"/>
        <v>0</v>
      </c>
      <c r="AW83" s="2">
        <f t="shared" si="74"/>
        <v>0</v>
      </c>
      <c r="AX83" s="2">
        <f t="shared" si="74"/>
        <v>0</v>
      </c>
      <c r="AY83" s="2">
        <f t="shared" si="74"/>
        <v>0</v>
      </c>
      <c r="AZ83" s="2">
        <f t="shared" si="74"/>
        <v>0</v>
      </c>
      <c r="BA83" s="2">
        <f t="shared" si="74"/>
        <v>0</v>
      </c>
      <c r="BB83" s="2">
        <f t="shared" si="74"/>
        <v>0</v>
      </c>
      <c r="BC83" s="2">
        <f t="shared" si="74"/>
        <v>0</v>
      </c>
      <c r="BD83" s="2">
        <f t="shared" si="74"/>
        <v>0</v>
      </c>
      <c r="BE83" s="2">
        <f t="shared" si="74"/>
        <v>0</v>
      </c>
      <c r="BF83" s="2">
        <f t="shared" si="74"/>
        <v>0</v>
      </c>
      <c r="BG83" s="2">
        <f t="shared" si="74"/>
        <v>0</v>
      </c>
      <c r="BH83" s="2">
        <f t="shared" si="74"/>
        <v>0</v>
      </c>
      <c r="BI83" s="2">
        <f t="shared" si="74"/>
        <v>0</v>
      </c>
      <c r="BJ83" s="2">
        <f t="shared" si="74"/>
        <v>0</v>
      </c>
      <c r="BK83" s="2">
        <f t="shared" si="74"/>
        <v>0</v>
      </c>
      <c r="BL83" s="2">
        <f t="shared" si="74"/>
        <v>0</v>
      </c>
      <c r="BM83" s="2">
        <f t="shared" si="74"/>
        <v>0</v>
      </c>
      <c r="BN83" s="2">
        <f t="shared" si="74"/>
        <v>0</v>
      </c>
      <c r="BO83" s="2">
        <f t="shared" si="74"/>
        <v>0</v>
      </c>
      <c r="BP83" s="2">
        <f t="shared" si="74"/>
        <v>0</v>
      </c>
      <c r="BQ83" s="2">
        <f t="shared" si="74"/>
        <v>0</v>
      </c>
      <c r="BR83" s="2">
        <f t="shared" si="74"/>
        <v>0</v>
      </c>
      <c r="BS83" s="2">
        <f t="shared" si="74"/>
        <v>0</v>
      </c>
      <c r="BT83" s="2">
        <f t="shared" si="74"/>
        <v>0</v>
      </c>
      <c r="BU83" s="2">
        <f t="shared" si="74"/>
        <v>0</v>
      </c>
      <c r="BV83" s="2">
        <f t="shared" si="74"/>
        <v>0</v>
      </c>
      <c r="BW83" s="2">
        <f t="shared" si="74"/>
        <v>0</v>
      </c>
      <c r="BX83" s="2">
        <f t="shared" si="74"/>
        <v>0</v>
      </c>
      <c r="BY83" s="2">
        <f t="shared" si="74"/>
        <v>0</v>
      </c>
      <c r="BZ83" s="2">
        <f t="shared" si="74"/>
        <v>0</v>
      </c>
      <c r="CA83" s="2">
        <f t="shared" ref="CA83:DF83" si="75">CA96</f>
        <v>0</v>
      </c>
      <c r="CB83" s="2">
        <f t="shared" si="75"/>
        <v>0</v>
      </c>
      <c r="CC83" s="2">
        <f t="shared" si="75"/>
        <v>0</v>
      </c>
      <c r="CD83" s="2">
        <f t="shared" si="75"/>
        <v>0</v>
      </c>
      <c r="CE83" s="2">
        <f t="shared" si="75"/>
        <v>0</v>
      </c>
      <c r="CF83" s="2">
        <f t="shared" si="75"/>
        <v>0</v>
      </c>
      <c r="CG83" s="2">
        <f t="shared" si="75"/>
        <v>0</v>
      </c>
      <c r="CH83" s="2">
        <f t="shared" si="75"/>
        <v>0</v>
      </c>
      <c r="CI83" s="2">
        <f t="shared" si="75"/>
        <v>0</v>
      </c>
      <c r="CJ83" s="2">
        <f t="shared" si="75"/>
        <v>0</v>
      </c>
      <c r="CK83" s="2">
        <f t="shared" si="75"/>
        <v>0</v>
      </c>
      <c r="CL83" s="2">
        <f t="shared" si="75"/>
        <v>0</v>
      </c>
      <c r="CM83" s="2">
        <f t="shared" si="75"/>
        <v>0</v>
      </c>
      <c r="CN83" s="2">
        <f t="shared" si="75"/>
        <v>0</v>
      </c>
      <c r="CO83" s="2">
        <f t="shared" si="75"/>
        <v>0</v>
      </c>
      <c r="CP83" s="2">
        <f t="shared" si="75"/>
        <v>0</v>
      </c>
      <c r="CQ83" s="2">
        <f t="shared" si="75"/>
        <v>0</v>
      </c>
      <c r="CR83" s="2">
        <f t="shared" si="75"/>
        <v>0</v>
      </c>
      <c r="CS83" s="2">
        <f t="shared" si="75"/>
        <v>0</v>
      </c>
      <c r="CT83" s="2">
        <f t="shared" si="75"/>
        <v>0</v>
      </c>
      <c r="CU83" s="2">
        <f t="shared" si="75"/>
        <v>0</v>
      </c>
      <c r="CV83" s="2">
        <f t="shared" si="75"/>
        <v>0</v>
      </c>
      <c r="CW83" s="2">
        <f t="shared" si="75"/>
        <v>0</v>
      </c>
      <c r="CX83" s="2">
        <f t="shared" si="75"/>
        <v>0</v>
      </c>
      <c r="CY83" s="2">
        <f t="shared" si="75"/>
        <v>0</v>
      </c>
      <c r="CZ83" s="2">
        <f t="shared" si="75"/>
        <v>0</v>
      </c>
      <c r="DA83" s="2">
        <f t="shared" si="75"/>
        <v>0</v>
      </c>
      <c r="DB83" s="2">
        <f t="shared" si="75"/>
        <v>0</v>
      </c>
      <c r="DC83" s="2">
        <f t="shared" si="75"/>
        <v>0</v>
      </c>
      <c r="DD83" s="2">
        <f t="shared" si="75"/>
        <v>0</v>
      </c>
      <c r="DE83" s="2">
        <f t="shared" si="75"/>
        <v>0</v>
      </c>
      <c r="DF83" s="2">
        <f t="shared" si="75"/>
        <v>0</v>
      </c>
      <c r="DG83" s="3">
        <f t="shared" ref="DG83:EL83" si="76">DG96</f>
        <v>0</v>
      </c>
      <c r="DH83" s="3">
        <f t="shared" si="76"/>
        <v>0</v>
      </c>
      <c r="DI83" s="3">
        <f t="shared" si="76"/>
        <v>0</v>
      </c>
      <c r="DJ83" s="3">
        <f t="shared" si="76"/>
        <v>0</v>
      </c>
      <c r="DK83" s="3">
        <f t="shared" si="76"/>
        <v>0</v>
      </c>
      <c r="DL83" s="3">
        <f t="shared" si="76"/>
        <v>0</v>
      </c>
      <c r="DM83" s="3">
        <f t="shared" si="76"/>
        <v>0</v>
      </c>
      <c r="DN83" s="3">
        <f t="shared" si="76"/>
        <v>0</v>
      </c>
      <c r="DO83" s="3">
        <f t="shared" si="76"/>
        <v>0</v>
      </c>
      <c r="DP83" s="3">
        <f t="shared" si="76"/>
        <v>0</v>
      </c>
      <c r="DQ83" s="3">
        <f t="shared" si="76"/>
        <v>0</v>
      </c>
      <c r="DR83" s="3">
        <f t="shared" si="76"/>
        <v>0</v>
      </c>
      <c r="DS83" s="3">
        <f t="shared" si="76"/>
        <v>0</v>
      </c>
      <c r="DT83" s="3">
        <f t="shared" si="76"/>
        <v>0</v>
      </c>
      <c r="DU83" s="3">
        <f t="shared" si="76"/>
        <v>0</v>
      </c>
      <c r="DV83" s="3">
        <f t="shared" si="76"/>
        <v>0</v>
      </c>
      <c r="DW83" s="3">
        <f t="shared" si="76"/>
        <v>0</v>
      </c>
      <c r="DX83" s="3">
        <f t="shared" si="76"/>
        <v>0</v>
      </c>
      <c r="DY83" s="3">
        <f t="shared" si="76"/>
        <v>0</v>
      </c>
      <c r="DZ83" s="3">
        <f t="shared" si="76"/>
        <v>0</v>
      </c>
      <c r="EA83" s="3">
        <f t="shared" si="76"/>
        <v>0</v>
      </c>
      <c r="EB83" s="3">
        <f t="shared" si="76"/>
        <v>0</v>
      </c>
      <c r="EC83" s="3">
        <f t="shared" si="76"/>
        <v>0</v>
      </c>
      <c r="ED83" s="3">
        <f t="shared" si="76"/>
        <v>0</v>
      </c>
      <c r="EE83" s="3">
        <f t="shared" si="76"/>
        <v>0</v>
      </c>
      <c r="EF83" s="3">
        <f t="shared" si="76"/>
        <v>0</v>
      </c>
      <c r="EG83" s="3">
        <f t="shared" si="76"/>
        <v>0</v>
      </c>
      <c r="EH83" s="3">
        <f t="shared" si="76"/>
        <v>0</v>
      </c>
      <c r="EI83" s="3">
        <f t="shared" si="76"/>
        <v>0</v>
      </c>
      <c r="EJ83" s="3">
        <f t="shared" si="76"/>
        <v>0</v>
      </c>
      <c r="EK83" s="3">
        <f t="shared" si="76"/>
        <v>0</v>
      </c>
      <c r="EL83" s="3">
        <f t="shared" si="76"/>
        <v>0</v>
      </c>
      <c r="EM83" s="3">
        <f t="shared" ref="EM83:FR83" si="77">EM96</f>
        <v>0</v>
      </c>
      <c r="EN83" s="3">
        <f t="shared" si="77"/>
        <v>0</v>
      </c>
      <c r="EO83" s="3">
        <f t="shared" si="77"/>
        <v>0</v>
      </c>
      <c r="EP83" s="3">
        <f t="shared" si="77"/>
        <v>0</v>
      </c>
      <c r="EQ83" s="3">
        <f t="shared" si="77"/>
        <v>0</v>
      </c>
      <c r="ER83" s="3">
        <f t="shared" si="77"/>
        <v>0</v>
      </c>
      <c r="ES83" s="3">
        <f t="shared" si="77"/>
        <v>0</v>
      </c>
      <c r="ET83" s="3">
        <f t="shared" si="77"/>
        <v>0</v>
      </c>
      <c r="EU83" s="3">
        <f t="shared" si="77"/>
        <v>0</v>
      </c>
      <c r="EV83" s="3">
        <f t="shared" si="77"/>
        <v>0</v>
      </c>
      <c r="EW83" s="3">
        <f t="shared" si="77"/>
        <v>0</v>
      </c>
      <c r="EX83" s="3">
        <f t="shared" si="77"/>
        <v>0</v>
      </c>
      <c r="EY83" s="3">
        <f t="shared" si="77"/>
        <v>0</v>
      </c>
      <c r="EZ83" s="3">
        <f t="shared" si="77"/>
        <v>0</v>
      </c>
      <c r="FA83" s="3">
        <f t="shared" si="77"/>
        <v>0</v>
      </c>
      <c r="FB83" s="3">
        <f t="shared" si="77"/>
        <v>0</v>
      </c>
      <c r="FC83" s="3">
        <f t="shared" si="77"/>
        <v>0</v>
      </c>
      <c r="FD83" s="3">
        <f t="shared" si="77"/>
        <v>0</v>
      </c>
      <c r="FE83" s="3">
        <f t="shared" si="77"/>
        <v>0</v>
      </c>
      <c r="FF83" s="3">
        <f t="shared" si="77"/>
        <v>0</v>
      </c>
      <c r="FG83" s="3">
        <f t="shared" si="77"/>
        <v>0</v>
      </c>
      <c r="FH83" s="3">
        <f t="shared" si="77"/>
        <v>0</v>
      </c>
      <c r="FI83" s="3">
        <f t="shared" si="77"/>
        <v>0</v>
      </c>
      <c r="FJ83" s="3">
        <f t="shared" si="77"/>
        <v>0</v>
      </c>
      <c r="FK83" s="3">
        <f t="shared" si="77"/>
        <v>0</v>
      </c>
      <c r="FL83" s="3">
        <f t="shared" si="77"/>
        <v>0</v>
      </c>
      <c r="FM83" s="3">
        <f t="shared" si="77"/>
        <v>0</v>
      </c>
      <c r="FN83" s="3">
        <f t="shared" si="77"/>
        <v>0</v>
      </c>
      <c r="FO83" s="3">
        <f t="shared" si="77"/>
        <v>0</v>
      </c>
      <c r="FP83" s="3">
        <f t="shared" si="77"/>
        <v>0</v>
      </c>
      <c r="FQ83" s="3">
        <f t="shared" si="77"/>
        <v>0</v>
      </c>
      <c r="FR83" s="3">
        <f t="shared" si="77"/>
        <v>0</v>
      </c>
      <c r="FS83" s="3">
        <f t="shared" ref="FS83:GX83" si="78">FS96</f>
        <v>0</v>
      </c>
      <c r="FT83" s="3">
        <f t="shared" si="78"/>
        <v>0</v>
      </c>
      <c r="FU83" s="3">
        <f t="shared" si="78"/>
        <v>0</v>
      </c>
      <c r="FV83" s="3">
        <f t="shared" si="78"/>
        <v>0</v>
      </c>
      <c r="FW83" s="3">
        <f t="shared" si="78"/>
        <v>0</v>
      </c>
      <c r="FX83" s="3">
        <f t="shared" si="78"/>
        <v>0</v>
      </c>
      <c r="FY83" s="3">
        <f t="shared" si="78"/>
        <v>0</v>
      </c>
      <c r="FZ83" s="3">
        <f t="shared" si="78"/>
        <v>0</v>
      </c>
      <c r="GA83" s="3">
        <f t="shared" si="78"/>
        <v>0</v>
      </c>
      <c r="GB83" s="3">
        <f t="shared" si="78"/>
        <v>0</v>
      </c>
      <c r="GC83" s="3">
        <f t="shared" si="78"/>
        <v>0</v>
      </c>
      <c r="GD83" s="3">
        <f t="shared" si="78"/>
        <v>0</v>
      </c>
      <c r="GE83" s="3">
        <f t="shared" si="78"/>
        <v>0</v>
      </c>
      <c r="GF83" s="3">
        <f t="shared" si="78"/>
        <v>0</v>
      </c>
      <c r="GG83" s="3">
        <f t="shared" si="78"/>
        <v>0</v>
      </c>
      <c r="GH83" s="3">
        <f t="shared" si="78"/>
        <v>0</v>
      </c>
      <c r="GI83" s="3">
        <f t="shared" si="78"/>
        <v>0</v>
      </c>
      <c r="GJ83" s="3">
        <f t="shared" si="78"/>
        <v>0</v>
      </c>
      <c r="GK83" s="3">
        <f t="shared" si="78"/>
        <v>0</v>
      </c>
      <c r="GL83" s="3">
        <f t="shared" si="78"/>
        <v>0</v>
      </c>
      <c r="GM83" s="3">
        <f t="shared" si="78"/>
        <v>0</v>
      </c>
      <c r="GN83" s="3">
        <f t="shared" si="78"/>
        <v>0</v>
      </c>
      <c r="GO83" s="3">
        <f t="shared" si="78"/>
        <v>0</v>
      </c>
      <c r="GP83" s="3">
        <f t="shared" si="78"/>
        <v>0</v>
      </c>
      <c r="GQ83" s="3">
        <f t="shared" si="78"/>
        <v>0</v>
      </c>
      <c r="GR83" s="3">
        <f t="shared" si="78"/>
        <v>0</v>
      </c>
      <c r="GS83" s="3">
        <f t="shared" si="78"/>
        <v>0</v>
      </c>
      <c r="GT83" s="3">
        <f t="shared" si="78"/>
        <v>0</v>
      </c>
      <c r="GU83" s="3">
        <f t="shared" si="78"/>
        <v>0</v>
      </c>
      <c r="GV83" s="3">
        <f t="shared" si="78"/>
        <v>0</v>
      </c>
      <c r="GW83" s="3">
        <f t="shared" si="78"/>
        <v>0</v>
      </c>
      <c r="GX83" s="3">
        <f t="shared" si="78"/>
        <v>0</v>
      </c>
    </row>
    <row r="85" spans="1:245" x14ac:dyDescent="0.2">
      <c r="A85">
        <v>17</v>
      </c>
      <c r="B85">
        <v>0</v>
      </c>
      <c r="C85">
        <f>ROW(SmtRes!A84)</f>
        <v>84</v>
      </c>
      <c r="D85">
        <f>ROW(EtalonRes!A83)</f>
        <v>83</v>
      </c>
      <c r="E85" t="s">
        <v>158</v>
      </c>
      <c r="F85" t="s">
        <v>159</v>
      </c>
      <c r="G85" t="s">
        <v>160</v>
      </c>
      <c r="H85" t="s">
        <v>161</v>
      </c>
      <c r="I85">
        <f>ROUND((I92)*0.25*0.9,9)</f>
        <v>0</v>
      </c>
      <c r="J85">
        <v>0</v>
      </c>
      <c r="O85">
        <f t="shared" ref="O85:O94" si="79">ROUND(CP85,2)</f>
        <v>0</v>
      </c>
      <c r="P85">
        <f t="shared" ref="P85:P94" si="80">ROUND(CQ85*I85,2)</f>
        <v>0</v>
      </c>
      <c r="Q85">
        <f t="shared" ref="Q85:Q94" si="81">ROUND(CR85*I85,2)</f>
        <v>0</v>
      </c>
      <c r="R85">
        <f t="shared" ref="R85:R94" si="82">ROUND(CS85*I85,2)</f>
        <v>0</v>
      </c>
      <c r="S85">
        <f t="shared" ref="S85:S94" si="83">ROUND(CT85*I85,2)</f>
        <v>0</v>
      </c>
      <c r="T85">
        <f t="shared" ref="T85:T94" si="84">ROUND(CU85*I85,2)</f>
        <v>0</v>
      </c>
      <c r="U85">
        <f t="shared" ref="U85:U94" si="85">CV85*I85</f>
        <v>0</v>
      </c>
      <c r="V85">
        <f t="shared" ref="V85:V94" si="86">CW85*I85</f>
        <v>0</v>
      </c>
      <c r="W85">
        <f t="shared" ref="W85:W94" si="87">ROUND(CX85*I85,2)</f>
        <v>0</v>
      </c>
      <c r="X85">
        <f t="shared" ref="X85:X94" si="88">ROUND(CY85,2)</f>
        <v>0</v>
      </c>
      <c r="Y85">
        <f t="shared" ref="Y85:Y94" si="89">ROUND(CZ85,2)</f>
        <v>0</v>
      </c>
      <c r="AA85">
        <v>45334378</v>
      </c>
      <c r="AB85">
        <f t="shared" ref="AB85:AB94" si="90">ROUND((AC85+AD85+AF85),6)</f>
        <v>9066.39</v>
      </c>
      <c r="AC85">
        <f>ROUND((ES85),6)</f>
        <v>0</v>
      </c>
      <c r="AD85">
        <f>ROUND((((ET85)-(EU85))+AE85),6)</f>
        <v>8779.01</v>
      </c>
      <c r="AE85">
        <f t="shared" ref="AE85:AF88" si="91">ROUND((EU85),6)</f>
        <v>3433.88</v>
      </c>
      <c r="AF85">
        <f t="shared" si="91"/>
        <v>287.38</v>
      </c>
      <c r="AG85">
        <f t="shared" ref="AG85:AG94" si="92">ROUND((AP85),6)</f>
        <v>0</v>
      </c>
      <c r="AH85">
        <f t="shared" ref="AH85:AI88" si="93">(EW85)</f>
        <v>1.59</v>
      </c>
      <c r="AI85">
        <f t="shared" si="93"/>
        <v>0</v>
      </c>
      <c r="AJ85">
        <f t="shared" ref="AJ85:AJ94" si="94">(AS85)</f>
        <v>0</v>
      </c>
      <c r="AK85">
        <v>9066.39</v>
      </c>
      <c r="AL85">
        <v>0</v>
      </c>
      <c r="AM85">
        <v>8779.01</v>
      </c>
      <c r="AN85">
        <v>3433.88</v>
      </c>
      <c r="AO85">
        <v>287.38</v>
      </c>
      <c r="AP85">
        <v>0</v>
      </c>
      <c r="AQ85">
        <v>1.59</v>
      </c>
      <c r="AR85">
        <v>0</v>
      </c>
      <c r="AS85">
        <v>0</v>
      </c>
      <c r="AT85">
        <v>70</v>
      </c>
      <c r="AU85">
        <v>10</v>
      </c>
      <c r="AV85">
        <v>1</v>
      </c>
      <c r="AW85">
        <v>1</v>
      </c>
      <c r="AZ85">
        <v>1</v>
      </c>
      <c r="BA85">
        <v>1</v>
      </c>
      <c r="BB85">
        <v>1</v>
      </c>
      <c r="BC85">
        <v>1</v>
      </c>
      <c r="BD85" t="s">
        <v>3</v>
      </c>
      <c r="BE85" t="s">
        <v>3</v>
      </c>
      <c r="BF85" t="s">
        <v>3</v>
      </c>
      <c r="BG85" t="s">
        <v>3</v>
      </c>
      <c r="BH85">
        <v>0</v>
      </c>
      <c r="BI85">
        <v>4</v>
      </c>
      <c r="BJ85" t="s">
        <v>162</v>
      </c>
      <c r="BM85">
        <v>0</v>
      </c>
      <c r="BN85">
        <v>0</v>
      </c>
      <c r="BO85" t="s">
        <v>3</v>
      </c>
      <c r="BP85">
        <v>0</v>
      </c>
      <c r="BQ85">
        <v>1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 t="s">
        <v>3</v>
      </c>
      <c r="BZ85">
        <v>70</v>
      </c>
      <c r="CA85">
        <v>10</v>
      </c>
      <c r="CE85">
        <v>0</v>
      </c>
      <c r="CF85">
        <v>0</v>
      </c>
      <c r="CG85">
        <v>0</v>
      </c>
      <c r="CM85">
        <v>0</v>
      </c>
      <c r="CN85" t="s">
        <v>3</v>
      </c>
      <c r="CO85">
        <v>0</v>
      </c>
      <c r="CP85">
        <f t="shared" ref="CP85:CP94" si="95">(P85+Q85+S85)</f>
        <v>0</v>
      </c>
      <c r="CQ85">
        <f t="shared" ref="CQ85:CQ94" si="96">(AC85*BC85*AW85)</f>
        <v>0</v>
      </c>
      <c r="CR85">
        <f>((((ET85)*BB85-(EU85)*BS85)+AE85*BS85)*AV85)</f>
        <v>8779.01</v>
      </c>
      <c r="CS85">
        <f t="shared" ref="CS85:CS94" si="97">(AE85*BS85*AV85)</f>
        <v>3433.88</v>
      </c>
      <c r="CT85">
        <f t="shared" ref="CT85:CT94" si="98">(AF85*BA85*AV85)</f>
        <v>287.38</v>
      </c>
      <c r="CU85">
        <f t="shared" ref="CU85:CU94" si="99">AG85</f>
        <v>0</v>
      </c>
      <c r="CV85">
        <f t="shared" ref="CV85:CV94" si="100">(AH85*AV85)</f>
        <v>1.59</v>
      </c>
      <c r="CW85">
        <f t="shared" ref="CW85:CW94" si="101">AI85</f>
        <v>0</v>
      </c>
      <c r="CX85">
        <f t="shared" ref="CX85:CX94" si="102">AJ85</f>
        <v>0</v>
      </c>
      <c r="CY85">
        <f t="shared" ref="CY85:CY94" si="103">((S85*BZ85)/100)</f>
        <v>0</v>
      </c>
      <c r="CZ85">
        <f t="shared" ref="CZ85:CZ94" si="104">((S85*CA85)/100)</f>
        <v>0</v>
      </c>
      <c r="DC85" t="s">
        <v>3</v>
      </c>
      <c r="DD85" t="s">
        <v>3</v>
      </c>
      <c r="DE85" t="s">
        <v>3</v>
      </c>
      <c r="DF85" t="s">
        <v>3</v>
      </c>
      <c r="DG85" t="s">
        <v>3</v>
      </c>
      <c r="DH85" t="s">
        <v>3</v>
      </c>
      <c r="DI85" t="s">
        <v>3</v>
      </c>
      <c r="DJ85" t="s">
        <v>3</v>
      </c>
      <c r="DK85" t="s">
        <v>3</v>
      </c>
      <c r="DL85" t="s">
        <v>3</v>
      </c>
      <c r="DM85" t="s">
        <v>3</v>
      </c>
      <c r="DN85">
        <v>0</v>
      </c>
      <c r="DO85">
        <v>0</v>
      </c>
      <c r="DP85">
        <v>1</v>
      </c>
      <c r="DQ85">
        <v>1</v>
      </c>
      <c r="DU85">
        <v>1007</v>
      </c>
      <c r="DV85" t="s">
        <v>161</v>
      </c>
      <c r="DW85" t="s">
        <v>161</v>
      </c>
      <c r="DX85">
        <v>100</v>
      </c>
      <c r="EE85">
        <v>41650916</v>
      </c>
      <c r="EF85">
        <v>1</v>
      </c>
      <c r="EG85" t="s">
        <v>20</v>
      </c>
      <c r="EH85">
        <v>0</v>
      </c>
      <c r="EI85" t="s">
        <v>3</v>
      </c>
      <c r="EJ85">
        <v>4</v>
      </c>
      <c r="EK85">
        <v>0</v>
      </c>
      <c r="EL85" t="s">
        <v>21</v>
      </c>
      <c r="EM85" t="s">
        <v>22</v>
      </c>
      <c r="EO85" t="s">
        <v>3</v>
      </c>
      <c r="EQ85">
        <v>0</v>
      </c>
      <c r="ER85">
        <v>9066.39</v>
      </c>
      <c r="ES85">
        <v>0</v>
      </c>
      <c r="ET85">
        <v>8779.01</v>
      </c>
      <c r="EU85">
        <v>3433.88</v>
      </c>
      <c r="EV85">
        <v>287.38</v>
      </c>
      <c r="EW85">
        <v>1.59</v>
      </c>
      <c r="EX85">
        <v>0</v>
      </c>
      <c r="EY85">
        <v>0</v>
      </c>
      <c r="FQ85">
        <v>0</v>
      </c>
      <c r="FR85">
        <f t="shared" ref="FR85:FR94" si="105">ROUND(IF(AND(BH85=3,BI85=3),P85,0),2)</f>
        <v>0</v>
      </c>
      <c r="FS85">
        <v>0</v>
      </c>
      <c r="FX85">
        <v>70</v>
      </c>
      <c r="FY85">
        <v>10</v>
      </c>
      <c r="GA85" t="s">
        <v>3</v>
      </c>
      <c r="GD85">
        <v>0</v>
      </c>
      <c r="GF85">
        <v>786330748</v>
      </c>
      <c r="GG85">
        <v>2</v>
      </c>
      <c r="GH85">
        <v>1</v>
      </c>
      <c r="GI85">
        <v>-2</v>
      </c>
      <c r="GJ85">
        <v>0</v>
      </c>
      <c r="GK85">
        <f>ROUND(R85*(R12)/100,2)</f>
        <v>0</v>
      </c>
      <c r="GL85">
        <f t="shared" ref="GL85:GL94" si="106">ROUND(IF(AND(BH85=3,BI85=3,FS85&lt;&gt;0),P85,0),2)</f>
        <v>0</v>
      </c>
      <c r="GM85">
        <f>ROUND(O85+X85+Y85+GK85,2)+GX85</f>
        <v>0</v>
      </c>
      <c r="GN85">
        <f>IF(OR(BI85=0,BI85=1),ROUND(O85+X85+Y85+GK85,2),0)</f>
        <v>0</v>
      </c>
      <c r="GO85">
        <f>IF(BI85=2,ROUND(O85+X85+Y85+GK85,2),0)</f>
        <v>0</v>
      </c>
      <c r="GP85">
        <f>IF(BI85=4,ROUND(O85+X85+Y85+GK85,2)+GX85,0)</f>
        <v>0</v>
      </c>
      <c r="GR85">
        <v>0</v>
      </c>
      <c r="GS85">
        <v>3</v>
      </c>
      <c r="GT85">
        <v>0</v>
      </c>
      <c r="GU85" t="s">
        <v>3</v>
      </c>
      <c r="GV85">
        <f>ROUND((GT85),6)</f>
        <v>0</v>
      </c>
      <c r="GW85">
        <v>1</v>
      </c>
      <c r="GX85">
        <f t="shared" ref="GX85:GX94" si="107">ROUND(HC85*I85,2)</f>
        <v>0</v>
      </c>
      <c r="HA85">
        <v>0</v>
      </c>
      <c r="HB85">
        <v>0</v>
      </c>
      <c r="HC85">
        <f t="shared" ref="HC85:HC94" si="108">GV85*GW85</f>
        <v>0</v>
      </c>
      <c r="IK85">
        <v>0</v>
      </c>
    </row>
    <row r="86" spans="1:245" x14ac:dyDescent="0.2">
      <c r="A86">
        <v>17</v>
      </c>
      <c r="B86">
        <v>0</v>
      </c>
      <c r="C86">
        <f>ROW(SmtRes!A85)</f>
        <v>85</v>
      </c>
      <c r="D86">
        <f>ROW(EtalonRes!A84)</f>
        <v>84</v>
      </c>
      <c r="E86" t="s">
        <v>163</v>
      </c>
      <c r="F86" t="s">
        <v>164</v>
      </c>
      <c r="G86" t="s">
        <v>165</v>
      </c>
      <c r="H86" t="s">
        <v>161</v>
      </c>
      <c r="I86">
        <f>ROUND((I92)*0.25*0.1,9)</f>
        <v>0</v>
      </c>
      <c r="J86">
        <v>0</v>
      </c>
      <c r="O86">
        <f t="shared" si="79"/>
        <v>0</v>
      </c>
      <c r="P86">
        <f t="shared" si="80"/>
        <v>0</v>
      </c>
      <c r="Q86">
        <f t="shared" si="81"/>
        <v>0</v>
      </c>
      <c r="R86">
        <f t="shared" si="82"/>
        <v>0</v>
      </c>
      <c r="S86">
        <f t="shared" si="83"/>
        <v>0</v>
      </c>
      <c r="T86">
        <f t="shared" si="84"/>
        <v>0</v>
      </c>
      <c r="U86">
        <f t="shared" si="85"/>
        <v>0</v>
      </c>
      <c r="V86">
        <f t="shared" si="86"/>
        <v>0</v>
      </c>
      <c r="W86">
        <f t="shared" si="87"/>
        <v>0</v>
      </c>
      <c r="X86">
        <f t="shared" si="88"/>
        <v>0</v>
      </c>
      <c r="Y86">
        <f t="shared" si="89"/>
        <v>0</v>
      </c>
      <c r="AA86">
        <v>45334378</v>
      </c>
      <c r="AB86">
        <f t="shared" si="90"/>
        <v>41951.1</v>
      </c>
      <c r="AC86">
        <f>ROUND((ES86),6)</f>
        <v>0</v>
      </c>
      <c r="AD86">
        <f>ROUND((((ET86)-(EU86))+AE86),6)</f>
        <v>0</v>
      </c>
      <c r="AE86">
        <f t="shared" si="91"/>
        <v>0</v>
      </c>
      <c r="AF86">
        <f t="shared" si="91"/>
        <v>41951.1</v>
      </c>
      <c r="AG86">
        <f t="shared" si="92"/>
        <v>0</v>
      </c>
      <c r="AH86">
        <f t="shared" si="93"/>
        <v>221.6</v>
      </c>
      <c r="AI86">
        <f t="shared" si="93"/>
        <v>0</v>
      </c>
      <c r="AJ86">
        <f t="shared" si="94"/>
        <v>0</v>
      </c>
      <c r="AK86">
        <v>41951.1</v>
      </c>
      <c r="AL86">
        <v>0</v>
      </c>
      <c r="AM86">
        <v>0</v>
      </c>
      <c r="AN86">
        <v>0</v>
      </c>
      <c r="AO86">
        <v>41951.1</v>
      </c>
      <c r="AP86">
        <v>0</v>
      </c>
      <c r="AQ86">
        <v>221.6</v>
      </c>
      <c r="AR86">
        <v>0</v>
      </c>
      <c r="AS86">
        <v>0</v>
      </c>
      <c r="AT86">
        <v>70</v>
      </c>
      <c r="AU86">
        <v>10</v>
      </c>
      <c r="AV86">
        <v>1</v>
      </c>
      <c r="AW86">
        <v>1</v>
      </c>
      <c r="AZ86">
        <v>1</v>
      </c>
      <c r="BA86">
        <v>1</v>
      </c>
      <c r="BB86">
        <v>1</v>
      </c>
      <c r="BC86">
        <v>1</v>
      </c>
      <c r="BD86" t="s">
        <v>3</v>
      </c>
      <c r="BE86" t="s">
        <v>3</v>
      </c>
      <c r="BF86" t="s">
        <v>3</v>
      </c>
      <c r="BG86" t="s">
        <v>3</v>
      </c>
      <c r="BH86">
        <v>0</v>
      </c>
      <c r="BI86">
        <v>4</v>
      </c>
      <c r="BJ86" t="s">
        <v>166</v>
      </c>
      <c r="BM86">
        <v>0</v>
      </c>
      <c r="BN86">
        <v>0</v>
      </c>
      <c r="BO86" t="s">
        <v>3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 t="s">
        <v>3</v>
      </c>
      <c r="BZ86">
        <v>70</v>
      </c>
      <c r="CA86">
        <v>10</v>
      </c>
      <c r="CE86">
        <v>0</v>
      </c>
      <c r="CF86">
        <v>0</v>
      </c>
      <c r="CG86">
        <v>0</v>
      </c>
      <c r="CM86">
        <v>0</v>
      </c>
      <c r="CN86" t="s">
        <v>3</v>
      </c>
      <c r="CO86">
        <v>0</v>
      </c>
      <c r="CP86">
        <f t="shared" si="95"/>
        <v>0</v>
      </c>
      <c r="CQ86">
        <f t="shared" si="96"/>
        <v>0</v>
      </c>
      <c r="CR86">
        <f>((((ET86)*BB86-(EU86)*BS86)+AE86*BS86)*AV86)</f>
        <v>0</v>
      </c>
      <c r="CS86">
        <f t="shared" si="97"/>
        <v>0</v>
      </c>
      <c r="CT86">
        <f t="shared" si="98"/>
        <v>41951.1</v>
      </c>
      <c r="CU86">
        <f t="shared" si="99"/>
        <v>0</v>
      </c>
      <c r="CV86">
        <f t="shared" si="100"/>
        <v>221.6</v>
      </c>
      <c r="CW86">
        <f t="shared" si="101"/>
        <v>0</v>
      </c>
      <c r="CX86">
        <f t="shared" si="102"/>
        <v>0</v>
      </c>
      <c r="CY86">
        <f t="shared" si="103"/>
        <v>0</v>
      </c>
      <c r="CZ86">
        <f t="shared" si="104"/>
        <v>0</v>
      </c>
      <c r="DC86" t="s">
        <v>3</v>
      </c>
      <c r="DD86" t="s">
        <v>3</v>
      </c>
      <c r="DE86" t="s">
        <v>3</v>
      </c>
      <c r="DF86" t="s">
        <v>3</v>
      </c>
      <c r="DG86" t="s">
        <v>3</v>
      </c>
      <c r="DH86" t="s">
        <v>3</v>
      </c>
      <c r="DI86" t="s">
        <v>3</v>
      </c>
      <c r="DJ86" t="s">
        <v>3</v>
      </c>
      <c r="DK86" t="s">
        <v>3</v>
      </c>
      <c r="DL86" t="s">
        <v>3</v>
      </c>
      <c r="DM86" t="s">
        <v>3</v>
      </c>
      <c r="DN86">
        <v>0</v>
      </c>
      <c r="DO86">
        <v>0</v>
      </c>
      <c r="DP86">
        <v>1</v>
      </c>
      <c r="DQ86">
        <v>1</v>
      </c>
      <c r="DU86">
        <v>1007</v>
      </c>
      <c r="DV86" t="s">
        <v>161</v>
      </c>
      <c r="DW86" t="s">
        <v>161</v>
      </c>
      <c r="DX86">
        <v>100</v>
      </c>
      <c r="EE86">
        <v>41650916</v>
      </c>
      <c r="EF86">
        <v>1</v>
      </c>
      <c r="EG86" t="s">
        <v>20</v>
      </c>
      <c r="EH86">
        <v>0</v>
      </c>
      <c r="EI86" t="s">
        <v>3</v>
      </c>
      <c r="EJ86">
        <v>4</v>
      </c>
      <c r="EK86">
        <v>0</v>
      </c>
      <c r="EL86" t="s">
        <v>21</v>
      </c>
      <c r="EM86" t="s">
        <v>22</v>
      </c>
      <c r="EO86" t="s">
        <v>3</v>
      </c>
      <c r="EQ86">
        <v>0</v>
      </c>
      <c r="ER86">
        <v>41951.1</v>
      </c>
      <c r="ES86">
        <v>0</v>
      </c>
      <c r="ET86">
        <v>0</v>
      </c>
      <c r="EU86">
        <v>0</v>
      </c>
      <c r="EV86">
        <v>41951.1</v>
      </c>
      <c r="EW86">
        <v>221.6</v>
      </c>
      <c r="EX86">
        <v>0</v>
      </c>
      <c r="EY86">
        <v>0</v>
      </c>
      <c r="FQ86">
        <v>0</v>
      </c>
      <c r="FR86">
        <f t="shared" si="105"/>
        <v>0</v>
      </c>
      <c r="FS86">
        <v>0</v>
      </c>
      <c r="FX86">
        <v>70</v>
      </c>
      <c r="FY86">
        <v>10</v>
      </c>
      <c r="GA86" t="s">
        <v>3</v>
      </c>
      <c r="GD86">
        <v>0</v>
      </c>
      <c r="GF86">
        <v>-886337855</v>
      </c>
      <c r="GG86">
        <v>2</v>
      </c>
      <c r="GH86">
        <v>1</v>
      </c>
      <c r="GI86">
        <v>-2</v>
      </c>
      <c r="GJ86">
        <v>0</v>
      </c>
      <c r="GK86">
        <f>ROUND(R86*(R12)/100,2)</f>
        <v>0</v>
      </c>
      <c r="GL86">
        <f t="shared" si="106"/>
        <v>0</v>
      </c>
      <c r="GM86">
        <f>ROUND(O86+X86+Y86+GK86,2)+GX86</f>
        <v>0</v>
      </c>
      <c r="GN86">
        <f>IF(OR(BI86=0,BI86=1),ROUND(O86+X86+Y86+GK86,2),0)</f>
        <v>0</v>
      </c>
      <c r="GO86">
        <f>IF(BI86=2,ROUND(O86+X86+Y86+GK86,2),0)</f>
        <v>0</v>
      </c>
      <c r="GP86">
        <f>IF(BI86=4,ROUND(O86+X86+Y86+GK86,2)+GX86,0)</f>
        <v>0</v>
      </c>
      <c r="GR86">
        <v>0</v>
      </c>
      <c r="GS86">
        <v>3</v>
      </c>
      <c r="GT86">
        <v>0</v>
      </c>
      <c r="GU86" t="s">
        <v>3</v>
      </c>
      <c r="GV86">
        <f>ROUND((GT86),6)</f>
        <v>0</v>
      </c>
      <c r="GW86">
        <v>1</v>
      </c>
      <c r="GX86">
        <f t="shared" si="107"/>
        <v>0</v>
      </c>
      <c r="HA86">
        <v>0</v>
      </c>
      <c r="HB86">
        <v>0</v>
      </c>
      <c r="HC86">
        <f t="shared" si="108"/>
        <v>0</v>
      </c>
      <c r="IK86">
        <v>0</v>
      </c>
    </row>
    <row r="87" spans="1:245" x14ac:dyDescent="0.2">
      <c r="A87">
        <v>17</v>
      </c>
      <c r="B87">
        <v>0</v>
      </c>
      <c r="C87">
        <f>ROW(SmtRes!A86)</f>
        <v>86</v>
      </c>
      <c r="D87">
        <f>ROW(EtalonRes!A85)</f>
        <v>85</v>
      </c>
      <c r="E87" t="s">
        <v>167</v>
      </c>
      <c r="F87" t="s">
        <v>168</v>
      </c>
      <c r="G87" t="s">
        <v>169</v>
      </c>
      <c r="H87" t="s">
        <v>161</v>
      </c>
      <c r="I87">
        <f>ROUND((I86),9)</f>
        <v>0</v>
      </c>
      <c r="J87">
        <v>0</v>
      </c>
      <c r="O87">
        <f t="shared" si="79"/>
        <v>0</v>
      </c>
      <c r="P87">
        <f t="shared" si="80"/>
        <v>0</v>
      </c>
      <c r="Q87">
        <f t="shared" si="81"/>
        <v>0</v>
      </c>
      <c r="R87">
        <f t="shared" si="82"/>
        <v>0</v>
      </c>
      <c r="S87">
        <f t="shared" si="83"/>
        <v>0</v>
      </c>
      <c r="T87">
        <f t="shared" si="84"/>
        <v>0</v>
      </c>
      <c r="U87">
        <f t="shared" si="85"/>
        <v>0</v>
      </c>
      <c r="V87">
        <f t="shared" si="86"/>
        <v>0</v>
      </c>
      <c r="W87">
        <f t="shared" si="87"/>
        <v>0</v>
      </c>
      <c r="X87">
        <f t="shared" si="88"/>
        <v>0</v>
      </c>
      <c r="Y87">
        <f t="shared" si="89"/>
        <v>0</v>
      </c>
      <c r="AA87">
        <v>45334378</v>
      </c>
      <c r="AB87">
        <f t="shared" si="90"/>
        <v>11130.3</v>
      </c>
      <c r="AC87">
        <f>ROUND((ES87),6)</f>
        <v>0</v>
      </c>
      <c r="AD87">
        <f>ROUND((((ET87)-(EU87))+AE87),6)</f>
        <v>0</v>
      </c>
      <c r="AE87">
        <f t="shared" si="91"/>
        <v>0</v>
      </c>
      <c r="AF87">
        <f t="shared" si="91"/>
        <v>11130.3</v>
      </c>
      <c r="AG87">
        <f t="shared" si="92"/>
        <v>0</v>
      </c>
      <c r="AH87">
        <f t="shared" si="93"/>
        <v>83</v>
      </c>
      <c r="AI87">
        <f t="shared" si="93"/>
        <v>0</v>
      </c>
      <c r="AJ87">
        <f t="shared" si="94"/>
        <v>0</v>
      </c>
      <c r="AK87">
        <v>11130.3</v>
      </c>
      <c r="AL87">
        <v>0</v>
      </c>
      <c r="AM87">
        <v>0</v>
      </c>
      <c r="AN87">
        <v>0</v>
      </c>
      <c r="AO87">
        <v>11130.3</v>
      </c>
      <c r="AP87">
        <v>0</v>
      </c>
      <c r="AQ87">
        <v>83</v>
      </c>
      <c r="AR87">
        <v>0</v>
      </c>
      <c r="AS87">
        <v>0</v>
      </c>
      <c r="AT87">
        <v>70</v>
      </c>
      <c r="AU87">
        <v>10</v>
      </c>
      <c r="AV87">
        <v>1</v>
      </c>
      <c r="AW87">
        <v>1</v>
      </c>
      <c r="AZ87">
        <v>1</v>
      </c>
      <c r="BA87">
        <v>1</v>
      </c>
      <c r="BB87">
        <v>1</v>
      </c>
      <c r="BC87">
        <v>1</v>
      </c>
      <c r="BD87" t="s">
        <v>3</v>
      </c>
      <c r="BE87" t="s">
        <v>3</v>
      </c>
      <c r="BF87" t="s">
        <v>3</v>
      </c>
      <c r="BG87" t="s">
        <v>3</v>
      </c>
      <c r="BH87">
        <v>0</v>
      </c>
      <c r="BI87">
        <v>4</v>
      </c>
      <c r="BJ87" t="s">
        <v>170</v>
      </c>
      <c r="BM87">
        <v>0</v>
      </c>
      <c r="BN87">
        <v>0</v>
      </c>
      <c r="BO87" t="s">
        <v>3</v>
      </c>
      <c r="BP87">
        <v>0</v>
      </c>
      <c r="BQ87">
        <v>1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 t="s">
        <v>3</v>
      </c>
      <c r="BZ87">
        <v>70</v>
      </c>
      <c r="CA87">
        <v>10</v>
      </c>
      <c r="CE87">
        <v>0</v>
      </c>
      <c r="CF87">
        <v>0</v>
      </c>
      <c r="CG87">
        <v>0</v>
      </c>
      <c r="CM87">
        <v>0</v>
      </c>
      <c r="CN87" t="s">
        <v>3</v>
      </c>
      <c r="CO87">
        <v>0</v>
      </c>
      <c r="CP87">
        <f t="shared" si="95"/>
        <v>0</v>
      </c>
      <c r="CQ87">
        <f t="shared" si="96"/>
        <v>0</v>
      </c>
      <c r="CR87">
        <f>((((ET87)*BB87-(EU87)*BS87)+AE87*BS87)*AV87)</f>
        <v>0</v>
      </c>
      <c r="CS87">
        <f t="shared" si="97"/>
        <v>0</v>
      </c>
      <c r="CT87">
        <f t="shared" si="98"/>
        <v>11130.3</v>
      </c>
      <c r="CU87">
        <f t="shared" si="99"/>
        <v>0</v>
      </c>
      <c r="CV87">
        <f t="shared" si="100"/>
        <v>83</v>
      </c>
      <c r="CW87">
        <f t="shared" si="101"/>
        <v>0</v>
      </c>
      <c r="CX87">
        <f t="shared" si="102"/>
        <v>0</v>
      </c>
      <c r="CY87">
        <f t="shared" si="103"/>
        <v>0</v>
      </c>
      <c r="CZ87">
        <f t="shared" si="104"/>
        <v>0</v>
      </c>
      <c r="DC87" t="s">
        <v>3</v>
      </c>
      <c r="DD87" t="s">
        <v>3</v>
      </c>
      <c r="DE87" t="s">
        <v>3</v>
      </c>
      <c r="DF87" t="s">
        <v>3</v>
      </c>
      <c r="DG87" t="s">
        <v>3</v>
      </c>
      <c r="DH87" t="s">
        <v>3</v>
      </c>
      <c r="DI87" t="s">
        <v>3</v>
      </c>
      <c r="DJ87" t="s">
        <v>3</v>
      </c>
      <c r="DK87" t="s">
        <v>3</v>
      </c>
      <c r="DL87" t="s">
        <v>3</v>
      </c>
      <c r="DM87" t="s">
        <v>3</v>
      </c>
      <c r="DN87">
        <v>0</v>
      </c>
      <c r="DO87">
        <v>0</v>
      </c>
      <c r="DP87">
        <v>1</v>
      </c>
      <c r="DQ87">
        <v>1</v>
      </c>
      <c r="DU87">
        <v>1007</v>
      </c>
      <c r="DV87" t="s">
        <v>161</v>
      </c>
      <c r="DW87" t="s">
        <v>161</v>
      </c>
      <c r="DX87">
        <v>100</v>
      </c>
      <c r="EE87">
        <v>41650916</v>
      </c>
      <c r="EF87">
        <v>1</v>
      </c>
      <c r="EG87" t="s">
        <v>20</v>
      </c>
      <c r="EH87">
        <v>0</v>
      </c>
      <c r="EI87" t="s">
        <v>3</v>
      </c>
      <c r="EJ87">
        <v>4</v>
      </c>
      <c r="EK87">
        <v>0</v>
      </c>
      <c r="EL87" t="s">
        <v>21</v>
      </c>
      <c r="EM87" t="s">
        <v>22</v>
      </c>
      <c r="EO87" t="s">
        <v>3</v>
      </c>
      <c r="EQ87">
        <v>0</v>
      </c>
      <c r="ER87">
        <v>11130.3</v>
      </c>
      <c r="ES87">
        <v>0</v>
      </c>
      <c r="ET87">
        <v>0</v>
      </c>
      <c r="EU87">
        <v>0</v>
      </c>
      <c r="EV87">
        <v>11130.3</v>
      </c>
      <c r="EW87">
        <v>83</v>
      </c>
      <c r="EX87">
        <v>0</v>
      </c>
      <c r="EY87">
        <v>0</v>
      </c>
      <c r="FQ87">
        <v>0</v>
      </c>
      <c r="FR87">
        <f t="shared" si="105"/>
        <v>0</v>
      </c>
      <c r="FS87">
        <v>0</v>
      </c>
      <c r="FX87">
        <v>70</v>
      </c>
      <c r="FY87">
        <v>10</v>
      </c>
      <c r="GA87" t="s">
        <v>3</v>
      </c>
      <c r="GD87">
        <v>0</v>
      </c>
      <c r="GF87">
        <v>-1649887295</v>
      </c>
      <c r="GG87">
        <v>2</v>
      </c>
      <c r="GH87">
        <v>1</v>
      </c>
      <c r="GI87">
        <v>-2</v>
      </c>
      <c r="GJ87">
        <v>0</v>
      </c>
      <c r="GK87">
        <f>ROUND(R87*(R12)/100,2)</f>
        <v>0</v>
      </c>
      <c r="GL87">
        <f t="shared" si="106"/>
        <v>0</v>
      </c>
      <c r="GM87">
        <f>ROUND(O87+X87+Y87+GK87,2)+GX87</f>
        <v>0</v>
      </c>
      <c r="GN87">
        <f>IF(OR(BI87=0,BI87=1),ROUND(O87+X87+Y87+GK87,2),0)</f>
        <v>0</v>
      </c>
      <c r="GO87">
        <f>IF(BI87=2,ROUND(O87+X87+Y87+GK87,2),0)</f>
        <v>0</v>
      </c>
      <c r="GP87">
        <f>IF(BI87=4,ROUND(O87+X87+Y87+GK87,2)+GX87,0)</f>
        <v>0</v>
      </c>
      <c r="GR87">
        <v>0</v>
      </c>
      <c r="GS87">
        <v>3</v>
      </c>
      <c r="GT87">
        <v>0</v>
      </c>
      <c r="GU87" t="s">
        <v>3</v>
      </c>
      <c r="GV87">
        <f>ROUND((GT87),6)</f>
        <v>0</v>
      </c>
      <c r="GW87">
        <v>1</v>
      </c>
      <c r="GX87">
        <f t="shared" si="107"/>
        <v>0</v>
      </c>
      <c r="HA87">
        <v>0</v>
      </c>
      <c r="HB87">
        <v>0</v>
      </c>
      <c r="HC87">
        <f t="shared" si="108"/>
        <v>0</v>
      </c>
      <c r="IK87">
        <v>0</v>
      </c>
    </row>
    <row r="88" spans="1:245" x14ac:dyDescent="0.2">
      <c r="A88">
        <v>17</v>
      </c>
      <c r="B88">
        <v>0</v>
      </c>
      <c r="C88">
        <f>ROW(SmtRes!A87)</f>
        <v>87</v>
      </c>
      <c r="D88">
        <f>ROW(EtalonRes!A86)</f>
        <v>86</v>
      </c>
      <c r="E88" t="s">
        <v>171</v>
      </c>
      <c r="F88" t="s">
        <v>172</v>
      </c>
      <c r="G88" t="s">
        <v>173</v>
      </c>
      <c r="H88" t="s">
        <v>93</v>
      </c>
      <c r="I88">
        <f>ROUND((I92)*100*0.25,9)</f>
        <v>0</v>
      </c>
      <c r="J88">
        <v>0</v>
      </c>
      <c r="O88">
        <f t="shared" si="79"/>
        <v>0</v>
      </c>
      <c r="P88">
        <f t="shared" si="80"/>
        <v>0</v>
      </c>
      <c r="Q88">
        <f t="shared" si="81"/>
        <v>0</v>
      </c>
      <c r="R88">
        <f t="shared" si="82"/>
        <v>0</v>
      </c>
      <c r="S88">
        <f t="shared" si="83"/>
        <v>0</v>
      </c>
      <c r="T88">
        <f t="shared" si="84"/>
        <v>0</v>
      </c>
      <c r="U88">
        <f t="shared" si="85"/>
        <v>0</v>
      </c>
      <c r="V88">
        <f t="shared" si="86"/>
        <v>0</v>
      </c>
      <c r="W88">
        <f t="shared" si="87"/>
        <v>0</v>
      </c>
      <c r="X88">
        <f t="shared" si="88"/>
        <v>0</v>
      </c>
      <c r="Y88">
        <f t="shared" si="89"/>
        <v>0</v>
      </c>
      <c r="AA88">
        <v>45334378</v>
      </c>
      <c r="AB88">
        <f t="shared" si="90"/>
        <v>47.27</v>
      </c>
      <c r="AC88">
        <f>ROUND((ES88),6)</f>
        <v>0</v>
      </c>
      <c r="AD88">
        <f>ROUND((((ET88)-(EU88))+AE88),6)</f>
        <v>47.27</v>
      </c>
      <c r="AE88">
        <f t="shared" si="91"/>
        <v>25.66</v>
      </c>
      <c r="AF88">
        <f t="shared" si="91"/>
        <v>0</v>
      </c>
      <c r="AG88">
        <f t="shared" si="92"/>
        <v>0</v>
      </c>
      <c r="AH88">
        <f t="shared" si="93"/>
        <v>0</v>
      </c>
      <c r="AI88">
        <f t="shared" si="93"/>
        <v>0</v>
      </c>
      <c r="AJ88">
        <f t="shared" si="94"/>
        <v>0</v>
      </c>
      <c r="AK88">
        <v>47.27</v>
      </c>
      <c r="AL88">
        <v>0</v>
      </c>
      <c r="AM88">
        <v>47.27</v>
      </c>
      <c r="AN88">
        <v>25.66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</v>
      </c>
      <c r="AZ88">
        <v>1</v>
      </c>
      <c r="BA88">
        <v>1</v>
      </c>
      <c r="BB88">
        <v>1</v>
      </c>
      <c r="BC88">
        <v>1</v>
      </c>
      <c r="BD88" t="s">
        <v>3</v>
      </c>
      <c r="BE88" t="s">
        <v>3</v>
      </c>
      <c r="BF88" t="s">
        <v>3</v>
      </c>
      <c r="BG88" t="s">
        <v>3</v>
      </c>
      <c r="BH88">
        <v>0</v>
      </c>
      <c r="BI88">
        <v>4</v>
      </c>
      <c r="BJ88" t="s">
        <v>174</v>
      </c>
      <c r="BM88">
        <v>1</v>
      </c>
      <c r="BN88">
        <v>0</v>
      </c>
      <c r="BO88" t="s">
        <v>3</v>
      </c>
      <c r="BP88">
        <v>0</v>
      </c>
      <c r="BQ88">
        <v>1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 t="s">
        <v>3</v>
      </c>
      <c r="BZ88">
        <v>0</v>
      </c>
      <c r="CA88">
        <v>0</v>
      </c>
      <c r="CE88">
        <v>0</v>
      </c>
      <c r="CF88">
        <v>0</v>
      </c>
      <c r="CG88">
        <v>0</v>
      </c>
      <c r="CM88">
        <v>0</v>
      </c>
      <c r="CN88" t="s">
        <v>3</v>
      </c>
      <c r="CO88">
        <v>0</v>
      </c>
      <c r="CP88">
        <f t="shared" si="95"/>
        <v>0</v>
      </c>
      <c r="CQ88">
        <f t="shared" si="96"/>
        <v>0</v>
      </c>
      <c r="CR88">
        <f>((((ET88)*BB88-(EU88)*BS88)+AE88*BS88)*AV88)</f>
        <v>47.27</v>
      </c>
      <c r="CS88">
        <f t="shared" si="97"/>
        <v>25.66</v>
      </c>
      <c r="CT88">
        <f t="shared" si="98"/>
        <v>0</v>
      </c>
      <c r="CU88">
        <f t="shared" si="99"/>
        <v>0</v>
      </c>
      <c r="CV88">
        <f t="shared" si="100"/>
        <v>0</v>
      </c>
      <c r="CW88">
        <f t="shared" si="101"/>
        <v>0</v>
      </c>
      <c r="CX88">
        <f t="shared" si="102"/>
        <v>0</v>
      </c>
      <c r="CY88">
        <f t="shared" si="103"/>
        <v>0</v>
      </c>
      <c r="CZ88">
        <f t="shared" si="104"/>
        <v>0</v>
      </c>
      <c r="DC88" t="s">
        <v>3</v>
      </c>
      <c r="DD88" t="s">
        <v>3</v>
      </c>
      <c r="DE88" t="s">
        <v>3</v>
      </c>
      <c r="DF88" t="s">
        <v>3</v>
      </c>
      <c r="DG88" t="s">
        <v>3</v>
      </c>
      <c r="DH88" t="s">
        <v>3</v>
      </c>
      <c r="DI88" t="s">
        <v>3</v>
      </c>
      <c r="DJ88" t="s">
        <v>3</v>
      </c>
      <c r="DK88" t="s">
        <v>3</v>
      </c>
      <c r="DL88" t="s">
        <v>3</v>
      </c>
      <c r="DM88" t="s">
        <v>3</v>
      </c>
      <c r="DN88">
        <v>0</v>
      </c>
      <c r="DO88">
        <v>0</v>
      </c>
      <c r="DP88">
        <v>1</v>
      </c>
      <c r="DQ88">
        <v>1</v>
      </c>
      <c r="DU88">
        <v>1007</v>
      </c>
      <c r="DV88" t="s">
        <v>93</v>
      </c>
      <c r="DW88" t="s">
        <v>93</v>
      </c>
      <c r="DX88">
        <v>1</v>
      </c>
      <c r="EE88">
        <v>41650918</v>
      </c>
      <c r="EF88">
        <v>1</v>
      </c>
      <c r="EG88" t="s">
        <v>20</v>
      </c>
      <c r="EH88">
        <v>0</v>
      </c>
      <c r="EI88" t="s">
        <v>3</v>
      </c>
      <c r="EJ88">
        <v>4</v>
      </c>
      <c r="EK88">
        <v>1</v>
      </c>
      <c r="EL88" t="s">
        <v>54</v>
      </c>
      <c r="EM88" t="s">
        <v>22</v>
      </c>
      <c r="EO88" t="s">
        <v>3</v>
      </c>
      <c r="EQ88">
        <v>0</v>
      </c>
      <c r="ER88">
        <v>47.27</v>
      </c>
      <c r="ES88">
        <v>0</v>
      </c>
      <c r="ET88">
        <v>47.27</v>
      </c>
      <c r="EU88">
        <v>25.66</v>
      </c>
      <c r="EV88">
        <v>0</v>
      </c>
      <c r="EW88">
        <v>0</v>
      </c>
      <c r="EX88">
        <v>0</v>
      </c>
      <c r="EY88">
        <v>0</v>
      </c>
      <c r="FQ88">
        <v>0</v>
      </c>
      <c r="FR88">
        <f t="shared" si="105"/>
        <v>0</v>
      </c>
      <c r="FS88">
        <v>0</v>
      </c>
      <c r="FX88">
        <v>0</v>
      </c>
      <c r="FY88">
        <v>0</v>
      </c>
      <c r="GA88" t="s">
        <v>3</v>
      </c>
      <c r="GD88">
        <v>1</v>
      </c>
      <c r="GF88">
        <v>-1249335408</v>
      </c>
      <c r="GG88">
        <v>2</v>
      </c>
      <c r="GH88">
        <v>1</v>
      </c>
      <c r="GI88">
        <v>-2</v>
      </c>
      <c r="GJ88">
        <v>0</v>
      </c>
      <c r="GK88">
        <v>0</v>
      </c>
      <c r="GL88">
        <f t="shared" si="106"/>
        <v>0</v>
      </c>
      <c r="GM88">
        <f>ROUND(O88+X88+Y88,2)+GX88</f>
        <v>0</v>
      </c>
      <c r="GN88">
        <f>IF(OR(BI88=0,BI88=1),ROUND(O88+X88+Y88,2),0)</f>
        <v>0</v>
      </c>
      <c r="GO88">
        <f>IF(BI88=2,ROUND(O88+X88+Y88,2),0)</f>
        <v>0</v>
      </c>
      <c r="GP88">
        <f>IF(BI88=4,ROUND(O88+X88+Y88,2)+GX88,0)</f>
        <v>0</v>
      </c>
      <c r="GR88">
        <v>0</v>
      </c>
      <c r="GS88">
        <v>3</v>
      </c>
      <c r="GT88">
        <v>0</v>
      </c>
      <c r="GU88" t="s">
        <v>3</v>
      </c>
      <c r="GV88">
        <f>ROUND((GT88),6)</f>
        <v>0</v>
      </c>
      <c r="GW88">
        <v>1</v>
      </c>
      <c r="GX88">
        <f t="shared" si="107"/>
        <v>0</v>
      </c>
      <c r="HA88">
        <v>0</v>
      </c>
      <c r="HB88">
        <v>0</v>
      </c>
      <c r="HC88">
        <f t="shared" si="108"/>
        <v>0</v>
      </c>
      <c r="IK88">
        <v>0</v>
      </c>
    </row>
    <row r="89" spans="1:245" x14ac:dyDescent="0.2">
      <c r="A89">
        <v>17</v>
      </c>
      <c r="B89">
        <v>0</v>
      </c>
      <c r="C89">
        <f>ROW(SmtRes!A88)</f>
        <v>88</v>
      </c>
      <c r="D89">
        <f>ROW(EtalonRes!A87)</f>
        <v>87</v>
      </c>
      <c r="E89" t="s">
        <v>175</v>
      </c>
      <c r="F89" t="s">
        <v>176</v>
      </c>
      <c r="G89" t="s">
        <v>177</v>
      </c>
      <c r="H89" t="s">
        <v>93</v>
      </c>
      <c r="I89">
        <f>ROUND(I88,9)</f>
        <v>0</v>
      </c>
      <c r="J89">
        <v>0</v>
      </c>
      <c r="O89">
        <f t="shared" si="79"/>
        <v>0</v>
      </c>
      <c r="P89">
        <f t="shared" si="80"/>
        <v>0</v>
      </c>
      <c r="Q89">
        <f t="shared" si="81"/>
        <v>0</v>
      </c>
      <c r="R89">
        <f t="shared" si="82"/>
        <v>0</v>
      </c>
      <c r="S89">
        <f t="shared" si="83"/>
        <v>0</v>
      </c>
      <c r="T89">
        <f t="shared" si="84"/>
        <v>0</v>
      </c>
      <c r="U89">
        <f t="shared" si="85"/>
        <v>0</v>
      </c>
      <c r="V89">
        <f t="shared" si="86"/>
        <v>0</v>
      </c>
      <c r="W89">
        <f t="shared" si="87"/>
        <v>0</v>
      </c>
      <c r="X89">
        <f t="shared" si="88"/>
        <v>0</v>
      </c>
      <c r="Y89">
        <f t="shared" si="89"/>
        <v>0</v>
      </c>
      <c r="AA89">
        <v>45334378</v>
      </c>
      <c r="AB89">
        <f t="shared" si="90"/>
        <v>716.75</v>
      </c>
      <c r="AC89">
        <f>ROUND(((ES89*47)),6)</f>
        <v>0</v>
      </c>
      <c r="AD89">
        <f>ROUND(((((ET89*47))-((EU89*47)))+AE89),6)</f>
        <v>716.75</v>
      </c>
      <c r="AE89">
        <f>ROUND(((EU89*47)),6)</f>
        <v>389.16</v>
      </c>
      <c r="AF89">
        <f>ROUND(((EV89*47)),6)</f>
        <v>0</v>
      </c>
      <c r="AG89">
        <f t="shared" si="92"/>
        <v>0</v>
      </c>
      <c r="AH89">
        <f>((EW89*47))</f>
        <v>0</v>
      </c>
      <c r="AI89">
        <f>((EX89*47))</f>
        <v>0</v>
      </c>
      <c r="AJ89">
        <f t="shared" si="94"/>
        <v>0</v>
      </c>
      <c r="AK89">
        <v>15.25</v>
      </c>
      <c r="AL89">
        <v>0</v>
      </c>
      <c r="AM89">
        <v>15.25</v>
      </c>
      <c r="AN89">
        <v>8.2799999999999994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Z89">
        <v>1</v>
      </c>
      <c r="BA89">
        <v>1</v>
      </c>
      <c r="BB89">
        <v>1</v>
      </c>
      <c r="BC89">
        <v>1</v>
      </c>
      <c r="BD89" t="s">
        <v>3</v>
      </c>
      <c r="BE89" t="s">
        <v>3</v>
      </c>
      <c r="BF89" t="s">
        <v>3</v>
      </c>
      <c r="BG89" t="s">
        <v>3</v>
      </c>
      <c r="BH89">
        <v>0</v>
      </c>
      <c r="BI89">
        <v>4</v>
      </c>
      <c r="BJ89" t="s">
        <v>178</v>
      </c>
      <c r="BM89">
        <v>1</v>
      </c>
      <c r="BN89">
        <v>0</v>
      </c>
      <c r="BO89" t="s">
        <v>3</v>
      </c>
      <c r="BP89">
        <v>0</v>
      </c>
      <c r="BQ89">
        <v>1</v>
      </c>
      <c r="BR89">
        <v>0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 t="s">
        <v>3</v>
      </c>
      <c r="BZ89">
        <v>0</v>
      </c>
      <c r="CA89">
        <v>0</v>
      </c>
      <c r="CE89">
        <v>0</v>
      </c>
      <c r="CF89">
        <v>0</v>
      </c>
      <c r="CG89">
        <v>0</v>
      </c>
      <c r="CM89">
        <v>0</v>
      </c>
      <c r="CN89" t="s">
        <v>3</v>
      </c>
      <c r="CO89">
        <v>0</v>
      </c>
      <c r="CP89">
        <f t="shared" si="95"/>
        <v>0</v>
      </c>
      <c r="CQ89">
        <f t="shared" si="96"/>
        <v>0</v>
      </c>
      <c r="CR89">
        <f>(((((ET89*47))*BB89-((EU89*47))*BS89)+AE89*BS89)*AV89)</f>
        <v>716.75</v>
      </c>
      <c r="CS89">
        <f t="shared" si="97"/>
        <v>389.16</v>
      </c>
      <c r="CT89">
        <f t="shared" si="98"/>
        <v>0</v>
      </c>
      <c r="CU89">
        <f t="shared" si="99"/>
        <v>0</v>
      </c>
      <c r="CV89">
        <f t="shared" si="100"/>
        <v>0</v>
      </c>
      <c r="CW89">
        <f t="shared" si="101"/>
        <v>0</v>
      </c>
      <c r="CX89">
        <f t="shared" si="102"/>
        <v>0</v>
      </c>
      <c r="CY89">
        <f t="shared" si="103"/>
        <v>0</v>
      </c>
      <c r="CZ89">
        <f t="shared" si="104"/>
        <v>0</v>
      </c>
      <c r="DC89" t="s">
        <v>3</v>
      </c>
      <c r="DD89" t="s">
        <v>179</v>
      </c>
      <c r="DE89" t="s">
        <v>179</v>
      </c>
      <c r="DF89" t="s">
        <v>179</v>
      </c>
      <c r="DG89" t="s">
        <v>179</v>
      </c>
      <c r="DH89" t="s">
        <v>3</v>
      </c>
      <c r="DI89" t="s">
        <v>179</v>
      </c>
      <c r="DJ89" t="s">
        <v>179</v>
      </c>
      <c r="DK89" t="s">
        <v>3</v>
      </c>
      <c r="DL89" t="s">
        <v>3</v>
      </c>
      <c r="DM89" t="s">
        <v>3</v>
      </c>
      <c r="DN89">
        <v>0</v>
      </c>
      <c r="DO89">
        <v>0</v>
      </c>
      <c r="DP89">
        <v>1</v>
      </c>
      <c r="DQ89">
        <v>1</v>
      </c>
      <c r="DU89">
        <v>1007</v>
      </c>
      <c r="DV89" t="s">
        <v>93</v>
      </c>
      <c r="DW89" t="s">
        <v>93</v>
      </c>
      <c r="DX89">
        <v>1</v>
      </c>
      <c r="EE89">
        <v>41650918</v>
      </c>
      <c r="EF89">
        <v>1</v>
      </c>
      <c r="EG89" t="s">
        <v>20</v>
      </c>
      <c r="EH89">
        <v>0</v>
      </c>
      <c r="EI89" t="s">
        <v>3</v>
      </c>
      <c r="EJ89">
        <v>4</v>
      </c>
      <c r="EK89">
        <v>1</v>
      </c>
      <c r="EL89" t="s">
        <v>54</v>
      </c>
      <c r="EM89" t="s">
        <v>22</v>
      </c>
      <c r="EO89" t="s">
        <v>3</v>
      </c>
      <c r="EQ89">
        <v>0</v>
      </c>
      <c r="ER89">
        <v>15.25</v>
      </c>
      <c r="ES89">
        <v>0</v>
      </c>
      <c r="ET89">
        <v>15.25</v>
      </c>
      <c r="EU89">
        <v>8.2799999999999994</v>
      </c>
      <c r="EV89">
        <v>0</v>
      </c>
      <c r="EW89">
        <v>0</v>
      </c>
      <c r="EX89">
        <v>0</v>
      </c>
      <c r="EY89">
        <v>0</v>
      </c>
      <c r="FQ89">
        <v>0</v>
      </c>
      <c r="FR89">
        <f t="shared" si="105"/>
        <v>0</v>
      </c>
      <c r="FS89">
        <v>0</v>
      </c>
      <c r="FX89">
        <v>0</v>
      </c>
      <c r="FY89">
        <v>0</v>
      </c>
      <c r="GA89" t="s">
        <v>3</v>
      </c>
      <c r="GD89">
        <v>1</v>
      </c>
      <c r="GF89">
        <v>1621369677</v>
      </c>
      <c r="GG89">
        <v>2</v>
      </c>
      <c r="GH89">
        <v>1</v>
      </c>
      <c r="GI89">
        <v>-2</v>
      </c>
      <c r="GJ89">
        <v>0</v>
      </c>
      <c r="GK89">
        <v>0</v>
      </c>
      <c r="GL89">
        <f t="shared" si="106"/>
        <v>0</v>
      </c>
      <c r="GM89">
        <f>ROUND(O89+X89+Y89,2)+GX89</f>
        <v>0</v>
      </c>
      <c r="GN89">
        <f>IF(OR(BI89=0,BI89=1),ROUND(O89+X89+Y89,2),0)</f>
        <v>0</v>
      </c>
      <c r="GO89">
        <f>IF(BI89=2,ROUND(O89+X89+Y89,2),0)</f>
        <v>0</v>
      </c>
      <c r="GP89">
        <f>IF(BI89=4,ROUND(O89+X89+Y89,2)+GX89,0)</f>
        <v>0</v>
      </c>
      <c r="GR89">
        <v>0</v>
      </c>
      <c r="GS89">
        <v>3</v>
      </c>
      <c r="GT89">
        <v>0</v>
      </c>
      <c r="GU89" t="s">
        <v>179</v>
      </c>
      <c r="GV89">
        <f>ROUND(((GT89*47)),6)</f>
        <v>0</v>
      </c>
      <c r="GW89">
        <v>1</v>
      </c>
      <c r="GX89">
        <f t="shared" si="107"/>
        <v>0</v>
      </c>
      <c r="HA89">
        <v>0</v>
      </c>
      <c r="HB89">
        <v>0</v>
      </c>
      <c r="HC89">
        <f t="shared" si="108"/>
        <v>0</v>
      </c>
      <c r="IK89">
        <v>0</v>
      </c>
    </row>
    <row r="90" spans="1:245" x14ac:dyDescent="0.2">
      <c r="A90">
        <v>17</v>
      </c>
      <c r="B90">
        <v>0</v>
      </c>
      <c r="C90">
        <f>ROW(SmtRes!A96)</f>
        <v>96</v>
      </c>
      <c r="D90">
        <f>ROW(EtalonRes!A95)</f>
        <v>95</v>
      </c>
      <c r="E90" t="s">
        <v>180</v>
      </c>
      <c r="F90" t="s">
        <v>181</v>
      </c>
      <c r="G90" t="s">
        <v>182</v>
      </c>
      <c r="H90" t="s">
        <v>161</v>
      </c>
      <c r="I90">
        <f>ROUND((I92)*0.1,9)</f>
        <v>0</v>
      </c>
      <c r="J90">
        <v>0</v>
      </c>
      <c r="O90">
        <f t="shared" si="79"/>
        <v>0</v>
      </c>
      <c r="P90">
        <f t="shared" si="80"/>
        <v>0</v>
      </c>
      <c r="Q90">
        <f t="shared" si="81"/>
        <v>0</v>
      </c>
      <c r="R90">
        <f t="shared" si="82"/>
        <v>0</v>
      </c>
      <c r="S90">
        <f t="shared" si="83"/>
        <v>0</v>
      </c>
      <c r="T90">
        <f t="shared" si="84"/>
        <v>0</v>
      </c>
      <c r="U90">
        <f t="shared" si="85"/>
        <v>0</v>
      </c>
      <c r="V90">
        <f t="shared" si="86"/>
        <v>0</v>
      </c>
      <c r="W90">
        <f t="shared" si="87"/>
        <v>0</v>
      </c>
      <c r="X90">
        <f t="shared" si="88"/>
        <v>0</v>
      </c>
      <c r="Y90">
        <f t="shared" si="89"/>
        <v>0</v>
      </c>
      <c r="AA90">
        <v>45334378</v>
      </c>
      <c r="AB90">
        <f t="shared" si="90"/>
        <v>75863.820000000007</v>
      </c>
      <c r="AC90">
        <f>ROUND((ES90),6)</f>
        <v>65162.05</v>
      </c>
      <c r="AD90">
        <f>ROUND((((ET90)-(EU90))+AE90),6)</f>
        <v>7602.23</v>
      </c>
      <c r="AE90">
        <f t="shared" ref="AE90:AF94" si="109">ROUND((EU90),6)</f>
        <v>3222.98</v>
      </c>
      <c r="AF90">
        <f t="shared" si="109"/>
        <v>3099.54</v>
      </c>
      <c r="AG90">
        <f t="shared" si="92"/>
        <v>0</v>
      </c>
      <c r="AH90">
        <f t="shared" ref="AH90:AI94" si="110">(EW90)</f>
        <v>16.559999999999999</v>
      </c>
      <c r="AI90">
        <f t="shared" si="110"/>
        <v>0</v>
      </c>
      <c r="AJ90">
        <f t="shared" si="94"/>
        <v>0</v>
      </c>
      <c r="AK90">
        <v>75863.820000000007</v>
      </c>
      <c r="AL90">
        <v>65162.05</v>
      </c>
      <c r="AM90">
        <v>7602.23</v>
      </c>
      <c r="AN90">
        <v>3222.98</v>
      </c>
      <c r="AO90">
        <v>3099.54</v>
      </c>
      <c r="AP90">
        <v>0</v>
      </c>
      <c r="AQ90">
        <v>16.559999999999999</v>
      </c>
      <c r="AR90">
        <v>0</v>
      </c>
      <c r="AS90">
        <v>0</v>
      </c>
      <c r="AT90">
        <v>70</v>
      </c>
      <c r="AU90">
        <v>10</v>
      </c>
      <c r="AV90">
        <v>1</v>
      </c>
      <c r="AW90">
        <v>1</v>
      </c>
      <c r="AZ90">
        <v>1</v>
      </c>
      <c r="BA90">
        <v>1</v>
      </c>
      <c r="BB90">
        <v>1</v>
      </c>
      <c r="BC90">
        <v>1</v>
      </c>
      <c r="BD90" t="s">
        <v>3</v>
      </c>
      <c r="BE90" t="s">
        <v>3</v>
      </c>
      <c r="BF90" t="s">
        <v>3</v>
      </c>
      <c r="BG90" t="s">
        <v>3</v>
      </c>
      <c r="BH90">
        <v>0</v>
      </c>
      <c r="BI90">
        <v>4</v>
      </c>
      <c r="BJ90" t="s">
        <v>183</v>
      </c>
      <c r="BM90">
        <v>0</v>
      </c>
      <c r="BN90">
        <v>0</v>
      </c>
      <c r="BO90" t="s">
        <v>3</v>
      </c>
      <c r="BP90">
        <v>0</v>
      </c>
      <c r="BQ90">
        <v>1</v>
      </c>
      <c r="BR90">
        <v>0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 t="s">
        <v>3</v>
      </c>
      <c r="BZ90">
        <v>70</v>
      </c>
      <c r="CA90">
        <v>10</v>
      </c>
      <c r="CE90">
        <v>0</v>
      </c>
      <c r="CF90">
        <v>0</v>
      </c>
      <c r="CG90">
        <v>0</v>
      </c>
      <c r="CM90">
        <v>0</v>
      </c>
      <c r="CN90" t="s">
        <v>3</v>
      </c>
      <c r="CO90">
        <v>0</v>
      </c>
      <c r="CP90">
        <f t="shared" si="95"/>
        <v>0</v>
      </c>
      <c r="CQ90">
        <f t="shared" si="96"/>
        <v>65162.05</v>
      </c>
      <c r="CR90">
        <f>((((ET90)*BB90-(EU90)*BS90)+AE90*BS90)*AV90)</f>
        <v>7602.23</v>
      </c>
      <c r="CS90">
        <f t="shared" si="97"/>
        <v>3222.98</v>
      </c>
      <c r="CT90">
        <f t="shared" si="98"/>
        <v>3099.54</v>
      </c>
      <c r="CU90">
        <f t="shared" si="99"/>
        <v>0</v>
      </c>
      <c r="CV90">
        <f t="shared" si="100"/>
        <v>16.559999999999999</v>
      </c>
      <c r="CW90">
        <f t="shared" si="101"/>
        <v>0</v>
      </c>
      <c r="CX90">
        <f t="shared" si="102"/>
        <v>0</v>
      </c>
      <c r="CY90">
        <f t="shared" si="103"/>
        <v>0</v>
      </c>
      <c r="CZ90">
        <f t="shared" si="104"/>
        <v>0</v>
      </c>
      <c r="DC90" t="s">
        <v>3</v>
      </c>
      <c r="DD90" t="s">
        <v>3</v>
      </c>
      <c r="DE90" t="s">
        <v>3</v>
      </c>
      <c r="DF90" t="s">
        <v>3</v>
      </c>
      <c r="DG90" t="s">
        <v>3</v>
      </c>
      <c r="DH90" t="s">
        <v>3</v>
      </c>
      <c r="DI90" t="s">
        <v>3</v>
      </c>
      <c r="DJ90" t="s">
        <v>3</v>
      </c>
      <c r="DK90" t="s">
        <v>3</v>
      </c>
      <c r="DL90" t="s">
        <v>3</v>
      </c>
      <c r="DM90" t="s">
        <v>3</v>
      </c>
      <c r="DN90">
        <v>0</v>
      </c>
      <c r="DO90">
        <v>0</v>
      </c>
      <c r="DP90">
        <v>1</v>
      </c>
      <c r="DQ90">
        <v>1</v>
      </c>
      <c r="DU90">
        <v>1007</v>
      </c>
      <c r="DV90" t="s">
        <v>161</v>
      </c>
      <c r="DW90" t="s">
        <v>161</v>
      </c>
      <c r="DX90">
        <v>100</v>
      </c>
      <c r="EE90">
        <v>41650916</v>
      </c>
      <c r="EF90">
        <v>1</v>
      </c>
      <c r="EG90" t="s">
        <v>20</v>
      </c>
      <c r="EH90">
        <v>0</v>
      </c>
      <c r="EI90" t="s">
        <v>3</v>
      </c>
      <c r="EJ90">
        <v>4</v>
      </c>
      <c r="EK90">
        <v>0</v>
      </c>
      <c r="EL90" t="s">
        <v>21</v>
      </c>
      <c r="EM90" t="s">
        <v>22</v>
      </c>
      <c r="EO90" t="s">
        <v>3</v>
      </c>
      <c r="EQ90">
        <v>0</v>
      </c>
      <c r="ER90">
        <v>75863.820000000007</v>
      </c>
      <c r="ES90">
        <v>65162.05</v>
      </c>
      <c r="ET90">
        <v>7602.23</v>
      </c>
      <c r="EU90">
        <v>3222.98</v>
      </c>
      <c r="EV90">
        <v>3099.54</v>
      </c>
      <c r="EW90">
        <v>16.559999999999999</v>
      </c>
      <c r="EX90">
        <v>0</v>
      </c>
      <c r="EY90">
        <v>0</v>
      </c>
      <c r="FQ90">
        <v>0</v>
      </c>
      <c r="FR90">
        <f t="shared" si="105"/>
        <v>0</v>
      </c>
      <c r="FS90">
        <v>0</v>
      </c>
      <c r="FX90">
        <v>70</v>
      </c>
      <c r="FY90">
        <v>10</v>
      </c>
      <c r="GA90" t="s">
        <v>3</v>
      </c>
      <c r="GD90">
        <v>0</v>
      </c>
      <c r="GF90">
        <v>2135562757</v>
      </c>
      <c r="GG90">
        <v>2</v>
      </c>
      <c r="GH90">
        <v>1</v>
      </c>
      <c r="GI90">
        <v>-2</v>
      </c>
      <c r="GJ90">
        <v>0</v>
      </c>
      <c r="GK90">
        <f>ROUND(R90*(R12)/100,2)</f>
        <v>0</v>
      </c>
      <c r="GL90">
        <f t="shared" si="106"/>
        <v>0</v>
      </c>
      <c r="GM90">
        <f>ROUND(O90+X90+Y90+GK90,2)+GX90</f>
        <v>0</v>
      </c>
      <c r="GN90">
        <f>IF(OR(BI90=0,BI90=1),ROUND(O90+X90+Y90+GK90,2),0)</f>
        <v>0</v>
      </c>
      <c r="GO90">
        <f>IF(BI90=2,ROUND(O90+X90+Y90+GK90,2),0)</f>
        <v>0</v>
      </c>
      <c r="GP90">
        <f>IF(BI90=4,ROUND(O90+X90+Y90+GK90,2)+GX90,0)</f>
        <v>0</v>
      </c>
      <c r="GR90">
        <v>0</v>
      </c>
      <c r="GS90">
        <v>3</v>
      </c>
      <c r="GT90">
        <v>0</v>
      </c>
      <c r="GU90" t="s">
        <v>3</v>
      </c>
      <c r="GV90">
        <f>ROUND((GT90),6)</f>
        <v>0</v>
      </c>
      <c r="GW90">
        <v>1</v>
      </c>
      <c r="GX90">
        <f t="shared" si="107"/>
        <v>0</v>
      </c>
      <c r="HA90">
        <v>0</v>
      </c>
      <c r="HB90">
        <v>0</v>
      </c>
      <c r="HC90">
        <f t="shared" si="108"/>
        <v>0</v>
      </c>
      <c r="IK90">
        <v>0</v>
      </c>
    </row>
    <row r="91" spans="1:245" x14ac:dyDescent="0.2">
      <c r="A91">
        <v>17</v>
      </c>
      <c r="B91">
        <v>0</v>
      </c>
      <c r="C91">
        <f>ROW(SmtRes!A105)</f>
        <v>105</v>
      </c>
      <c r="D91">
        <f>ROW(EtalonRes!A104)</f>
        <v>104</v>
      </c>
      <c r="E91" t="s">
        <v>184</v>
      </c>
      <c r="F91" t="s">
        <v>185</v>
      </c>
      <c r="G91" t="s">
        <v>186</v>
      </c>
      <c r="H91" t="s">
        <v>161</v>
      </c>
      <c r="I91">
        <f>ROUND((I92)*0.1,9)</f>
        <v>0</v>
      </c>
      <c r="J91">
        <v>0</v>
      </c>
      <c r="O91">
        <f t="shared" si="79"/>
        <v>0</v>
      </c>
      <c r="P91">
        <f t="shared" si="80"/>
        <v>0</v>
      </c>
      <c r="Q91">
        <f t="shared" si="81"/>
        <v>0</v>
      </c>
      <c r="R91">
        <f t="shared" si="82"/>
        <v>0</v>
      </c>
      <c r="S91">
        <f t="shared" si="83"/>
        <v>0</v>
      </c>
      <c r="T91">
        <f t="shared" si="84"/>
        <v>0</v>
      </c>
      <c r="U91">
        <f t="shared" si="85"/>
        <v>0</v>
      </c>
      <c r="V91">
        <f t="shared" si="86"/>
        <v>0</v>
      </c>
      <c r="W91">
        <f t="shared" si="87"/>
        <v>0</v>
      </c>
      <c r="X91">
        <f t="shared" si="88"/>
        <v>0</v>
      </c>
      <c r="Y91">
        <f t="shared" si="89"/>
        <v>0</v>
      </c>
      <c r="AA91">
        <v>45334378</v>
      </c>
      <c r="AB91">
        <f t="shared" si="90"/>
        <v>280864.57</v>
      </c>
      <c r="AC91">
        <f>ROUND((ES91),6)</f>
        <v>222479.25</v>
      </c>
      <c r="AD91">
        <f>ROUND((((ET91)-(EU91))+AE91),6)</f>
        <v>53736.02</v>
      </c>
      <c r="AE91">
        <f t="shared" si="109"/>
        <v>21215.13</v>
      </c>
      <c r="AF91">
        <f t="shared" si="109"/>
        <v>4649.3</v>
      </c>
      <c r="AG91">
        <f t="shared" si="92"/>
        <v>0</v>
      </c>
      <c r="AH91">
        <f t="shared" si="110"/>
        <v>24.84</v>
      </c>
      <c r="AI91">
        <f t="shared" si="110"/>
        <v>0</v>
      </c>
      <c r="AJ91">
        <f t="shared" si="94"/>
        <v>0</v>
      </c>
      <c r="AK91">
        <v>280864.57</v>
      </c>
      <c r="AL91">
        <v>222479.25</v>
      </c>
      <c r="AM91">
        <v>53736.02</v>
      </c>
      <c r="AN91">
        <v>21215.13</v>
      </c>
      <c r="AO91">
        <v>4649.3</v>
      </c>
      <c r="AP91">
        <v>0</v>
      </c>
      <c r="AQ91">
        <v>24.84</v>
      </c>
      <c r="AR91">
        <v>0</v>
      </c>
      <c r="AS91">
        <v>0</v>
      </c>
      <c r="AT91">
        <v>70</v>
      </c>
      <c r="AU91">
        <v>10</v>
      </c>
      <c r="AV91">
        <v>1</v>
      </c>
      <c r="AW91">
        <v>1</v>
      </c>
      <c r="AZ91">
        <v>1</v>
      </c>
      <c r="BA91">
        <v>1</v>
      </c>
      <c r="BB91">
        <v>1</v>
      </c>
      <c r="BC91">
        <v>1</v>
      </c>
      <c r="BD91" t="s">
        <v>3</v>
      </c>
      <c r="BE91" t="s">
        <v>3</v>
      </c>
      <c r="BF91" t="s">
        <v>3</v>
      </c>
      <c r="BG91" t="s">
        <v>3</v>
      </c>
      <c r="BH91">
        <v>0</v>
      </c>
      <c r="BI91">
        <v>4</v>
      </c>
      <c r="BJ91" t="s">
        <v>187</v>
      </c>
      <c r="BM91">
        <v>0</v>
      </c>
      <c r="BN91">
        <v>0</v>
      </c>
      <c r="BO91" t="s">
        <v>3</v>
      </c>
      <c r="BP91">
        <v>0</v>
      </c>
      <c r="BQ91">
        <v>1</v>
      </c>
      <c r="BR91">
        <v>0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 t="s">
        <v>3</v>
      </c>
      <c r="BZ91">
        <v>70</v>
      </c>
      <c r="CA91">
        <v>10</v>
      </c>
      <c r="CE91">
        <v>0</v>
      </c>
      <c r="CF91">
        <v>0</v>
      </c>
      <c r="CG91">
        <v>0</v>
      </c>
      <c r="CM91">
        <v>0</v>
      </c>
      <c r="CN91" t="s">
        <v>3</v>
      </c>
      <c r="CO91">
        <v>0</v>
      </c>
      <c r="CP91">
        <f t="shared" si="95"/>
        <v>0</v>
      </c>
      <c r="CQ91">
        <f t="shared" si="96"/>
        <v>222479.25</v>
      </c>
      <c r="CR91">
        <f>((((ET91)*BB91-(EU91)*BS91)+AE91*BS91)*AV91)</f>
        <v>53736.02</v>
      </c>
      <c r="CS91">
        <f t="shared" si="97"/>
        <v>21215.13</v>
      </c>
      <c r="CT91">
        <f t="shared" si="98"/>
        <v>4649.3</v>
      </c>
      <c r="CU91">
        <f t="shared" si="99"/>
        <v>0</v>
      </c>
      <c r="CV91">
        <f t="shared" si="100"/>
        <v>24.84</v>
      </c>
      <c r="CW91">
        <f t="shared" si="101"/>
        <v>0</v>
      </c>
      <c r="CX91">
        <f t="shared" si="102"/>
        <v>0</v>
      </c>
      <c r="CY91">
        <f t="shared" si="103"/>
        <v>0</v>
      </c>
      <c r="CZ91">
        <f t="shared" si="104"/>
        <v>0</v>
      </c>
      <c r="DC91" t="s">
        <v>3</v>
      </c>
      <c r="DD91" t="s">
        <v>3</v>
      </c>
      <c r="DE91" t="s">
        <v>3</v>
      </c>
      <c r="DF91" t="s">
        <v>3</v>
      </c>
      <c r="DG91" t="s">
        <v>3</v>
      </c>
      <c r="DH91" t="s">
        <v>3</v>
      </c>
      <c r="DI91" t="s">
        <v>3</v>
      </c>
      <c r="DJ91" t="s">
        <v>3</v>
      </c>
      <c r="DK91" t="s">
        <v>3</v>
      </c>
      <c r="DL91" t="s">
        <v>3</v>
      </c>
      <c r="DM91" t="s">
        <v>3</v>
      </c>
      <c r="DN91">
        <v>0</v>
      </c>
      <c r="DO91">
        <v>0</v>
      </c>
      <c r="DP91">
        <v>1</v>
      </c>
      <c r="DQ91">
        <v>1</v>
      </c>
      <c r="DU91">
        <v>1007</v>
      </c>
      <c r="DV91" t="s">
        <v>161</v>
      </c>
      <c r="DW91" t="s">
        <v>161</v>
      </c>
      <c r="DX91">
        <v>100</v>
      </c>
      <c r="EE91">
        <v>41650916</v>
      </c>
      <c r="EF91">
        <v>1</v>
      </c>
      <c r="EG91" t="s">
        <v>20</v>
      </c>
      <c r="EH91">
        <v>0</v>
      </c>
      <c r="EI91" t="s">
        <v>3</v>
      </c>
      <c r="EJ91">
        <v>4</v>
      </c>
      <c r="EK91">
        <v>0</v>
      </c>
      <c r="EL91" t="s">
        <v>21</v>
      </c>
      <c r="EM91" t="s">
        <v>22</v>
      </c>
      <c r="EO91" t="s">
        <v>3</v>
      </c>
      <c r="EQ91">
        <v>0</v>
      </c>
      <c r="ER91">
        <v>280864.57</v>
      </c>
      <c r="ES91">
        <v>222479.25</v>
      </c>
      <c r="ET91">
        <v>53736.02</v>
      </c>
      <c r="EU91">
        <v>21215.13</v>
      </c>
      <c r="EV91">
        <v>4649.3</v>
      </c>
      <c r="EW91">
        <v>24.84</v>
      </c>
      <c r="EX91">
        <v>0</v>
      </c>
      <c r="EY91">
        <v>0</v>
      </c>
      <c r="FQ91">
        <v>0</v>
      </c>
      <c r="FR91">
        <f t="shared" si="105"/>
        <v>0</v>
      </c>
      <c r="FS91">
        <v>0</v>
      </c>
      <c r="FX91">
        <v>70</v>
      </c>
      <c r="FY91">
        <v>10</v>
      </c>
      <c r="GA91" t="s">
        <v>3</v>
      </c>
      <c r="GD91">
        <v>0</v>
      </c>
      <c r="GF91">
        <v>-967976254</v>
      </c>
      <c r="GG91">
        <v>2</v>
      </c>
      <c r="GH91">
        <v>1</v>
      </c>
      <c r="GI91">
        <v>-2</v>
      </c>
      <c r="GJ91">
        <v>0</v>
      </c>
      <c r="GK91">
        <f>ROUND(R91*(R12)/100,2)</f>
        <v>0</v>
      </c>
      <c r="GL91">
        <f t="shared" si="106"/>
        <v>0</v>
      </c>
      <c r="GM91">
        <f>ROUND(O91+X91+Y91+GK91,2)+GX91</f>
        <v>0</v>
      </c>
      <c r="GN91">
        <f>IF(OR(BI91=0,BI91=1),ROUND(O91+X91+Y91+GK91,2),0)</f>
        <v>0</v>
      </c>
      <c r="GO91">
        <f>IF(BI91=2,ROUND(O91+X91+Y91+GK91,2),0)</f>
        <v>0</v>
      </c>
      <c r="GP91">
        <f>IF(BI91=4,ROUND(O91+X91+Y91+GK91,2)+GX91,0)</f>
        <v>0</v>
      </c>
      <c r="GR91">
        <v>0</v>
      </c>
      <c r="GS91">
        <v>3</v>
      </c>
      <c r="GT91">
        <v>0</v>
      </c>
      <c r="GU91" t="s">
        <v>3</v>
      </c>
      <c r="GV91">
        <f>ROUND((GT91),6)</f>
        <v>0</v>
      </c>
      <c r="GW91">
        <v>1</v>
      </c>
      <c r="GX91">
        <f t="shared" si="107"/>
        <v>0</v>
      </c>
      <c r="HA91">
        <v>0</v>
      </c>
      <c r="HB91">
        <v>0</v>
      </c>
      <c r="HC91">
        <f t="shared" si="108"/>
        <v>0</v>
      </c>
      <c r="IK91">
        <v>0</v>
      </c>
    </row>
    <row r="92" spans="1:245" x14ac:dyDescent="0.2">
      <c r="A92">
        <v>17</v>
      </c>
      <c r="B92">
        <v>0</v>
      </c>
      <c r="C92">
        <f>ROW(SmtRes!A110)</f>
        <v>110</v>
      </c>
      <c r="D92">
        <f>ROW(EtalonRes!A108)</f>
        <v>108</v>
      </c>
      <c r="E92" t="s">
        <v>188</v>
      </c>
      <c r="F92" t="s">
        <v>189</v>
      </c>
      <c r="G92" t="s">
        <v>190</v>
      </c>
      <c r="H92" t="s">
        <v>38</v>
      </c>
      <c r="I92">
        <f>ROUND((400)*0/100,9)</f>
        <v>0</v>
      </c>
      <c r="J92">
        <v>0</v>
      </c>
      <c r="O92">
        <f t="shared" si="79"/>
        <v>0</v>
      </c>
      <c r="P92">
        <f t="shared" si="80"/>
        <v>0</v>
      </c>
      <c r="Q92">
        <f t="shared" si="81"/>
        <v>0</v>
      </c>
      <c r="R92">
        <f t="shared" si="82"/>
        <v>0</v>
      </c>
      <c r="S92">
        <f t="shared" si="83"/>
        <v>0</v>
      </c>
      <c r="T92">
        <f t="shared" si="84"/>
        <v>0</v>
      </c>
      <c r="U92">
        <f t="shared" si="85"/>
        <v>0</v>
      </c>
      <c r="V92">
        <f t="shared" si="86"/>
        <v>0</v>
      </c>
      <c r="W92">
        <f t="shared" si="87"/>
        <v>0</v>
      </c>
      <c r="X92">
        <f t="shared" si="88"/>
        <v>0</v>
      </c>
      <c r="Y92">
        <f t="shared" si="89"/>
        <v>0</v>
      </c>
      <c r="AA92">
        <v>45334378</v>
      </c>
      <c r="AB92">
        <f t="shared" si="90"/>
        <v>30508.400000000001</v>
      </c>
      <c r="AC92">
        <f>ROUND((ES92),6)</f>
        <v>25772.98</v>
      </c>
      <c r="AD92">
        <f>ROUND((((ET92)-(EU92))+AE92),6)</f>
        <v>1632.78</v>
      </c>
      <c r="AE92">
        <f t="shared" si="109"/>
        <v>924.79</v>
      </c>
      <c r="AF92">
        <f t="shared" si="109"/>
        <v>3102.64</v>
      </c>
      <c r="AG92">
        <f t="shared" si="92"/>
        <v>0</v>
      </c>
      <c r="AH92">
        <f t="shared" si="110"/>
        <v>13.57</v>
      </c>
      <c r="AI92">
        <f t="shared" si="110"/>
        <v>0</v>
      </c>
      <c r="AJ92">
        <f t="shared" si="94"/>
        <v>0</v>
      </c>
      <c r="AK92">
        <v>30508.400000000001</v>
      </c>
      <c r="AL92">
        <v>25772.98</v>
      </c>
      <c r="AM92">
        <v>1632.78</v>
      </c>
      <c r="AN92">
        <v>924.79</v>
      </c>
      <c r="AO92">
        <v>3102.64</v>
      </c>
      <c r="AP92">
        <v>0</v>
      </c>
      <c r="AQ92">
        <v>13.57</v>
      </c>
      <c r="AR92">
        <v>0</v>
      </c>
      <c r="AS92">
        <v>0</v>
      </c>
      <c r="AT92">
        <v>70</v>
      </c>
      <c r="AU92">
        <v>10</v>
      </c>
      <c r="AV92">
        <v>1</v>
      </c>
      <c r="AW92">
        <v>1</v>
      </c>
      <c r="AZ92">
        <v>1</v>
      </c>
      <c r="BA92">
        <v>1</v>
      </c>
      <c r="BB92">
        <v>1</v>
      </c>
      <c r="BC92">
        <v>1</v>
      </c>
      <c r="BD92" t="s">
        <v>3</v>
      </c>
      <c r="BE92" t="s">
        <v>3</v>
      </c>
      <c r="BF92" t="s">
        <v>3</v>
      </c>
      <c r="BG92" t="s">
        <v>3</v>
      </c>
      <c r="BH92">
        <v>0</v>
      </c>
      <c r="BI92">
        <v>4</v>
      </c>
      <c r="BJ92" t="s">
        <v>191</v>
      </c>
      <c r="BM92">
        <v>0</v>
      </c>
      <c r="BN92">
        <v>0</v>
      </c>
      <c r="BO92" t="s">
        <v>3</v>
      </c>
      <c r="BP92">
        <v>0</v>
      </c>
      <c r="BQ92">
        <v>1</v>
      </c>
      <c r="BR92">
        <v>0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 t="s">
        <v>3</v>
      </c>
      <c r="BZ92">
        <v>70</v>
      </c>
      <c r="CA92">
        <v>10</v>
      </c>
      <c r="CE92">
        <v>0</v>
      </c>
      <c r="CF92">
        <v>0</v>
      </c>
      <c r="CG92">
        <v>0</v>
      </c>
      <c r="CM92">
        <v>0</v>
      </c>
      <c r="CN92" t="s">
        <v>3</v>
      </c>
      <c r="CO92">
        <v>0</v>
      </c>
      <c r="CP92">
        <f t="shared" si="95"/>
        <v>0</v>
      </c>
      <c r="CQ92">
        <f t="shared" si="96"/>
        <v>25772.98</v>
      </c>
      <c r="CR92">
        <f>((((ET92)*BB92-(EU92)*BS92)+AE92*BS92)*AV92)</f>
        <v>1632.78</v>
      </c>
      <c r="CS92">
        <f t="shared" si="97"/>
        <v>924.79</v>
      </c>
      <c r="CT92">
        <f t="shared" si="98"/>
        <v>3102.64</v>
      </c>
      <c r="CU92">
        <f t="shared" si="99"/>
        <v>0</v>
      </c>
      <c r="CV92">
        <f t="shared" si="100"/>
        <v>13.57</v>
      </c>
      <c r="CW92">
        <f t="shared" si="101"/>
        <v>0</v>
      </c>
      <c r="CX92">
        <f t="shared" si="102"/>
        <v>0</v>
      </c>
      <c r="CY92">
        <f t="shared" si="103"/>
        <v>0</v>
      </c>
      <c r="CZ92">
        <f t="shared" si="104"/>
        <v>0</v>
      </c>
      <c r="DC92" t="s">
        <v>3</v>
      </c>
      <c r="DD92" t="s">
        <v>3</v>
      </c>
      <c r="DE92" t="s">
        <v>3</v>
      </c>
      <c r="DF92" t="s">
        <v>3</v>
      </c>
      <c r="DG92" t="s">
        <v>3</v>
      </c>
      <c r="DH92" t="s">
        <v>3</v>
      </c>
      <c r="DI92" t="s">
        <v>3</v>
      </c>
      <c r="DJ92" t="s">
        <v>3</v>
      </c>
      <c r="DK92" t="s">
        <v>3</v>
      </c>
      <c r="DL92" t="s">
        <v>3</v>
      </c>
      <c r="DM92" t="s">
        <v>3</v>
      </c>
      <c r="DN92">
        <v>0</v>
      </c>
      <c r="DO92">
        <v>0</v>
      </c>
      <c r="DP92">
        <v>1</v>
      </c>
      <c r="DQ92">
        <v>1</v>
      </c>
      <c r="DU92">
        <v>1005</v>
      </c>
      <c r="DV92" t="s">
        <v>38</v>
      </c>
      <c r="DW92" t="s">
        <v>38</v>
      </c>
      <c r="DX92">
        <v>100</v>
      </c>
      <c r="EE92">
        <v>41650916</v>
      </c>
      <c r="EF92">
        <v>1</v>
      </c>
      <c r="EG92" t="s">
        <v>20</v>
      </c>
      <c r="EH92">
        <v>0</v>
      </c>
      <c r="EI92" t="s">
        <v>3</v>
      </c>
      <c r="EJ92">
        <v>4</v>
      </c>
      <c r="EK92">
        <v>0</v>
      </c>
      <c r="EL92" t="s">
        <v>21</v>
      </c>
      <c r="EM92" t="s">
        <v>22</v>
      </c>
      <c r="EO92" t="s">
        <v>3</v>
      </c>
      <c r="EQ92">
        <v>1310720</v>
      </c>
      <c r="ER92">
        <v>30508.400000000001</v>
      </c>
      <c r="ES92">
        <v>25772.98</v>
      </c>
      <c r="ET92">
        <v>1632.78</v>
      </c>
      <c r="EU92">
        <v>924.79</v>
      </c>
      <c r="EV92">
        <v>3102.64</v>
      </c>
      <c r="EW92">
        <v>13.57</v>
      </c>
      <c r="EX92">
        <v>0</v>
      </c>
      <c r="EY92">
        <v>0</v>
      </c>
      <c r="FQ92">
        <v>0</v>
      </c>
      <c r="FR92">
        <f t="shared" si="105"/>
        <v>0</v>
      </c>
      <c r="FS92">
        <v>0</v>
      </c>
      <c r="FX92">
        <v>70</v>
      </c>
      <c r="FY92">
        <v>10</v>
      </c>
      <c r="GA92" t="s">
        <v>3</v>
      </c>
      <c r="GD92">
        <v>0</v>
      </c>
      <c r="GF92">
        <v>1533839824</v>
      </c>
      <c r="GG92">
        <v>2</v>
      </c>
      <c r="GH92">
        <v>1</v>
      </c>
      <c r="GI92">
        <v>-2</v>
      </c>
      <c r="GJ92">
        <v>0</v>
      </c>
      <c r="GK92">
        <f>ROUND(R92*(R12)/100,2)</f>
        <v>0</v>
      </c>
      <c r="GL92">
        <f t="shared" si="106"/>
        <v>0</v>
      </c>
      <c r="GM92">
        <f>ROUND(O92+X92+Y92+GK92,2)+GX92</f>
        <v>0</v>
      </c>
      <c r="GN92">
        <f>IF(OR(BI92=0,BI92=1),ROUND(O92+X92+Y92+GK92,2),0)</f>
        <v>0</v>
      </c>
      <c r="GO92">
        <f>IF(BI92=2,ROUND(O92+X92+Y92+GK92,2),0)</f>
        <v>0</v>
      </c>
      <c r="GP92">
        <f>IF(BI92=4,ROUND(O92+X92+Y92+GK92,2)+GX92,0)</f>
        <v>0</v>
      </c>
      <c r="GR92">
        <v>0</v>
      </c>
      <c r="GS92">
        <v>3</v>
      </c>
      <c r="GT92">
        <v>0</v>
      </c>
      <c r="GU92" t="s">
        <v>3</v>
      </c>
      <c r="GV92">
        <f>ROUND((GT92),6)</f>
        <v>0</v>
      </c>
      <c r="GW92">
        <v>1</v>
      </c>
      <c r="GX92">
        <f t="shared" si="107"/>
        <v>0</v>
      </c>
      <c r="HA92">
        <v>0</v>
      </c>
      <c r="HB92">
        <v>0</v>
      </c>
      <c r="HC92">
        <f t="shared" si="108"/>
        <v>0</v>
      </c>
      <c r="IK92">
        <v>0</v>
      </c>
    </row>
    <row r="93" spans="1:245" x14ac:dyDescent="0.2">
      <c r="A93">
        <v>18</v>
      </c>
      <c r="B93">
        <v>0</v>
      </c>
      <c r="C93">
        <v>109</v>
      </c>
      <c r="E93" t="s">
        <v>192</v>
      </c>
      <c r="F93" t="s">
        <v>83</v>
      </c>
      <c r="G93" t="s">
        <v>193</v>
      </c>
      <c r="H93" t="s">
        <v>26</v>
      </c>
      <c r="I93">
        <f>I92*J93</f>
        <v>0</v>
      </c>
      <c r="J93">
        <v>-9.58</v>
      </c>
      <c r="O93">
        <f t="shared" si="79"/>
        <v>0</v>
      </c>
      <c r="P93">
        <f t="shared" si="80"/>
        <v>0</v>
      </c>
      <c r="Q93">
        <f t="shared" si="81"/>
        <v>0</v>
      </c>
      <c r="R93">
        <f t="shared" si="82"/>
        <v>0</v>
      </c>
      <c r="S93">
        <f t="shared" si="83"/>
        <v>0</v>
      </c>
      <c r="T93">
        <f t="shared" si="84"/>
        <v>0</v>
      </c>
      <c r="U93">
        <f t="shared" si="85"/>
        <v>0</v>
      </c>
      <c r="V93">
        <f t="shared" si="86"/>
        <v>0</v>
      </c>
      <c r="W93">
        <f t="shared" si="87"/>
        <v>0</v>
      </c>
      <c r="X93">
        <f t="shared" si="88"/>
        <v>0</v>
      </c>
      <c r="Y93">
        <f t="shared" si="89"/>
        <v>0</v>
      </c>
      <c r="AA93">
        <v>45334378</v>
      </c>
      <c r="AB93">
        <f t="shared" si="90"/>
        <v>2690.29</v>
      </c>
      <c r="AC93">
        <f>ROUND((ES93),6)</f>
        <v>2690.29</v>
      </c>
      <c r="AD93">
        <f>ROUND((((ET93)-(EU93))+AE93),6)</f>
        <v>0</v>
      </c>
      <c r="AE93">
        <f t="shared" si="109"/>
        <v>0</v>
      </c>
      <c r="AF93">
        <f t="shared" si="109"/>
        <v>0</v>
      </c>
      <c r="AG93">
        <f t="shared" si="92"/>
        <v>0</v>
      </c>
      <c r="AH93">
        <f t="shared" si="110"/>
        <v>0</v>
      </c>
      <c r="AI93">
        <f t="shared" si="110"/>
        <v>0</v>
      </c>
      <c r="AJ93">
        <f t="shared" si="94"/>
        <v>0</v>
      </c>
      <c r="AK93">
        <v>2690.29</v>
      </c>
      <c r="AL93">
        <v>2690.29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70</v>
      </c>
      <c r="AU93">
        <v>10</v>
      </c>
      <c r="AV93">
        <v>1</v>
      </c>
      <c r="AW93">
        <v>1</v>
      </c>
      <c r="AZ93">
        <v>1</v>
      </c>
      <c r="BA93">
        <v>1</v>
      </c>
      <c r="BB93">
        <v>1</v>
      </c>
      <c r="BC93">
        <v>1</v>
      </c>
      <c r="BD93" t="s">
        <v>3</v>
      </c>
      <c r="BE93" t="s">
        <v>3</v>
      </c>
      <c r="BF93" t="s">
        <v>3</v>
      </c>
      <c r="BG93" t="s">
        <v>3</v>
      </c>
      <c r="BH93">
        <v>3</v>
      </c>
      <c r="BI93">
        <v>4</v>
      </c>
      <c r="BJ93" t="s">
        <v>84</v>
      </c>
      <c r="BM93">
        <v>0</v>
      </c>
      <c r="BN93">
        <v>0</v>
      </c>
      <c r="BO93" t="s">
        <v>3</v>
      </c>
      <c r="BP93">
        <v>0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 t="s">
        <v>3</v>
      </c>
      <c r="BZ93">
        <v>70</v>
      </c>
      <c r="CA93">
        <v>10</v>
      </c>
      <c r="CE93">
        <v>0</v>
      </c>
      <c r="CF93">
        <v>0</v>
      </c>
      <c r="CG93">
        <v>0</v>
      </c>
      <c r="CM93">
        <v>0</v>
      </c>
      <c r="CN93" t="s">
        <v>3</v>
      </c>
      <c r="CO93">
        <v>0</v>
      </c>
      <c r="CP93">
        <f t="shared" si="95"/>
        <v>0</v>
      </c>
      <c r="CQ93">
        <f t="shared" si="96"/>
        <v>2690.29</v>
      </c>
      <c r="CR93">
        <f>((((ET93)*BB93-(EU93)*BS93)+AE93*BS93)*AV93)</f>
        <v>0</v>
      </c>
      <c r="CS93">
        <f t="shared" si="97"/>
        <v>0</v>
      </c>
      <c r="CT93">
        <f t="shared" si="98"/>
        <v>0</v>
      </c>
      <c r="CU93">
        <f t="shared" si="99"/>
        <v>0</v>
      </c>
      <c r="CV93">
        <f t="shared" si="100"/>
        <v>0</v>
      </c>
      <c r="CW93">
        <f t="shared" si="101"/>
        <v>0</v>
      </c>
      <c r="CX93">
        <f t="shared" si="102"/>
        <v>0</v>
      </c>
      <c r="CY93">
        <f t="shared" si="103"/>
        <v>0</v>
      </c>
      <c r="CZ93">
        <f t="shared" si="104"/>
        <v>0</v>
      </c>
      <c r="DC93" t="s">
        <v>3</v>
      </c>
      <c r="DD93" t="s">
        <v>3</v>
      </c>
      <c r="DE93" t="s">
        <v>3</v>
      </c>
      <c r="DF93" t="s">
        <v>3</v>
      </c>
      <c r="DG93" t="s">
        <v>3</v>
      </c>
      <c r="DH93" t="s">
        <v>3</v>
      </c>
      <c r="DI93" t="s">
        <v>3</v>
      </c>
      <c r="DJ93" t="s">
        <v>3</v>
      </c>
      <c r="DK93" t="s">
        <v>3</v>
      </c>
      <c r="DL93" t="s">
        <v>3</v>
      </c>
      <c r="DM93" t="s">
        <v>3</v>
      </c>
      <c r="DN93">
        <v>0</v>
      </c>
      <c r="DO93">
        <v>0</v>
      </c>
      <c r="DP93">
        <v>1</v>
      </c>
      <c r="DQ93">
        <v>1</v>
      </c>
      <c r="DU93">
        <v>1009</v>
      </c>
      <c r="DV93" t="s">
        <v>26</v>
      </c>
      <c r="DW93" t="s">
        <v>26</v>
      </c>
      <c r="DX93">
        <v>1000</v>
      </c>
      <c r="EE93">
        <v>41650916</v>
      </c>
      <c r="EF93">
        <v>1</v>
      </c>
      <c r="EG93" t="s">
        <v>20</v>
      </c>
      <c r="EH93">
        <v>0</v>
      </c>
      <c r="EI93" t="s">
        <v>3</v>
      </c>
      <c r="EJ93">
        <v>4</v>
      </c>
      <c r="EK93">
        <v>0</v>
      </c>
      <c r="EL93" t="s">
        <v>21</v>
      </c>
      <c r="EM93" t="s">
        <v>22</v>
      </c>
      <c r="EO93" t="s">
        <v>3</v>
      </c>
      <c r="EQ93">
        <v>0</v>
      </c>
      <c r="ER93">
        <v>2690.29</v>
      </c>
      <c r="ES93">
        <v>2690.29</v>
      </c>
      <c r="ET93">
        <v>0</v>
      </c>
      <c r="EU93">
        <v>0</v>
      </c>
      <c r="EV93">
        <v>0</v>
      </c>
      <c r="EW93">
        <v>0</v>
      </c>
      <c r="EX93">
        <v>0</v>
      </c>
      <c r="FQ93">
        <v>0</v>
      </c>
      <c r="FR93">
        <f t="shared" si="105"/>
        <v>0</v>
      </c>
      <c r="FS93">
        <v>0</v>
      </c>
      <c r="FX93">
        <v>70</v>
      </c>
      <c r="FY93">
        <v>10</v>
      </c>
      <c r="GA93" t="s">
        <v>3</v>
      </c>
      <c r="GD93">
        <v>0</v>
      </c>
      <c r="GF93">
        <v>734291692</v>
      </c>
      <c r="GG93">
        <v>2</v>
      </c>
      <c r="GH93">
        <v>1</v>
      </c>
      <c r="GI93">
        <v>-2</v>
      </c>
      <c r="GJ93">
        <v>0</v>
      </c>
      <c r="GK93">
        <f>ROUND(R93*(R12)/100,2)</f>
        <v>0</v>
      </c>
      <c r="GL93">
        <f t="shared" si="106"/>
        <v>0</v>
      </c>
      <c r="GM93">
        <f>ROUND(O93+X93+Y93+GK93,2)+GX93</f>
        <v>0</v>
      </c>
      <c r="GN93">
        <f>IF(OR(BI93=0,BI93=1),ROUND(O93+X93+Y93+GK93,2),0)</f>
        <v>0</v>
      </c>
      <c r="GO93">
        <f>IF(BI93=2,ROUND(O93+X93+Y93+GK93,2),0)</f>
        <v>0</v>
      </c>
      <c r="GP93">
        <f>IF(BI93=4,ROUND(O93+X93+Y93+GK93,2)+GX93,0)</f>
        <v>0</v>
      </c>
      <c r="GR93">
        <v>0</v>
      </c>
      <c r="GS93">
        <v>3</v>
      </c>
      <c r="GT93">
        <v>0</v>
      </c>
      <c r="GU93" t="s">
        <v>3</v>
      </c>
      <c r="GV93">
        <f>ROUND((GT93),6)</f>
        <v>0</v>
      </c>
      <c r="GW93">
        <v>1</v>
      </c>
      <c r="GX93">
        <f t="shared" si="107"/>
        <v>0</v>
      </c>
      <c r="HA93">
        <v>0</v>
      </c>
      <c r="HB93">
        <v>0</v>
      </c>
      <c r="HC93">
        <f t="shared" si="108"/>
        <v>0</v>
      </c>
      <c r="IK93">
        <v>0</v>
      </c>
    </row>
    <row r="94" spans="1:245" x14ac:dyDescent="0.2">
      <c r="A94">
        <v>18</v>
      </c>
      <c r="B94">
        <v>0</v>
      </c>
      <c r="C94">
        <v>110</v>
      </c>
      <c r="E94" t="s">
        <v>194</v>
      </c>
      <c r="F94" t="s">
        <v>32</v>
      </c>
      <c r="G94" t="s">
        <v>33</v>
      </c>
      <c r="H94" t="s">
        <v>26</v>
      </c>
      <c r="I94">
        <f>I92*J94</f>
        <v>0</v>
      </c>
      <c r="J94">
        <v>11.67</v>
      </c>
      <c r="O94">
        <f t="shared" si="79"/>
        <v>0</v>
      </c>
      <c r="P94">
        <f t="shared" si="80"/>
        <v>0</v>
      </c>
      <c r="Q94">
        <f t="shared" si="81"/>
        <v>0</v>
      </c>
      <c r="R94">
        <f t="shared" si="82"/>
        <v>0</v>
      </c>
      <c r="S94">
        <f t="shared" si="83"/>
        <v>0</v>
      </c>
      <c r="T94">
        <f t="shared" si="84"/>
        <v>0</v>
      </c>
      <c r="U94">
        <f t="shared" si="85"/>
        <v>0</v>
      </c>
      <c r="V94">
        <f t="shared" si="86"/>
        <v>0</v>
      </c>
      <c r="W94">
        <f t="shared" si="87"/>
        <v>0</v>
      </c>
      <c r="X94">
        <f t="shared" si="88"/>
        <v>0</v>
      </c>
      <c r="Y94">
        <f t="shared" si="89"/>
        <v>0</v>
      </c>
      <c r="AA94">
        <v>45334378</v>
      </c>
      <c r="AB94">
        <f t="shared" si="90"/>
        <v>2652.04</v>
      </c>
      <c r="AC94">
        <f>ROUND((ES94),6)</f>
        <v>2652.04</v>
      </c>
      <c r="AD94">
        <f>ROUND((((ET94)-(EU94))+AE94),6)</f>
        <v>0</v>
      </c>
      <c r="AE94">
        <f t="shared" si="109"/>
        <v>0</v>
      </c>
      <c r="AF94">
        <f t="shared" si="109"/>
        <v>0</v>
      </c>
      <c r="AG94">
        <f t="shared" si="92"/>
        <v>0</v>
      </c>
      <c r="AH94">
        <f t="shared" si="110"/>
        <v>0</v>
      </c>
      <c r="AI94">
        <f t="shared" si="110"/>
        <v>0</v>
      </c>
      <c r="AJ94">
        <f t="shared" si="94"/>
        <v>0</v>
      </c>
      <c r="AK94">
        <v>2652.04</v>
      </c>
      <c r="AL94">
        <v>2652.04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70</v>
      </c>
      <c r="AU94">
        <v>10</v>
      </c>
      <c r="AV94">
        <v>1</v>
      </c>
      <c r="AW94">
        <v>1</v>
      </c>
      <c r="AZ94">
        <v>1</v>
      </c>
      <c r="BA94">
        <v>1</v>
      </c>
      <c r="BB94">
        <v>1</v>
      </c>
      <c r="BC94">
        <v>1</v>
      </c>
      <c r="BD94" t="s">
        <v>3</v>
      </c>
      <c r="BE94" t="s">
        <v>3</v>
      </c>
      <c r="BF94" t="s">
        <v>3</v>
      </c>
      <c r="BG94" t="s">
        <v>3</v>
      </c>
      <c r="BH94">
        <v>3</v>
      </c>
      <c r="BI94">
        <v>4</v>
      </c>
      <c r="BJ94" t="s">
        <v>34</v>
      </c>
      <c r="BM94">
        <v>0</v>
      </c>
      <c r="BN94">
        <v>0</v>
      </c>
      <c r="BO94" t="s">
        <v>3</v>
      </c>
      <c r="BP94">
        <v>0</v>
      </c>
      <c r="BQ94">
        <v>1</v>
      </c>
      <c r="BR94">
        <v>0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 t="s">
        <v>3</v>
      </c>
      <c r="BZ94">
        <v>70</v>
      </c>
      <c r="CA94">
        <v>10</v>
      </c>
      <c r="CE94">
        <v>0</v>
      </c>
      <c r="CF94">
        <v>0</v>
      </c>
      <c r="CG94">
        <v>0</v>
      </c>
      <c r="CM94">
        <v>0</v>
      </c>
      <c r="CN94" t="s">
        <v>3</v>
      </c>
      <c r="CO94">
        <v>0</v>
      </c>
      <c r="CP94">
        <f t="shared" si="95"/>
        <v>0</v>
      </c>
      <c r="CQ94">
        <f t="shared" si="96"/>
        <v>2652.04</v>
      </c>
      <c r="CR94">
        <f>((((ET94)*BB94-(EU94)*BS94)+AE94*BS94)*AV94)</f>
        <v>0</v>
      </c>
      <c r="CS94">
        <f t="shared" si="97"/>
        <v>0</v>
      </c>
      <c r="CT94">
        <f t="shared" si="98"/>
        <v>0</v>
      </c>
      <c r="CU94">
        <f t="shared" si="99"/>
        <v>0</v>
      </c>
      <c r="CV94">
        <f t="shared" si="100"/>
        <v>0</v>
      </c>
      <c r="CW94">
        <f t="shared" si="101"/>
        <v>0</v>
      </c>
      <c r="CX94">
        <f t="shared" si="102"/>
        <v>0</v>
      </c>
      <c r="CY94">
        <f t="shared" si="103"/>
        <v>0</v>
      </c>
      <c r="CZ94">
        <f t="shared" si="104"/>
        <v>0</v>
      </c>
      <c r="DC94" t="s">
        <v>3</v>
      </c>
      <c r="DD94" t="s">
        <v>3</v>
      </c>
      <c r="DE94" t="s">
        <v>3</v>
      </c>
      <c r="DF94" t="s">
        <v>3</v>
      </c>
      <c r="DG94" t="s">
        <v>3</v>
      </c>
      <c r="DH94" t="s">
        <v>3</v>
      </c>
      <c r="DI94" t="s">
        <v>3</v>
      </c>
      <c r="DJ94" t="s">
        <v>3</v>
      </c>
      <c r="DK94" t="s">
        <v>3</v>
      </c>
      <c r="DL94" t="s">
        <v>3</v>
      </c>
      <c r="DM94" t="s">
        <v>3</v>
      </c>
      <c r="DN94">
        <v>0</v>
      </c>
      <c r="DO94">
        <v>0</v>
      </c>
      <c r="DP94">
        <v>1</v>
      </c>
      <c r="DQ94">
        <v>1</v>
      </c>
      <c r="DU94">
        <v>1009</v>
      </c>
      <c r="DV94" t="s">
        <v>26</v>
      </c>
      <c r="DW94" t="s">
        <v>26</v>
      </c>
      <c r="DX94">
        <v>1000</v>
      </c>
      <c r="EE94">
        <v>41650916</v>
      </c>
      <c r="EF94">
        <v>1</v>
      </c>
      <c r="EG94" t="s">
        <v>20</v>
      </c>
      <c r="EH94">
        <v>0</v>
      </c>
      <c r="EI94" t="s">
        <v>3</v>
      </c>
      <c r="EJ94">
        <v>4</v>
      </c>
      <c r="EK94">
        <v>0</v>
      </c>
      <c r="EL94" t="s">
        <v>21</v>
      </c>
      <c r="EM94" t="s">
        <v>22</v>
      </c>
      <c r="EO94" t="s">
        <v>3</v>
      </c>
      <c r="EQ94">
        <v>32768</v>
      </c>
      <c r="ER94">
        <v>2652.04</v>
      </c>
      <c r="ES94">
        <v>2652.04</v>
      </c>
      <c r="ET94">
        <v>0</v>
      </c>
      <c r="EU94">
        <v>0</v>
      </c>
      <c r="EV94">
        <v>0</v>
      </c>
      <c r="EW94">
        <v>0</v>
      </c>
      <c r="EX94">
        <v>0</v>
      </c>
      <c r="FQ94">
        <v>0</v>
      </c>
      <c r="FR94">
        <f t="shared" si="105"/>
        <v>0</v>
      </c>
      <c r="FS94">
        <v>0</v>
      </c>
      <c r="FX94">
        <v>70</v>
      </c>
      <c r="FY94">
        <v>10</v>
      </c>
      <c r="GA94" t="s">
        <v>3</v>
      </c>
      <c r="GD94">
        <v>0</v>
      </c>
      <c r="GF94">
        <v>-740831190</v>
      </c>
      <c r="GG94">
        <v>2</v>
      </c>
      <c r="GH94">
        <v>1</v>
      </c>
      <c r="GI94">
        <v>-2</v>
      </c>
      <c r="GJ94">
        <v>0</v>
      </c>
      <c r="GK94">
        <f>ROUND(R94*(R12)/100,2)</f>
        <v>0</v>
      </c>
      <c r="GL94">
        <f t="shared" si="106"/>
        <v>0</v>
      </c>
      <c r="GM94">
        <f>ROUND(O94+X94+Y94+GK94,2)+GX94</f>
        <v>0</v>
      </c>
      <c r="GN94">
        <f>IF(OR(BI94=0,BI94=1),ROUND(O94+X94+Y94+GK94,2),0)</f>
        <v>0</v>
      </c>
      <c r="GO94">
        <f>IF(BI94=2,ROUND(O94+X94+Y94+GK94,2),0)</f>
        <v>0</v>
      </c>
      <c r="GP94">
        <f>IF(BI94=4,ROUND(O94+X94+Y94+GK94,2)+GX94,0)</f>
        <v>0</v>
      </c>
      <c r="GR94">
        <v>0</v>
      </c>
      <c r="GS94">
        <v>3</v>
      </c>
      <c r="GT94">
        <v>0</v>
      </c>
      <c r="GU94" t="s">
        <v>3</v>
      </c>
      <c r="GV94">
        <f>ROUND((GT94),6)</f>
        <v>0</v>
      </c>
      <c r="GW94">
        <v>1</v>
      </c>
      <c r="GX94">
        <f t="shared" si="107"/>
        <v>0</v>
      </c>
      <c r="HA94">
        <v>0</v>
      </c>
      <c r="HB94">
        <v>0</v>
      </c>
      <c r="HC94">
        <f t="shared" si="108"/>
        <v>0</v>
      </c>
      <c r="IK94">
        <v>0</v>
      </c>
    </row>
    <row r="96" spans="1:245" x14ac:dyDescent="0.2">
      <c r="A96" s="2">
        <v>51</v>
      </c>
      <c r="B96" s="2">
        <f>B81</f>
        <v>0</v>
      </c>
      <c r="C96" s="2">
        <f>A81</f>
        <v>4</v>
      </c>
      <c r="D96" s="2">
        <f>ROW(A81)</f>
        <v>81</v>
      </c>
      <c r="E96" s="2"/>
      <c r="F96" s="2" t="str">
        <f>IF(F81&lt;&gt;"",F81,"")</f>
        <v>Новый раздел</v>
      </c>
      <c r="G96" s="2" t="str">
        <f>IF(G81&lt;&gt;"",G81,"")</f>
        <v>Устройство а/б покрытия парковки на новое основание</v>
      </c>
      <c r="H96" s="2">
        <v>0</v>
      </c>
      <c r="I96" s="2"/>
      <c r="J96" s="2"/>
      <c r="K96" s="2"/>
      <c r="L96" s="2"/>
      <c r="M96" s="2"/>
      <c r="N96" s="2"/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>
        <f t="shared" ref="AO96:BC96" si="111">ROUND(BX96,2)</f>
        <v>0</v>
      </c>
      <c r="AP96" s="2">
        <f t="shared" si="111"/>
        <v>0</v>
      </c>
      <c r="AQ96" s="2">
        <f t="shared" si="111"/>
        <v>0</v>
      </c>
      <c r="AR96" s="2">
        <f t="shared" si="111"/>
        <v>0</v>
      </c>
      <c r="AS96" s="2">
        <f t="shared" si="111"/>
        <v>0</v>
      </c>
      <c r="AT96" s="2">
        <f t="shared" si="111"/>
        <v>0</v>
      </c>
      <c r="AU96" s="2">
        <f t="shared" si="111"/>
        <v>0</v>
      </c>
      <c r="AV96" s="2">
        <f t="shared" si="111"/>
        <v>0</v>
      </c>
      <c r="AW96" s="2">
        <f t="shared" si="111"/>
        <v>0</v>
      </c>
      <c r="AX96" s="2">
        <f t="shared" si="111"/>
        <v>0</v>
      </c>
      <c r="AY96" s="2">
        <f t="shared" si="111"/>
        <v>0</v>
      </c>
      <c r="AZ96" s="2">
        <f t="shared" si="111"/>
        <v>0</v>
      </c>
      <c r="BA96" s="2">
        <f t="shared" si="111"/>
        <v>0</v>
      </c>
      <c r="BB96" s="2">
        <f t="shared" si="111"/>
        <v>0</v>
      </c>
      <c r="BC96" s="2">
        <f t="shared" si="111"/>
        <v>0</v>
      </c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>
        <v>0</v>
      </c>
    </row>
    <row r="98" spans="1:23" x14ac:dyDescent="0.2">
      <c r="A98" s="4">
        <v>50</v>
      </c>
      <c r="B98" s="4">
        <v>0</v>
      </c>
      <c r="C98" s="4">
        <v>0</v>
      </c>
      <c r="D98" s="4">
        <v>1</v>
      </c>
      <c r="E98" s="4">
        <v>201</v>
      </c>
      <c r="F98" s="4">
        <f>ROUND(Source!O96,O98)</f>
        <v>0</v>
      </c>
      <c r="G98" s="4" t="s">
        <v>105</v>
      </c>
      <c r="H98" s="4" t="s">
        <v>106</v>
      </c>
      <c r="I98" s="4"/>
      <c r="J98" s="4"/>
      <c r="K98" s="4">
        <v>201</v>
      </c>
      <c r="L98" s="4">
        <v>1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3" x14ac:dyDescent="0.2">
      <c r="A99" s="4">
        <v>50</v>
      </c>
      <c r="B99" s="4">
        <v>0</v>
      </c>
      <c r="C99" s="4">
        <v>0</v>
      </c>
      <c r="D99" s="4">
        <v>1</v>
      </c>
      <c r="E99" s="4">
        <v>202</v>
      </c>
      <c r="F99" s="4">
        <f>ROUND(Source!P96,O99)</f>
        <v>0</v>
      </c>
      <c r="G99" s="4" t="s">
        <v>107</v>
      </c>
      <c r="H99" s="4" t="s">
        <v>108</v>
      </c>
      <c r="I99" s="4"/>
      <c r="J99" s="4"/>
      <c r="K99" s="4">
        <v>202</v>
      </c>
      <c r="L99" s="4">
        <v>2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4">
        <v>50</v>
      </c>
      <c r="B100" s="4">
        <v>0</v>
      </c>
      <c r="C100" s="4">
        <v>0</v>
      </c>
      <c r="D100" s="4">
        <v>1</v>
      </c>
      <c r="E100" s="4">
        <v>222</v>
      </c>
      <c r="F100" s="4">
        <f>ROUND(Source!AO96,O100)</f>
        <v>0</v>
      </c>
      <c r="G100" s="4" t="s">
        <v>109</v>
      </c>
      <c r="H100" s="4" t="s">
        <v>110</v>
      </c>
      <c r="I100" s="4"/>
      <c r="J100" s="4"/>
      <c r="K100" s="4">
        <v>222</v>
      </c>
      <c r="L100" s="4">
        <v>3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3" x14ac:dyDescent="0.2">
      <c r="A101" s="4">
        <v>50</v>
      </c>
      <c r="B101" s="4">
        <v>0</v>
      </c>
      <c r="C101" s="4">
        <v>0</v>
      </c>
      <c r="D101" s="4">
        <v>1</v>
      </c>
      <c r="E101" s="4">
        <v>225</v>
      </c>
      <c r="F101" s="4">
        <f>ROUND(Source!AV96,O101)</f>
        <v>0</v>
      </c>
      <c r="G101" s="4" t="s">
        <v>111</v>
      </c>
      <c r="H101" s="4" t="s">
        <v>112</v>
      </c>
      <c r="I101" s="4"/>
      <c r="J101" s="4"/>
      <c r="K101" s="4">
        <v>225</v>
      </c>
      <c r="L101" s="4">
        <v>4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3" x14ac:dyDescent="0.2">
      <c r="A102" s="4">
        <v>50</v>
      </c>
      <c r="B102" s="4">
        <v>0</v>
      </c>
      <c r="C102" s="4">
        <v>0</v>
      </c>
      <c r="D102" s="4">
        <v>1</v>
      </c>
      <c r="E102" s="4">
        <v>226</v>
      </c>
      <c r="F102" s="4">
        <f>ROUND(Source!AW96,O102)</f>
        <v>0</v>
      </c>
      <c r="G102" s="4" t="s">
        <v>113</v>
      </c>
      <c r="H102" s="4" t="s">
        <v>114</v>
      </c>
      <c r="I102" s="4"/>
      <c r="J102" s="4"/>
      <c r="K102" s="4">
        <v>226</v>
      </c>
      <c r="L102" s="4">
        <v>5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3" x14ac:dyDescent="0.2">
      <c r="A103" s="4">
        <v>50</v>
      </c>
      <c r="B103" s="4">
        <v>0</v>
      </c>
      <c r="C103" s="4">
        <v>0</v>
      </c>
      <c r="D103" s="4">
        <v>1</v>
      </c>
      <c r="E103" s="4">
        <v>227</v>
      </c>
      <c r="F103" s="4">
        <f>ROUND(Source!AX96,O103)</f>
        <v>0</v>
      </c>
      <c r="G103" s="4" t="s">
        <v>115</v>
      </c>
      <c r="H103" s="4" t="s">
        <v>116</v>
      </c>
      <c r="I103" s="4"/>
      <c r="J103" s="4"/>
      <c r="K103" s="4">
        <v>227</v>
      </c>
      <c r="L103" s="4">
        <v>6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4">
        <v>50</v>
      </c>
      <c r="B104" s="4">
        <v>0</v>
      </c>
      <c r="C104" s="4">
        <v>0</v>
      </c>
      <c r="D104" s="4">
        <v>1</v>
      </c>
      <c r="E104" s="4">
        <v>228</v>
      </c>
      <c r="F104" s="4">
        <f>ROUND(Source!AY96,O104)</f>
        <v>0</v>
      </c>
      <c r="G104" s="4" t="s">
        <v>117</v>
      </c>
      <c r="H104" s="4" t="s">
        <v>118</v>
      </c>
      <c r="I104" s="4"/>
      <c r="J104" s="4"/>
      <c r="K104" s="4">
        <v>228</v>
      </c>
      <c r="L104" s="4">
        <v>7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2">
      <c r="A105" s="4">
        <v>50</v>
      </c>
      <c r="B105" s="4">
        <v>0</v>
      </c>
      <c r="C105" s="4">
        <v>0</v>
      </c>
      <c r="D105" s="4">
        <v>1</v>
      </c>
      <c r="E105" s="4">
        <v>216</v>
      </c>
      <c r="F105" s="4">
        <f>ROUND(Source!AP96,O105)</f>
        <v>0</v>
      </c>
      <c r="G105" s="4" t="s">
        <v>119</v>
      </c>
      <c r="H105" s="4" t="s">
        <v>120</v>
      </c>
      <c r="I105" s="4"/>
      <c r="J105" s="4"/>
      <c r="K105" s="4">
        <v>216</v>
      </c>
      <c r="L105" s="4">
        <v>8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4">
        <v>50</v>
      </c>
      <c r="B106" s="4">
        <v>0</v>
      </c>
      <c r="C106" s="4">
        <v>0</v>
      </c>
      <c r="D106" s="4">
        <v>1</v>
      </c>
      <c r="E106" s="4">
        <v>223</v>
      </c>
      <c r="F106" s="4">
        <f>ROUND(Source!AQ96,O106)</f>
        <v>0</v>
      </c>
      <c r="G106" s="4" t="s">
        <v>121</v>
      </c>
      <c r="H106" s="4" t="s">
        <v>122</v>
      </c>
      <c r="I106" s="4"/>
      <c r="J106" s="4"/>
      <c r="K106" s="4">
        <v>223</v>
      </c>
      <c r="L106" s="4">
        <v>9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4">
        <v>50</v>
      </c>
      <c r="B107" s="4">
        <v>0</v>
      </c>
      <c r="C107" s="4">
        <v>0</v>
      </c>
      <c r="D107" s="4">
        <v>1</v>
      </c>
      <c r="E107" s="4">
        <v>229</v>
      </c>
      <c r="F107" s="4">
        <f>ROUND(Source!AZ96,O107)</f>
        <v>0</v>
      </c>
      <c r="G107" s="4" t="s">
        <v>123</v>
      </c>
      <c r="H107" s="4" t="s">
        <v>124</v>
      </c>
      <c r="I107" s="4"/>
      <c r="J107" s="4"/>
      <c r="K107" s="4">
        <v>229</v>
      </c>
      <c r="L107" s="4">
        <v>10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4">
        <v>50</v>
      </c>
      <c r="B108" s="4">
        <v>0</v>
      </c>
      <c r="C108" s="4">
        <v>0</v>
      </c>
      <c r="D108" s="4">
        <v>1</v>
      </c>
      <c r="E108" s="4">
        <v>203</v>
      </c>
      <c r="F108" s="4">
        <f>ROUND(Source!Q96,O108)</f>
        <v>0</v>
      </c>
      <c r="G108" s="4" t="s">
        <v>125</v>
      </c>
      <c r="H108" s="4" t="s">
        <v>126</v>
      </c>
      <c r="I108" s="4"/>
      <c r="J108" s="4"/>
      <c r="K108" s="4">
        <v>203</v>
      </c>
      <c r="L108" s="4">
        <v>11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4">
        <v>50</v>
      </c>
      <c r="B109" s="4">
        <v>0</v>
      </c>
      <c r="C109" s="4">
        <v>0</v>
      </c>
      <c r="D109" s="4">
        <v>1</v>
      </c>
      <c r="E109" s="4">
        <v>231</v>
      </c>
      <c r="F109" s="4">
        <f>ROUND(Source!BB96,O109)</f>
        <v>0</v>
      </c>
      <c r="G109" s="4" t="s">
        <v>127</v>
      </c>
      <c r="H109" s="4" t="s">
        <v>128</v>
      </c>
      <c r="I109" s="4"/>
      <c r="J109" s="4"/>
      <c r="K109" s="4">
        <v>231</v>
      </c>
      <c r="L109" s="4">
        <v>12</v>
      </c>
      <c r="M109" s="4">
        <v>3</v>
      </c>
      <c r="N109" s="4" t="s">
        <v>3</v>
      </c>
      <c r="O109" s="4">
        <v>2</v>
      </c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4">
        <v>50</v>
      </c>
      <c r="B110" s="4">
        <v>0</v>
      </c>
      <c r="C110" s="4">
        <v>0</v>
      </c>
      <c r="D110" s="4">
        <v>1</v>
      </c>
      <c r="E110" s="4">
        <v>204</v>
      </c>
      <c r="F110" s="4">
        <f>ROUND(Source!R96,O110)</f>
        <v>0</v>
      </c>
      <c r="G110" s="4" t="s">
        <v>129</v>
      </c>
      <c r="H110" s="4" t="s">
        <v>130</v>
      </c>
      <c r="I110" s="4"/>
      <c r="J110" s="4"/>
      <c r="K110" s="4">
        <v>204</v>
      </c>
      <c r="L110" s="4">
        <v>13</v>
      </c>
      <c r="M110" s="4">
        <v>3</v>
      </c>
      <c r="N110" s="4" t="s">
        <v>3</v>
      </c>
      <c r="O110" s="4">
        <v>2</v>
      </c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4">
        <v>50</v>
      </c>
      <c r="B111" s="4">
        <v>0</v>
      </c>
      <c r="C111" s="4">
        <v>0</v>
      </c>
      <c r="D111" s="4">
        <v>1</v>
      </c>
      <c r="E111" s="4">
        <v>205</v>
      </c>
      <c r="F111" s="4">
        <f>ROUND(Source!S96,O111)</f>
        <v>0</v>
      </c>
      <c r="G111" s="4" t="s">
        <v>131</v>
      </c>
      <c r="H111" s="4" t="s">
        <v>132</v>
      </c>
      <c r="I111" s="4"/>
      <c r="J111" s="4"/>
      <c r="K111" s="4">
        <v>205</v>
      </c>
      <c r="L111" s="4">
        <v>14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3" x14ac:dyDescent="0.2">
      <c r="A112" s="4">
        <v>50</v>
      </c>
      <c r="B112" s="4">
        <v>0</v>
      </c>
      <c r="C112" s="4">
        <v>0</v>
      </c>
      <c r="D112" s="4">
        <v>1</v>
      </c>
      <c r="E112" s="4">
        <v>232</v>
      </c>
      <c r="F112" s="4">
        <f>ROUND(Source!BC96,O112)</f>
        <v>0</v>
      </c>
      <c r="G112" s="4" t="s">
        <v>133</v>
      </c>
      <c r="H112" s="4" t="s">
        <v>134</v>
      </c>
      <c r="I112" s="4"/>
      <c r="J112" s="4"/>
      <c r="K112" s="4">
        <v>232</v>
      </c>
      <c r="L112" s="4">
        <v>15</v>
      </c>
      <c r="M112" s="4">
        <v>3</v>
      </c>
      <c r="N112" s="4" t="s">
        <v>3</v>
      </c>
      <c r="O112" s="4">
        <v>2</v>
      </c>
      <c r="P112" s="4"/>
      <c r="Q112" s="4"/>
      <c r="R112" s="4"/>
      <c r="S112" s="4"/>
      <c r="T112" s="4"/>
      <c r="U112" s="4"/>
      <c r="V112" s="4"/>
      <c r="W112" s="4"/>
    </row>
    <row r="113" spans="1:206" x14ac:dyDescent="0.2">
      <c r="A113" s="4">
        <v>50</v>
      </c>
      <c r="B113" s="4">
        <v>0</v>
      </c>
      <c r="C113" s="4">
        <v>0</v>
      </c>
      <c r="D113" s="4">
        <v>1</v>
      </c>
      <c r="E113" s="4">
        <v>214</v>
      </c>
      <c r="F113" s="4">
        <f>ROUND(Source!AS96,O113)</f>
        <v>0</v>
      </c>
      <c r="G113" s="4" t="s">
        <v>135</v>
      </c>
      <c r="H113" s="4" t="s">
        <v>136</v>
      </c>
      <c r="I113" s="4"/>
      <c r="J113" s="4"/>
      <c r="K113" s="4">
        <v>214</v>
      </c>
      <c r="L113" s="4">
        <v>16</v>
      </c>
      <c r="M113" s="4">
        <v>3</v>
      </c>
      <c r="N113" s="4" t="s">
        <v>3</v>
      </c>
      <c r="O113" s="4">
        <v>2</v>
      </c>
      <c r="P113" s="4"/>
      <c r="Q113" s="4"/>
      <c r="R113" s="4"/>
      <c r="S113" s="4"/>
      <c r="T113" s="4"/>
      <c r="U113" s="4"/>
      <c r="V113" s="4"/>
      <c r="W113" s="4"/>
    </row>
    <row r="114" spans="1:206" x14ac:dyDescent="0.2">
      <c r="A114" s="4">
        <v>50</v>
      </c>
      <c r="B114" s="4">
        <v>0</v>
      </c>
      <c r="C114" s="4">
        <v>0</v>
      </c>
      <c r="D114" s="4">
        <v>1</v>
      </c>
      <c r="E114" s="4">
        <v>215</v>
      </c>
      <c r="F114" s="4">
        <f>ROUND(Source!AT96,O114)</f>
        <v>0</v>
      </c>
      <c r="G114" s="4" t="s">
        <v>137</v>
      </c>
      <c r="H114" s="4" t="s">
        <v>138</v>
      </c>
      <c r="I114" s="4"/>
      <c r="J114" s="4"/>
      <c r="K114" s="4">
        <v>215</v>
      </c>
      <c r="L114" s="4">
        <v>17</v>
      </c>
      <c r="M114" s="4">
        <v>3</v>
      </c>
      <c r="N114" s="4" t="s">
        <v>3</v>
      </c>
      <c r="O114" s="4">
        <v>2</v>
      </c>
      <c r="P114" s="4"/>
      <c r="Q114" s="4"/>
      <c r="R114" s="4"/>
      <c r="S114" s="4"/>
      <c r="T114" s="4"/>
      <c r="U114" s="4"/>
      <c r="V114" s="4"/>
      <c r="W114" s="4"/>
    </row>
    <row r="115" spans="1:206" x14ac:dyDescent="0.2">
      <c r="A115" s="4">
        <v>50</v>
      </c>
      <c r="B115" s="4">
        <v>0</v>
      </c>
      <c r="C115" s="4">
        <v>0</v>
      </c>
      <c r="D115" s="4">
        <v>1</v>
      </c>
      <c r="E115" s="4">
        <v>217</v>
      </c>
      <c r="F115" s="4">
        <f>ROUND(Source!AU96,O115)</f>
        <v>0</v>
      </c>
      <c r="G115" s="4" t="s">
        <v>139</v>
      </c>
      <c r="H115" s="4" t="s">
        <v>140</v>
      </c>
      <c r="I115" s="4"/>
      <c r="J115" s="4"/>
      <c r="K115" s="4">
        <v>217</v>
      </c>
      <c r="L115" s="4">
        <v>18</v>
      </c>
      <c r="M115" s="4">
        <v>3</v>
      </c>
      <c r="N115" s="4" t="s">
        <v>3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06" x14ac:dyDescent="0.2">
      <c r="A116" s="4">
        <v>50</v>
      </c>
      <c r="B116" s="4">
        <v>0</v>
      </c>
      <c r="C116" s="4">
        <v>0</v>
      </c>
      <c r="D116" s="4">
        <v>1</v>
      </c>
      <c r="E116" s="4">
        <v>230</v>
      </c>
      <c r="F116" s="4">
        <f>ROUND(Source!BA96,O116)</f>
        <v>0</v>
      </c>
      <c r="G116" s="4" t="s">
        <v>141</v>
      </c>
      <c r="H116" s="4" t="s">
        <v>142</v>
      </c>
      <c r="I116" s="4"/>
      <c r="J116" s="4"/>
      <c r="K116" s="4">
        <v>230</v>
      </c>
      <c r="L116" s="4">
        <v>19</v>
      </c>
      <c r="M116" s="4">
        <v>3</v>
      </c>
      <c r="N116" s="4" t="s">
        <v>3</v>
      </c>
      <c r="O116" s="4">
        <v>2</v>
      </c>
      <c r="P116" s="4"/>
      <c r="Q116" s="4"/>
      <c r="R116" s="4"/>
      <c r="S116" s="4"/>
      <c r="T116" s="4"/>
      <c r="U116" s="4"/>
      <c r="V116" s="4"/>
      <c r="W116" s="4"/>
    </row>
    <row r="117" spans="1:206" x14ac:dyDescent="0.2">
      <c r="A117" s="4">
        <v>50</v>
      </c>
      <c r="B117" s="4">
        <v>0</v>
      </c>
      <c r="C117" s="4">
        <v>0</v>
      </c>
      <c r="D117" s="4">
        <v>1</v>
      </c>
      <c r="E117" s="4">
        <v>206</v>
      </c>
      <c r="F117" s="4">
        <f>ROUND(Source!T96,O117)</f>
        <v>0</v>
      </c>
      <c r="G117" s="4" t="s">
        <v>143</v>
      </c>
      <c r="H117" s="4" t="s">
        <v>144</v>
      </c>
      <c r="I117" s="4"/>
      <c r="J117" s="4"/>
      <c r="K117" s="4">
        <v>206</v>
      </c>
      <c r="L117" s="4">
        <v>20</v>
      </c>
      <c r="M117" s="4">
        <v>3</v>
      </c>
      <c r="N117" s="4" t="s">
        <v>3</v>
      </c>
      <c r="O117" s="4">
        <v>2</v>
      </c>
      <c r="P117" s="4"/>
      <c r="Q117" s="4"/>
      <c r="R117" s="4"/>
      <c r="S117" s="4"/>
      <c r="T117" s="4"/>
      <c r="U117" s="4"/>
      <c r="V117" s="4"/>
      <c r="W117" s="4"/>
    </row>
    <row r="118" spans="1:206" x14ac:dyDescent="0.2">
      <c r="A118" s="4">
        <v>50</v>
      </c>
      <c r="B118" s="4">
        <v>0</v>
      </c>
      <c r="C118" s="4">
        <v>0</v>
      </c>
      <c r="D118" s="4">
        <v>1</v>
      </c>
      <c r="E118" s="4">
        <v>207</v>
      </c>
      <c r="F118" s="4">
        <f>Source!U96</f>
        <v>0</v>
      </c>
      <c r="G118" s="4" t="s">
        <v>145</v>
      </c>
      <c r="H118" s="4" t="s">
        <v>146</v>
      </c>
      <c r="I118" s="4"/>
      <c r="J118" s="4"/>
      <c r="K118" s="4">
        <v>207</v>
      </c>
      <c r="L118" s="4">
        <v>21</v>
      </c>
      <c r="M118" s="4">
        <v>3</v>
      </c>
      <c r="N118" s="4" t="s">
        <v>3</v>
      </c>
      <c r="O118" s="4">
        <v>-1</v>
      </c>
      <c r="P118" s="4"/>
      <c r="Q118" s="4"/>
      <c r="R118" s="4"/>
      <c r="S118" s="4"/>
      <c r="T118" s="4"/>
      <c r="U118" s="4"/>
      <c r="V118" s="4"/>
      <c r="W118" s="4"/>
    </row>
    <row r="119" spans="1:206" x14ac:dyDescent="0.2">
      <c r="A119" s="4">
        <v>50</v>
      </c>
      <c r="B119" s="4">
        <v>0</v>
      </c>
      <c r="C119" s="4">
        <v>0</v>
      </c>
      <c r="D119" s="4">
        <v>1</v>
      </c>
      <c r="E119" s="4">
        <v>208</v>
      </c>
      <c r="F119" s="4">
        <f>Source!V96</f>
        <v>0</v>
      </c>
      <c r="G119" s="4" t="s">
        <v>147</v>
      </c>
      <c r="H119" s="4" t="s">
        <v>148</v>
      </c>
      <c r="I119" s="4"/>
      <c r="J119" s="4"/>
      <c r="K119" s="4">
        <v>208</v>
      </c>
      <c r="L119" s="4">
        <v>22</v>
      </c>
      <c r="M119" s="4">
        <v>3</v>
      </c>
      <c r="N119" s="4" t="s">
        <v>3</v>
      </c>
      <c r="O119" s="4">
        <v>-1</v>
      </c>
      <c r="P119" s="4"/>
      <c r="Q119" s="4"/>
      <c r="R119" s="4"/>
      <c r="S119" s="4"/>
      <c r="T119" s="4"/>
      <c r="U119" s="4"/>
      <c r="V119" s="4"/>
      <c r="W119" s="4"/>
    </row>
    <row r="120" spans="1:206" x14ac:dyDescent="0.2">
      <c r="A120" s="4">
        <v>50</v>
      </c>
      <c r="B120" s="4">
        <v>0</v>
      </c>
      <c r="C120" s="4">
        <v>0</v>
      </c>
      <c r="D120" s="4">
        <v>1</v>
      </c>
      <c r="E120" s="4">
        <v>209</v>
      </c>
      <c r="F120" s="4">
        <f>ROUND(Source!W96,O120)</f>
        <v>0</v>
      </c>
      <c r="G120" s="4" t="s">
        <v>149</v>
      </c>
      <c r="H120" s="4" t="s">
        <v>150</v>
      </c>
      <c r="I120" s="4"/>
      <c r="J120" s="4"/>
      <c r="K120" s="4">
        <v>209</v>
      </c>
      <c r="L120" s="4">
        <v>23</v>
      </c>
      <c r="M120" s="4">
        <v>3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06" x14ac:dyDescent="0.2">
      <c r="A121" s="4">
        <v>50</v>
      </c>
      <c r="B121" s="4">
        <v>0</v>
      </c>
      <c r="C121" s="4">
        <v>0</v>
      </c>
      <c r="D121" s="4">
        <v>1</v>
      </c>
      <c r="E121" s="4">
        <v>210</v>
      </c>
      <c r="F121" s="4">
        <f>ROUND(Source!X96,O121)</f>
        <v>0</v>
      </c>
      <c r="G121" s="4" t="s">
        <v>151</v>
      </c>
      <c r="H121" s="4" t="s">
        <v>152</v>
      </c>
      <c r="I121" s="4"/>
      <c r="J121" s="4"/>
      <c r="K121" s="4">
        <v>210</v>
      </c>
      <c r="L121" s="4">
        <v>24</v>
      </c>
      <c r="M121" s="4">
        <v>3</v>
      </c>
      <c r="N121" s="4" t="s">
        <v>3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06" x14ac:dyDescent="0.2">
      <c r="A122" s="4">
        <v>50</v>
      </c>
      <c r="B122" s="4">
        <v>0</v>
      </c>
      <c r="C122" s="4">
        <v>0</v>
      </c>
      <c r="D122" s="4">
        <v>1</v>
      </c>
      <c r="E122" s="4">
        <v>211</v>
      </c>
      <c r="F122" s="4">
        <f>ROUND(Source!Y96,O122)</f>
        <v>0</v>
      </c>
      <c r="G122" s="4" t="s">
        <v>153</v>
      </c>
      <c r="H122" s="4" t="s">
        <v>154</v>
      </c>
      <c r="I122" s="4"/>
      <c r="J122" s="4"/>
      <c r="K122" s="4">
        <v>211</v>
      </c>
      <c r="L122" s="4">
        <v>25</v>
      </c>
      <c r="M122" s="4">
        <v>3</v>
      </c>
      <c r="N122" s="4" t="s">
        <v>3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3" spans="1:206" x14ac:dyDescent="0.2">
      <c r="A123" s="4">
        <v>50</v>
      </c>
      <c r="B123" s="4">
        <v>0</v>
      </c>
      <c r="C123" s="4">
        <v>0</v>
      </c>
      <c r="D123" s="4">
        <v>1</v>
      </c>
      <c r="E123" s="4">
        <v>224</v>
      </c>
      <c r="F123" s="4">
        <f>ROUND(Source!AR96,O123)</f>
        <v>0</v>
      </c>
      <c r="G123" s="4" t="s">
        <v>155</v>
      </c>
      <c r="H123" s="4" t="s">
        <v>156</v>
      </c>
      <c r="I123" s="4"/>
      <c r="J123" s="4"/>
      <c r="K123" s="4">
        <v>224</v>
      </c>
      <c r="L123" s="4">
        <v>26</v>
      </c>
      <c r="M123" s="4">
        <v>3</v>
      </c>
      <c r="N123" s="4" t="s">
        <v>3</v>
      </c>
      <c r="O123" s="4">
        <v>2</v>
      </c>
      <c r="P123" s="4"/>
      <c r="Q123" s="4"/>
      <c r="R123" s="4"/>
      <c r="S123" s="4"/>
      <c r="T123" s="4"/>
      <c r="U123" s="4"/>
      <c r="V123" s="4"/>
      <c r="W123" s="4"/>
    </row>
    <row r="125" spans="1:206" x14ac:dyDescent="0.2">
      <c r="A125" s="1">
        <v>4</v>
      </c>
      <c r="B125" s="1">
        <v>0</v>
      </c>
      <c r="C125" s="1"/>
      <c r="D125" s="1">
        <f>ROW(A141)</f>
        <v>141</v>
      </c>
      <c r="E125" s="1"/>
      <c r="F125" s="1" t="s">
        <v>14</v>
      </c>
      <c r="G125" s="1" t="s">
        <v>195</v>
      </c>
      <c r="H125" s="1" t="s">
        <v>3</v>
      </c>
      <c r="I125" s="1">
        <v>0</v>
      </c>
      <c r="J125" s="1"/>
      <c r="K125" s="1">
        <v>-1</v>
      </c>
      <c r="L125" s="1"/>
      <c r="M125" s="1"/>
      <c r="N125" s="1"/>
      <c r="O125" s="1"/>
      <c r="P125" s="1"/>
      <c r="Q125" s="1"/>
      <c r="R125" s="1"/>
      <c r="S125" s="1"/>
      <c r="T125" s="1"/>
      <c r="U125" s="1" t="s">
        <v>3</v>
      </c>
      <c r="V125" s="1">
        <v>0</v>
      </c>
      <c r="W125" s="1"/>
      <c r="X125" s="1"/>
      <c r="Y125" s="1"/>
      <c r="Z125" s="1"/>
      <c r="AA125" s="1"/>
      <c r="AB125" s="1" t="s">
        <v>3</v>
      </c>
      <c r="AC125" s="1" t="s">
        <v>3</v>
      </c>
      <c r="AD125" s="1" t="s">
        <v>3</v>
      </c>
      <c r="AE125" s="1" t="s">
        <v>3</v>
      </c>
      <c r="AF125" s="1" t="s">
        <v>3</v>
      </c>
      <c r="AG125" s="1" t="s">
        <v>3</v>
      </c>
      <c r="AH125" s="1"/>
      <c r="AI125" s="1"/>
      <c r="AJ125" s="1"/>
      <c r="AK125" s="1"/>
      <c r="AL125" s="1"/>
      <c r="AM125" s="1"/>
      <c r="AN125" s="1"/>
      <c r="AO125" s="1"/>
      <c r="AP125" s="1" t="s">
        <v>3</v>
      </c>
      <c r="AQ125" s="1" t="s">
        <v>3</v>
      </c>
      <c r="AR125" s="1" t="s">
        <v>3</v>
      </c>
      <c r="AS125" s="1"/>
      <c r="AT125" s="1"/>
      <c r="AU125" s="1"/>
      <c r="AV125" s="1"/>
      <c r="AW125" s="1"/>
      <c r="AX125" s="1"/>
      <c r="AY125" s="1"/>
      <c r="AZ125" s="1" t="s">
        <v>3</v>
      </c>
      <c r="BA125" s="1"/>
      <c r="BB125" s="1" t="s">
        <v>3</v>
      </c>
      <c r="BC125" s="1" t="s">
        <v>3</v>
      </c>
      <c r="BD125" s="1" t="s">
        <v>3</v>
      </c>
      <c r="BE125" s="1" t="s">
        <v>3</v>
      </c>
      <c r="BF125" s="1" t="s">
        <v>3</v>
      </c>
      <c r="BG125" s="1" t="s">
        <v>3</v>
      </c>
      <c r="BH125" s="1" t="s">
        <v>3</v>
      </c>
      <c r="BI125" s="1" t="s">
        <v>3</v>
      </c>
      <c r="BJ125" s="1" t="s">
        <v>3</v>
      </c>
      <c r="BK125" s="1" t="s">
        <v>3</v>
      </c>
      <c r="BL125" s="1" t="s">
        <v>3</v>
      </c>
      <c r="BM125" s="1" t="s">
        <v>3</v>
      </c>
      <c r="BN125" s="1" t="s">
        <v>3</v>
      </c>
      <c r="BO125" s="1" t="s">
        <v>3</v>
      </c>
      <c r="BP125" s="1" t="s">
        <v>3</v>
      </c>
      <c r="BQ125" s="1"/>
      <c r="BR125" s="1"/>
      <c r="BS125" s="1"/>
      <c r="BT125" s="1"/>
      <c r="BU125" s="1"/>
      <c r="BV125" s="1"/>
      <c r="BW125" s="1"/>
      <c r="BX125" s="1">
        <v>0</v>
      </c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>
        <v>0</v>
      </c>
    </row>
    <row r="127" spans="1:206" x14ac:dyDescent="0.2">
      <c r="A127" s="2">
        <v>52</v>
      </c>
      <c r="B127" s="2">
        <f t="shared" ref="B127:G127" si="112">B141</f>
        <v>0</v>
      </c>
      <c r="C127" s="2">
        <f t="shared" si="112"/>
        <v>4</v>
      </c>
      <c r="D127" s="2">
        <f t="shared" si="112"/>
        <v>125</v>
      </c>
      <c r="E127" s="2">
        <f t="shared" si="112"/>
        <v>0</v>
      </c>
      <c r="F127" s="2" t="str">
        <f t="shared" si="112"/>
        <v>Новый раздел</v>
      </c>
      <c r="G127" s="2" t="str">
        <f t="shared" si="112"/>
        <v>Замена а/б покрытия парковки с исправлением профиля основания.</v>
      </c>
      <c r="H127" s="2"/>
      <c r="I127" s="2"/>
      <c r="J127" s="2"/>
      <c r="K127" s="2"/>
      <c r="L127" s="2"/>
      <c r="M127" s="2"/>
      <c r="N127" s="2"/>
      <c r="O127" s="2">
        <f t="shared" ref="O127:AT127" si="113">O141</f>
        <v>0</v>
      </c>
      <c r="P127" s="2">
        <f t="shared" si="113"/>
        <v>0</v>
      </c>
      <c r="Q127" s="2">
        <f t="shared" si="113"/>
        <v>0</v>
      </c>
      <c r="R127" s="2">
        <f t="shared" si="113"/>
        <v>0</v>
      </c>
      <c r="S127" s="2">
        <f t="shared" si="113"/>
        <v>0</v>
      </c>
      <c r="T127" s="2">
        <f t="shared" si="113"/>
        <v>0</v>
      </c>
      <c r="U127" s="2">
        <f t="shared" si="113"/>
        <v>0</v>
      </c>
      <c r="V127" s="2">
        <f t="shared" si="113"/>
        <v>0</v>
      </c>
      <c r="W127" s="2">
        <f t="shared" si="113"/>
        <v>0</v>
      </c>
      <c r="X127" s="2">
        <f t="shared" si="113"/>
        <v>0</v>
      </c>
      <c r="Y127" s="2">
        <f t="shared" si="113"/>
        <v>0</v>
      </c>
      <c r="Z127" s="2">
        <f t="shared" si="113"/>
        <v>0</v>
      </c>
      <c r="AA127" s="2">
        <f t="shared" si="113"/>
        <v>0</v>
      </c>
      <c r="AB127" s="2">
        <f t="shared" si="113"/>
        <v>0</v>
      </c>
      <c r="AC127" s="2">
        <f t="shared" si="113"/>
        <v>0</v>
      </c>
      <c r="AD127" s="2">
        <f t="shared" si="113"/>
        <v>0</v>
      </c>
      <c r="AE127" s="2">
        <f t="shared" si="113"/>
        <v>0</v>
      </c>
      <c r="AF127" s="2">
        <f t="shared" si="113"/>
        <v>0</v>
      </c>
      <c r="AG127" s="2">
        <f t="shared" si="113"/>
        <v>0</v>
      </c>
      <c r="AH127" s="2">
        <f t="shared" si="113"/>
        <v>0</v>
      </c>
      <c r="AI127" s="2">
        <f t="shared" si="113"/>
        <v>0</v>
      </c>
      <c r="AJ127" s="2">
        <f t="shared" si="113"/>
        <v>0</v>
      </c>
      <c r="AK127" s="2">
        <f t="shared" si="113"/>
        <v>0</v>
      </c>
      <c r="AL127" s="2">
        <f t="shared" si="113"/>
        <v>0</v>
      </c>
      <c r="AM127" s="2">
        <f t="shared" si="113"/>
        <v>0</v>
      </c>
      <c r="AN127" s="2">
        <f t="shared" si="113"/>
        <v>0</v>
      </c>
      <c r="AO127" s="2">
        <f t="shared" si="113"/>
        <v>0</v>
      </c>
      <c r="AP127" s="2">
        <f t="shared" si="113"/>
        <v>0</v>
      </c>
      <c r="AQ127" s="2">
        <f t="shared" si="113"/>
        <v>0</v>
      </c>
      <c r="AR127" s="2">
        <f t="shared" si="113"/>
        <v>0</v>
      </c>
      <c r="AS127" s="2">
        <f t="shared" si="113"/>
        <v>0</v>
      </c>
      <c r="AT127" s="2">
        <f t="shared" si="113"/>
        <v>0</v>
      </c>
      <c r="AU127" s="2">
        <f t="shared" ref="AU127:BZ127" si="114">AU141</f>
        <v>0</v>
      </c>
      <c r="AV127" s="2">
        <f t="shared" si="114"/>
        <v>0</v>
      </c>
      <c r="AW127" s="2">
        <f t="shared" si="114"/>
        <v>0</v>
      </c>
      <c r="AX127" s="2">
        <f t="shared" si="114"/>
        <v>0</v>
      </c>
      <c r="AY127" s="2">
        <f t="shared" si="114"/>
        <v>0</v>
      </c>
      <c r="AZ127" s="2">
        <f t="shared" si="114"/>
        <v>0</v>
      </c>
      <c r="BA127" s="2">
        <f t="shared" si="114"/>
        <v>0</v>
      </c>
      <c r="BB127" s="2">
        <f t="shared" si="114"/>
        <v>0</v>
      </c>
      <c r="BC127" s="2">
        <f t="shared" si="114"/>
        <v>0</v>
      </c>
      <c r="BD127" s="2">
        <f t="shared" si="114"/>
        <v>0</v>
      </c>
      <c r="BE127" s="2">
        <f t="shared" si="114"/>
        <v>0</v>
      </c>
      <c r="BF127" s="2">
        <f t="shared" si="114"/>
        <v>0</v>
      </c>
      <c r="BG127" s="2">
        <f t="shared" si="114"/>
        <v>0</v>
      </c>
      <c r="BH127" s="2">
        <f t="shared" si="114"/>
        <v>0</v>
      </c>
      <c r="BI127" s="2">
        <f t="shared" si="114"/>
        <v>0</v>
      </c>
      <c r="BJ127" s="2">
        <f t="shared" si="114"/>
        <v>0</v>
      </c>
      <c r="BK127" s="2">
        <f t="shared" si="114"/>
        <v>0</v>
      </c>
      <c r="BL127" s="2">
        <f t="shared" si="114"/>
        <v>0</v>
      </c>
      <c r="BM127" s="2">
        <f t="shared" si="114"/>
        <v>0</v>
      </c>
      <c r="BN127" s="2">
        <f t="shared" si="114"/>
        <v>0</v>
      </c>
      <c r="BO127" s="2">
        <f t="shared" si="114"/>
        <v>0</v>
      </c>
      <c r="BP127" s="2">
        <f t="shared" si="114"/>
        <v>0</v>
      </c>
      <c r="BQ127" s="2">
        <f t="shared" si="114"/>
        <v>0</v>
      </c>
      <c r="BR127" s="2">
        <f t="shared" si="114"/>
        <v>0</v>
      </c>
      <c r="BS127" s="2">
        <f t="shared" si="114"/>
        <v>0</v>
      </c>
      <c r="BT127" s="2">
        <f t="shared" si="114"/>
        <v>0</v>
      </c>
      <c r="BU127" s="2">
        <f t="shared" si="114"/>
        <v>0</v>
      </c>
      <c r="BV127" s="2">
        <f t="shared" si="114"/>
        <v>0</v>
      </c>
      <c r="BW127" s="2">
        <f t="shared" si="114"/>
        <v>0</v>
      </c>
      <c r="BX127" s="2">
        <f t="shared" si="114"/>
        <v>0</v>
      </c>
      <c r="BY127" s="2">
        <f t="shared" si="114"/>
        <v>0</v>
      </c>
      <c r="BZ127" s="2">
        <f t="shared" si="114"/>
        <v>0</v>
      </c>
      <c r="CA127" s="2">
        <f t="shared" ref="CA127:DF127" si="115">CA141</f>
        <v>0</v>
      </c>
      <c r="CB127" s="2">
        <f t="shared" si="115"/>
        <v>0</v>
      </c>
      <c r="CC127" s="2">
        <f t="shared" si="115"/>
        <v>0</v>
      </c>
      <c r="CD127" s="2">
        <f t="shared" si="115"/>
        <v>0</v>
      </c>
      <c r="CE127" s="2">
        <f t="shared" si="115"/>
        <v>0</v>
      </c>
      <c r="CF127" s="2">
        <f t="shared" si="115"/>
        <v>0</v>
      </c>
      <c r="CG127" s="2">
        <f t="shared" si="115"/>
        <v>0</v>
      </c>
      <c r="CH127" s="2">
        <f t="shared" si="115"/>
        <v>0</v>
      </c>
      <c r="CI127" s="2">
        <f t="shared" si="115"/>
        <v>0</v>
      </c>
      <c r="CJ127" s="2">
        <f t="shared" si="115"/>
        <v>0</v>
      </c>
      <c r="CK127" s="2">
        <f t="shared" si="115"/>
        <v>0</v>
      </c>
      <c r="CL127" s="2">
        <f t="shared" si="115"/>
        <v>0</v>
      </c>
      <c r="CM127" s="2">
        <f t="shared" si="115"/>
        <v>0</v>
      </c>
      <c r="CN127" s="2">
        <f t="shared" si="115"/>
        <v>0</v>
      </c>
      <c r="CO127" s="2">
        <f t="shared" si="115"/>
        <v>0</v>
      </c>
      <c r="CP127" s="2">
        <f t="shared" si="115"/>
        <v>0</v>
      </c>
      <c r="CQ127" s="2">
        <f t="shared" si="115"/>
        <v>0</v>
      </c>
      <c r="CR127" s="2">
        <f t="shared" si="115"/>
        <v>0</v>
      </c>
      <c r="CS127" s="2">
        <f t="shared" si="115"/>
        <v>0</v>
      </c>
      <c r="CT127" s="2">
        <f t="shared" si="115"/>
        <v>0</v>
      </c>
      <c r="CU127" s="2">
        <f t="shared" si="115"/>
        <v>0</v>
      </c>
      <c r="CV127" s="2">
        <f t="shared" si="115"/>
        <v>0</v>
      </c>
      <c r="CW127" s="2">
        <f t="shared" si="115"/>
        <v>0</v>
      </c>
      <c r="CX127" s="2">
        <f t="shared" si="115"/>
        <v>0</v>
      </c>
      <c r="CY127" s="2">
        <f t="shared" si="115"/>
        <v>0</v>
      </c>
      <c r="CZ127" s="2">
        <f t="shared" si="115"/>
        <v>0</v>
      </c>
      <c r="DA127" s="2">
        <f t="shared" si="115"/>
        <v>0</v>
      </c>
      <c r="DB127" s="2">
        <f t="shared" si="115"/>
        <v>0</v>
      </c>
      <c r="DC127" s="2">
        <f t="shared" si="115"/>
        <v>0</v>
      </c>
      <c r="DD127" s="2">
        <f t="shared" si="115"/>
        <v>0</v>
      </c>
      <c r="DE127" s="2">
        <f t="shared" si="115"/>
        <v>0</v>
      </c>
      <c r="DF127" s="2">
        <f t="shared" si="115"/>
        <v>0</v>
      </c>
      <c r="DG127" s="3">
        <f t="shared" ref="DG127:EL127" si="116">DG141</f>
        <v>0</v>
      </c>
      <c r="DH127" s="3">
        <f t="shared" si="116"/>
        <v>0</v>
      </c>
      <c r="DI127" s="3">
        <f t="shared" si="116"/>
        <v>0</v>
      </c>
      <c r="DJ127" s="3">
        <f t="shared" si="116"/>
        <v>0</v>
      </c>
      <c r="DK127" s="3">
        <f t="shared" si="116"/>
        <v>0</v>
      </c>
      <c r="DL127" s="3">
        <f t="shared" si="116"/>
        <v>0</v>
      </c>
      <c r="DM127" s="3">
        <f t="shared" si="116"/>
        <v>0</v>
      </c>
      <c r="DN127" s="3">
        <f t="shared" si="116"/>
        <v>0</v>
      </c>
      <c r="DO127" s="3">
        <f t="shared" si="116"/>
        <v>0</v>
      </c>
      <c r="DP127" s="3">
        <f t="shared" si="116"/>
        <v>0</v>
      </c>
      <c r="DQ127" s="3">
        <f t="shared" si="116"/>
        <v>0</v>
      </c>
      <c r="DR127" s="3">
        <f t="shared" si="116"/>
        <v>0</v>
      </c>
      <c r="DS127" s="3">
        <f t="shared" si="116"/>
        <v>0</v>
      </c>
      <c r="DT127" s="3">
        <f t="shared" si="116"/>
        <v>0</v>
      </c>
      <c r="DU127" s="3">
        <f t="shared" si="116"/>
        <v>0</v>
      </c>
      <c r="DV127" s="3">
        <f t="shared" si="116"/>
        <v>0</v>
      </c>
      <c r="DW127" s="3">
        <f t="shared" si="116"/>
        <v>0</v>
      </c>
      <c r="DX127" s="3">
        <f t="shared" si="116"/>
        <v>0</v>
      </c>
      <c r="DY127" s="3">
        <f t="shared" si="116"/>
        <v>0</v>
      </c>
      <c r="DZ127" s="3">
        <f t="shared" si="116"/>
        <v>0</v>
      </c>
      <c r="EA127" s="3">
        <f t="shared" si="116"/>
        <v>0</v>
      </c>
      <c r="EB127" s="3">
        <f t="shared" si="116"/>
        <v>0</v>
      </c>
      <c r="EC127" s="3">
        <f t="shared" si="116"/>
        <v>0</v>
      </c>
      <c r="ED127" s="3">
        <f t="shared" si="116"/>
        <v>0</v>
      </c>
      <c r="EE127" s="3">
        <f t="shared" si="116"/>
        <v>0</v>
      </c>
      <c r="EF127" s="3">
        <f t="shared" si="116"/>
        <v>0</v>
      </c>
      <c r="EG127" s="3">
        <f t="shared" si="116"/>
        <v>0</v>
      </c>
      <c r="EH127" s="3">
        <f t="shared" si="116"/>
        <v>0</v>
      </c>
      <c r="EI127" s="3">
        <f t="shared" si="116"/>
        <v>0</v>
      </c>
      <c r="EJ127" s="3">
        <f t="shared" si="116"/>
        <v>0</v>
      </c>
      <c r="EK127" s="3">
        <f t="shared" si="116"/>
        <v>0</v>
      </c>
      <c r="EL127" s="3">
        <f t="shared" si="116"/>
        <v>0</v>
      </c>
      <c r="EM127" s="3">
        <f t="shared" ref="EM127:FR127" si="117">EM141</f>
        <v>0</v>
      </c>
      <c r="EN127" s="3">
        <f t="shared" si="117"/>
        <v>0</v>
      </c>
      <c r="EO127" s="3">
        <f t="shared" si="117"/>
        <v>0</v>
      </c>
      <c r="EP127" s="3">
        <f t="shared" si="117"/>
        <v>0</v>
      </c>
      <c r="EQ127" s="3">
        <f t="shared" si="117"/>
        <v>0</v>
      </c>
      <c r="ER127" s="3">
        <f t="shared" si="117"/>
        <v>0</v>
      </c>
      <c r="ES127" s="3">
        <f t="shared" si="117"/>
        <v>0</v>
      </c>
      <c r="ET127" s="3">
        <f t="shared" si="117"/>
        <v>0</v>
      </c>
      <c r="EU127" s="3">
        <f t="shared" si="117"/>
        <v>0</v>
      </c>
      <c r="EV127" s="3">
        <f t="shared" si="117"/>
        <v>0</v>
      </c>
      <c r="EW127" s="3">
        <f t="shared" si="117"/>
        <v>0</v>
      </c>
      <c r="EX127" s="3">
        <f t="shared" si="117"/>
        <v>0</v>
      </c>
      <c r="EY127" s="3">
        <f t="shared" si="117"/>
        <v>0</v>
      </c>
      <c r="EZ127" s="3">
        <f t="shared" si="117"/>
        <v>0</v>
      </c>
      <c r="FA127" s="3">
        <f t="shared" si="117"/>
        <v>0</v>
      </c>
      <c r="FB127" s="3">
        <f t="shared" si="117"/>
        <v>0</v>
      </c>
      <c r="FC127" s="3">
        <f t="shared" si="117"/>
        <v>0</v>
      </c>
      <c r="FD127" s="3">
        <f t="shared" si="117"/>
        <v>0</v>
      </c>
      <c r="FE127" s="3">
        <f t="shared" si="117"/>
        <v>0</v>
      </c>
      <c r="FF127" s="3">
        <f t="shared" si="117"/>
        <v>0</v>
      </c>
      <c r="FG127" s="3">
        <f t="shared" si="117"/>
        <v>0</v>
      </c>
      <c r="FH127" s="3">
        <f t="shared" si="117"/>
        <v>0</v>
      </c>
      <c r="FI127" s="3">
        <f t="shared" si="117"/>
        <v>0</v>
      </c>
      <c r="FJ127" s="3">
        <f t="shared" si="117"/>
        <v>0</v>
      </c>
      <c r="FK127" s="3">
        <f t="shared" si="117"/>
        <v>0</v>
      </c>
      <c r="FL127" s="3">
        <f t="shared" si="117"/>
        <v>0</v>
      </c>
      <c r="FM127" s="3">
        <f t="shared" si="117"/>
        <v>0</v>
      </c>
      <c r="FN127" s="3">
        <f t="shared" si="117"/>
        <v>0</v>
      </c>
      <c r="FO127" s="3">
        <f t="shared" si="117"/>
        <v>0</v>
      </c>
      <c r="FP127" s="3">
        <f t="shared" si="117"/>
        <v>0</v>
      </c>
      <c r="FQ127" s="3">
        <f t="shared" si="117"/>
        <v>0</v>
      </c>
      <c r="FR127" s="3">
        <f t="shared" si="117"/>
        <v>0</v>
      </c>
      <c r="FS127" s="3">
        <f t="shared" ref="FS127:GX127" si="118">FS141</f>
        <v>0</v>
      </c>
      <c r="FT127" s="3">
        <f t="shared" si="118"/>
        <v>0</v>
      </c>
      <c r="FU127" s="3">
        <f t="shared" si="118"/>
        <v>0</v>
      </c>
      <c r="FV127" s="3">
        <f t="shared" si="118"/>
        <v>0</v>
      </c>
      <c r="FW127" s="3">
        <f t="shared" si="118"/>
        <v>0</v>
      </c>
      <c r="FX127" s="3">
        <f t="shared" si="118"/>
        <v>0</v>
      </c>
      <c r="FY127" s="3">
        <f t="shared" si="118"/>
        <v>0</v>
      </c>
      <c r="FZ127" s="3">
        <f t="shared" si="118"/>
        <v>0</v>
      </c>
      <c r="GA127" s="3">
        <f t="shared" si="118"/>
        <v>0</v>
      </c>
      <c r="GB127" s="3">
        <f t="shared" si="118"/>
        <v>0</v>
      </c>
      <c r="GC127" s="3">
        <f t="shared" si="118"/>
        <v>0</v>
      </c>
      <c r="GD127" s="3">
        <f t="shared" si="118"/>
        <v>0</v>
      </c>
      <c r="GE127" s="3">
        <f t="shared" si="118"/>
        <v>0</v>
      </c>
      <c r="GF127" s="3">
        <f t="shared" si="118"/>
        <v>0</v>
      </c>
      <c r="GG127" s="3">
        <f t="shared" si="118"/>
        <v>0</v>
      </c>
      <c r="GH127" s="3">
        <f t="shared" si="118"/>
        <v>0</v>
      </c>
      <c r="GI127" s="3">
        <f t="shared" si="118"/>
        <v>0</v>
      </c>
      <c r="GJ127" s="3">
        <f t="shared" si="118"/>
        <v>0</v>
      </c>
      <c r="GK127" s="3">
        <f t="shared" si="118"/>
        <v>0</v>
      </c>
      <c r="GL127" s="3">
        <f t="shared" si="118"/>
        <v>0</v>
      </c>
      <c r="GM127" s="3">
        <f t="shared" si="118"/>
        <v>0</v>
      </c>
      <c r="GN127" s="3">
        <f t="shared" si="118"/>
        <v>0</v>
      </c>
      <c r="GO127" s="3">
        <f t="shared" si="118"/>
        <v>0</v>
      </c>
      <c r="GP127" s="3">
        <f t="shared" si="118"/>
        <v>0</v>
      </c>
      <c r="GQ127" s="3">
        <f t="shared" si="118"/>
        <v>0</v>
      </c>
      <c r="GR127" s="3">
        <f t="shared" si="118"/>
        <v>0</v>
      </c>
      <c r="GS127" s="3">
        <f t="shared" si="118"/>
        <v>0</v>
      </c>
      <c r="GT127" s="3">
        <f t="shared" si="118"/>
        <v>0</v>
      </c>
      <c r="GU127" s="3">
        <f t="shared" si="118"/>
        <v>0</v>
      </c>
      <c r="GV127" s="3">
        <f t="shared" si="118"/>
        <v>0</v>
      </c>
      <c r="GW127" s="3">
        <f t="shared" si="118"/>
        <v>0</v>
      </c>
      <c r="GX127" s="3">
        <f t="shared" si="118"/>
        <v>0</v>
      </c>
    </row>
    <row r="129" spans="1:245" x14ac:dyDescent="0.2">
      <c r="A129">
        <v>17</v>
      </c>
      <c r="B129">
        <v>0</v>
      </c>
      <c r="C129">
        <f>ROW(SmtRes!A114)</f>
        <v>114</v>
      </c>
      <c r="D129">
        <f>ROW(EtalonRes!A112)</f>
        <v>112</v>
      </c>
      <c r="E129" t="s">
        <v>196</v>
      </c>
      <c r="F129" t="s">
        <v>197</v>
      </c>
      <c r="G129" t="s">
        <v>198</v>
      </c>
      <c r="H129" t="s">
        <v>161</v>
      </c>
      <c r="I129">
        <f>ROUND((I137)*0.05,9)</f>
        <v>0</v>
      </c>
      <c r="J129">
        <v>0</v>
      </c>
      <c r="O129">
        <f t="shared" ref="O129:O139" si="119">ROUND(CP129,2)</f>
        <v>0</v>
      </c>
      <c r="P129">
        <f t="shared" ref="P129:P139" si="120">ROUND(CQ129*I129,2)</f>
        <v>0</v>
      </c>
      <c r="Q129">
        <f t="shared" ref="Q129:Q139" si="121">ROUND(CR129*I129,2)</f>
        <v>0</v>
      </c>
      <c r="R129">
        <f t="shared" ref="R129:R139" si="122">ROUND(CS129*I129,2)</f>
        <v>0</v>
      </c>
      <c r="S129">
        <f t="shared" ref="S129:S139" si="123">ROUND(CT129*I129,2)</f>
        <v>0</v>
      </c>
      <c r="T129">
        <f t="shared" ref="T129:T139" si="124">ROUND(CU129*I129,2)</f>
        <v>0</v>
      </c>
      <c r="U129">
        <f t="shared" ref="U129:U139" si="125">CV129*I129</f>
        <v>0</v>
      </c>
      <c r="V129">
        <f t="shared" ref="V129:V139" si="126">CW129*I129</f>
        <v>0</v>
      </c>
      <c r="W129">
        <f t="shared" ref="W129:W139" si="127">ROUND(CX129*I129,2)</f>
        <v>0</v>
      </c>
      <c r="X129">
        <f t="shared" ref="X129:X139" si="128">ROUND(CY129,2)</f>
        <v>0</v>
      </c>
      <c r="Y129">
        <f t="shared" ref="Y129:Y139" si="129">ROUND(CZ129,2)</f>
        <v>0</v>
      </c>
      <c r="AA129">
        <v>45334378</v>
      </c>
      <c r="AB129">
        <f t="shared" ref="AB129:AB139" si="130">ROUND((AC129+AD129+AF129),6)</f>
        <v>60886.85</v>
      </c>
      <c r="AC129">
        <f>ROUND((ES129),6)</f>
        <v>0</v>
      </c>
      <c r="AD129">
        <f>ROUND((((ET129)-(EU129))+AE129),6)</f>
        <v>30548.7</v>
      </c>
      <c r="AE129">
        <f t="shared" ref="AE129:AF132" si="131">ROUND((EU129),6)</f>
        <v>16864.419999999998</v>
      </c>
      <c r="AF129">
        <f t="shared" si="131"/>
        <v>30338.15</v>
      </c>
      <c r="AG129">
        <f t="shared" ref="AG129:AG139" si="132">ROUND((AP129),6)</f>
        <v>0</v>
      </c>
      <c r="AH129">
        <f t="shared" ref="AH129:AI132" si="133">(EW129)</f>
        <v>155</v>
      </c>
      <c r="AI129">
        <f t="shared" si="133"/>
        <v>0</v>
      </c>
      <c r="AJ129">
        <f t="shared" ref="AJ129:AJ139" si="134">(AS129)</f>
        <v>0</v>
      </c>
      <c r="AK129">
        <v>60886.85</v>
      </c>
      <c r="AL129">
        <v>0</v>
      </c>
      <c r="AM129">
        <v>30548.7</v>
      </c>
      <c r="AN129">
        <v>16864.419999999998</v>
      </c>
      <c r="AO129">
        <v>30338.15</v>
      </c>
      <c r="AP129">
        <v>0</v>
      </c>
      <c r="AQ129">
        <v>155</v>
      </c>
      <c r="AR129">
        <v>0</v>
      </c>
      <c r="AS129">
        <v>0</v>
      </c>
      <c r="AT129">
        <v>70</v>
      </c>
      <c r="AU129">
        <v>10</v>
      </c>
      <c r="AV129">
        <v>1</v>
      </c>
      <c r="AW129">
        <v>1</v>
      </c>
      <c r="AZ129">
        <v>1</v>
      </c>
      <c r="BA129">
        <v>1</v>
      </c>
      <c r="BB129">
        <v>1</v>
      </c>
      <c r="BC129">
        <v>1</v>
      </c>
      <c r="BD129" t="s">
        <v>3</v>
      </c>
      <c r="BE129" t="s">
        <v>3</v>
      </c>
      <c r="BF129" t="s">
        <v>3</v>
      </c>
      <c r="BG129" t="s">
        <v>3</v>
      </c>
      <c r="BH129">
        <v>0</v>
      </c>
      <c r="BI129">
        <v>4</v>
      </c>
      <c r="BJ129" t="s">
        <v>199</v>
      </c>
      <c r="BM129">
        <v>0</v>
      </c>
      <c r="BN129">
        <v>0</v>
      </c>
      <c r="BO129" t="s">
        <v>3</v>
      </c>
      <c r="BP129">
        <v>0</v>
      </c>
      <c r="BQ129">
        <v>1</v>
      </c>
      <c r="BR129">
        <v>0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 t="s">
        <v>3</v>
      </c>
      <c r="BZ129">
        <v>70</v>
      </c>
      <c r="CA129">
        <v>10</v>
      </c>
      <c r="CE129">
        <v>0</v>
      </c>
      <c r="CF129">
        <v>0</v>
      </c>
      <c r="CG129">
        <v>0</v>
      </c>
      <c r="CM129">
        <v>0</v>
      </c>
      <c r="CN129" t="s">
        <v>3</v>
      </c>
      <c r="CO129">
        <v>0</v>
      </c>
      <c r="CP129">
        <f t="shared" ref="CP129:CP139" si="135">(P129+Q129+S129)</f>
        <v>0</v>
      </c>
      <c r="CQ129">
        <f t="shared" ref="CQ129:CQ139" si="136">(AC129*BC129*AW129)</f>
        <v>0</v>
      </c>
      <c r="CR129">
        <f>((((ET129)*BB129-(EU129)*BS129)+AE129*BS129)*AV129)</f>
        <v>30548.7</v>
      </c>
      <c r="CS129">
        <f t="shared" ref="CS129:CS139" si="137">(AE129*BS129*AV129)</f>
        <v>16864.419999999998</v>
      </c>
      <c r="CT129">
        <f t="shared" ref="CT129:CT139" si="138">(AF129*BA129*AV129)</f>
        <v>30338.15</v>
      </c>
      <c r="CU129">
        <f t="shared" ref="CU129:CU139" si="139">AG129</f>
        <v>0</v>
      </c>
      <c r="CV129">
        <f t="shared" ref="CV129:CV139" si="140">(AH129*AV129)</f>
        <v>155</v>
      </c>
      <c r="CW129">
        <f t="shared" ref="CW129:CW139" si="141">AI129</f>
        <v>0</v>
      </c>
      <c r="CX129">
        <f t="shared" ref="CX129:CX139" si="142">AJ129</f>
        <v>0</v>
      </c>
      <c r="CY129">
        <f t="shared" ref="CY129:CY139" si="143">((S129*BZ129)/100)</f>
        <v>0</v>
      </c>
      <c r="CZ129">
        <f t="shared" ref="CZ129:CZ139" si="144">((S129*CA129)/100)</f>
        <v>0</v>
      </c>
      <c r="DC129" t="s">
        <v>3</v>
      </c>
      <c r="DD129" t="s">
        <v>3</v>
      </c>
      <c r="DE129" t="s">
        <v>3</v>
      </c>
      <c r="DF129" t="s">
        <v>3</v>
      </c>
      <c r="DG129" t="s">
        <v>3</v>
      </c>
      <c r="DH129" t="s">
        <v>3</v>
      </c>
      <c r="DI129" t="s">
        <v>3</v>
      </c>
      <c r="DJ129" t="s">
        <v>3</v>
      </c>
      <c r="DK129" t="s">
        <v>3</v>
      </c>
      <c r="DL129" t="s">
        <v>3</v>
      </c>
      <c r="DM129" t="s">
        <v>3</v>
      </c>
      <c r="DN129">
        <v>0</v>
      </c>
      <c r="DO129">
        <v>0</v>
      </c>
      <c r="DP129">
        <v>1</v>
      </c>
      <c r="DQ129">
        <v>1</v>
      </c>
      <c r="DU129">
        <v>1007</v>
      </c>
      <c r="DV129" t="s">
        <v>161</v>
      </c>
      <c r="DW129" t="s">
        <v>161</v>
      </c>
      <c r="DX129">
        <v>100</v>
      </c>
      <c r="EE129">
        <v>41650916</v>
      </c>
      <c r="EF129">
        <v>1</v>
      </c>
      <c r="EG129" t="s">
        <v>20</v>
      </c>
      <c r="EH129">
        <v>0</v>
      </c>
      <c r="EI129" t="s">
        <v>3</v>
      </c>
      <c r="EJ129">
        <v>4</v>
      </c>
      <c r="EK129">
        <v>0</v>
      </c>
      <c r="EL129" t="s">
        <v>21</v>
      </c>
      <c r="EM129" t="s">
        <v>22</v>
      </c>
      <c r="EO129" t="s">
        <v>3</v>
      </c>
      <c r="EQ129">
        <v>0</v>
      </c>
      <c r="ER129">
        <v>60886.85</v>
      </c>
      <c r="ES129">
        <v>0</v>
      </c>
      <c r="ET129">
        <v>30548.7</v>
      </c>
      <c r="EU129">
        <v>16864.419999999998</v>
      </c>
      <c r="EV129">
        <v>30338.15</v>
      </c>
      <c r="EW129">
        <v>155</v>
      </c>
      <c r="EX129">
        <v>0</v>
      </c>
      <c r="EY129">
        <v>0</v>
      </c>
      <c r="FQ129">
        <v>0</v>
      </c>
      <c r="FR129">
        <f t="shared" ref="FR129:FR139" si="145">ROUND(IF(AND(BH129=3,BI129=3),P129,0),2)</f>
        <v>0</v>
      </c>
      <c r="FS129">
        <v>0</v>
      </c>
      <c r="FX129">
        <v>70</v>
      </c>
      <c r="FY129">
        <v>10</v>
      </c>
      <c r="GA129" t="s">
        <v>3</v>
      </c>
      <c r="GD129">
        <v>0</v>
      </c>
      <c r="GF129">
        <v>1777309349</v>
      </c>
      <c r="GG129">
        <v>2</v>
      </c>
      <c r="GH129">
        <v>1</v>
      </c>
      <c r="GI129">
        <v>-2</v>
      </c>
      <c r="GJ129">
        <v>0</v>
      </c>
      <c r="GK129">
        <f>ROUND(R129*(R12)/100,2)</f>
        <v>0</v>
      </c>
      <c r="GL129">
        <f t="shared" ref="GL129:GL139" si="146">ROUND(IF(AND(BH129=3,BI129=3,FS129&lt;&gt;0),P129,0),2)</f>
        <v>0</v>
      </c>
      <c r="GM129">
        <f>ROUND(O129+X129+Y129+GK129,2)+GX129</f>
        <v>0</v>
      </c>
      <c r="GN129">
        <f>IF(OR(BI129=0,BI129=1),ROUND(O129+X129+Y129+GK129,2),0)</f>
        <v>0</v>
      </c>
      <c r="GO129">
        <f>IF(BI129=2,ROUND(O129+X129+Y129+GK129,2),0)</f>
        <v>0</v>
      </c>
      <c r="GP129">
        <f>IF(BI129=4,ROUND(O129+X129+Y129+GK129,2)+GX129,0)</f>
        <v>0</v>
      </c>
      <c r="GR129">
        <v>0</v>
      </c>
      <c r="GS129">
        <v>3</v>
      </c>
      <c r="GT129">
        <v>0</v>
      </c>
      <c r="GU129" t="s">
        <v>3</v>
      </c>
      <c r="GV129">
        <f>ROUND((GT129),6)</f>
        <v>0</v>
      </c>
      <c r="GW129">
        <v>1</v>
      </c>
      <c r="GX129">
        <f t="shared" ref="GX129:GX139" si="147">ROUND(HC129*I129,2)</f>
        <v>0</v>
      </c>
      <c r="HA129">
        <v>0</v>
      </c>
      <c r="HB129">
        <v>0</v>
      </c>
      <c r="HC129">
        <f t="shared" ref="HC129:HC139" si="148">GV129*GW129</f>
        <v>0</v>
      </c>
      <c r="IK129">
        <v>0</v>
      </c>
    </row>
    <row r="130" spans="1:245" x14ac:dyDescent="0.2">
      <c r="A130">
        <v>17</v>
      </c>
      <c r="B130">
        <v>0</v>
      </c>
      <c r="C130">
        <f>ROW(SmtRes!A117)</f>
        <v>117</v>
      </c>
      <c r="D130">
        <f>ROW(EtalonRes!A115)</f>
        <v>115</v>
      </c>
      <c r="E130" t="s">
        <v>200</v>
      </c>
      <c r="F130" t="s">
        <v>201</v>
      </c>
      <c r="G130" t="s">
        <v>202</v>
      </c>
      <c r="H130" t="s">
        <v>161</v>
      </c>
      <c r="I130">
        <f>ROUND((I137)*0.3*0.05,9)</f>
        <v>0</v>
      </c>
      <c r="J130">
        <v>0</v>
      </c>
      <c r="O130">
        <f t="shared" si="119"/>
        <v>0</v>
      </c>
      <c r="P130">
        <f t="shared" si="120"/>
        <v>0</v>
      </c>
      <c r="Q130">
        <f t="shared" si="121"/>
        <v>0</v>
      </c>
      <c r="R130">
        <f t="shared" si="122"/>
        <v>0</v>
      </c>
      <c r="S130">
        <f t="shared" si="123"/>
        <v>0</v>
      </c>
      <c r="T130">
        <f t="shared" si="124"/>
        <v>0</v>
      </c>
      <c r="U130">
        <f t="shared" si="125"/>
        <v>0</v>
      </c>
      <c r="V130">
        <f t="shared" si="126"/>
        <v>0</v>
      </c>
      <c r="W130">
        <f t="shared" si="127"/>
        <v>0</v>
      </c>
      <c r="X130">
        <f t="shared" si="128"/>
        <v>0</v>
      </c>
      <c r="Y130">
        <f t="shared" si="129"/>
        <v>0</v>
      </c>
      <c r="AA130">
        <v>45334378</v>
      </c>
      <c r="AB130">
        <f t="shared" si="130"/>
        <v>4767.8500000000004</v>
      </c>
      <c r="AC130">
        <f>ROUND((ES130),6)</f>
        <v>0</v>
      </c>
      <c r="AD130">
        <f>ROUND((((ET130)-(EU130))+AE130),6)</f>
        <v>3335.19</v>
      </c>
      <c r="AE130">
        <f t="shared" si="131"/>
        <v>1610.9</v>
      </c>
      <c r="AF130">
        <f t="shared" si="131"/>
        <v>1432.66</v>
      </c>
      <c r="AG130">
        <f t="shared" si="132"/>
        <v>0</v>
      </c>
      <c r="AH130">
        <f t="shared" si="133"/>
        <v>11.7</v>
      </c>
      <c r="AI130">
        <f t="shared" si="133"/>
        <v>0</v>
      </c>
      <c r="AJ130">
        <f t="shared" si="134"/>
        <v>0</v>
      </c>
      <c r="AK130">
        <v>4767.8500000000004</v>
      </c>
      <c r="AL130">
        <v>0</v>
      </c>
      <c r="AM130">
        <v>3335.19</v>
      </c>
      <c r="AN130">
        <v>1610.9</v>
      </c>
      <c r="AO130">
        <v>1432.66</v>
      </c>
      <c r="AP130">
        <v>0</v>
      </c>
      <c r="AQ130">
        <v>11.7</v>
      </c>
      <c r="AR130">
        <v>0</v>
      </c>
      <c r="AS130">
        <v>0</v>
      </c>
      <c r="AT130">
        <v>70</v>
      </c>
      <c r="AU130">
        <v>10</v>
      </c>
      <c r="AV130">
        <v>1</v>
      </c>
      <c r="AW130">
        <v>1</v>
      </c>
      <c r="AZ130">
        <v>1</v>
      </c>
      <c r="BA130">
        <v>1</v>
      </c>
      <c r="BB130">
        <v>1</v>
      </c>
      <c r="BC130">
        <v>1</v>
      </c>
      <c r="BD130" t="s">
        <v>3</v>
      </c>
      <c r="BE130" t="s">
        <v>3</v>
      </c>
      <c r="BF130" t="s">
        <v>3</v>
      </c>
      <c r="BG130" t="s">
        <v>3</v>
      </c>
      <c r="BH130">
        <v>0</v>
      </c>
      <c r="BI130">
        <v>4</v>
      </c>
      <c r="BJ130" t="s">
        <v>203</v>
      </c>
      <c r="BM130">
        <v>0</v>
      </c>
      <c r="BN130">
        <v>0</v>
      </c>
      <c r="BO130" t="s">
        <v>3</v>
      </c>
      <c r="BP130">
        <v>0</v>
      </c>
      <c r="BQ130">
        <v>1</v>
      </c>
      <c r="BR130">
        <v>0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 t="s">
        <v>3</v>
      </c>
      <c r="BZ130">
        <v>70</v>
      </c>
      <c r="CA130">
        <v>10</v>
      </c>
      <c r="CE130">
        <v>0</v>
      </c>
      <c r="CF130">
        <v>0</v>
      </c>
      <c r="CG130">
        <v>0</v>
      </c>
      <c r="CM130">
        <v>0</v>
      </c>
      <c r="CN130" t="s">
        <v>3</v>
      </c>
      <c r="CO130">
        <v>0</v>
      </c>
      <c r="CP130">
        <f t="shared" si="135"/>
        <v>0</v>
      </c>
      <c r="CQ130">
        <f t="shared" si="136"/>
        <v>0</v>
      </c>
      <c r="CR130">
        <f>((((ET130)*BB130-(EU130)*BS130)+AE130*BS130)*AV130)</f>
        <v>3335.19</v>
      </c>
      <c r="CS130">
        <f t="shared" si="137"/>
        <v>1610.9</v>
      </c>
      <c r="CT130">
        <f t="shared" si="138"/>
        <v>1432.66</v>
      </c>
      <c r="CU130">
        <f t="shared" si="139"/>
        <v>0</v>
      </c>
      <c r="CV130">
        <f t="shared" si="140"/>
        <v>11.7</v>
      </c>
      <c r="CW130">
        <f t="shared" si="141"/>
        <v>0</v>
      </c>
      <c r="CX130">
        <f t="shared" si="142"/>
        <v>0</v>
      </c>
      <c r="CY130">
        <f t="shared" si="143"/>
        <v>0</v>
      </c>
      <c r="CZ130">
        <f t="shared" si="144"/>
        <v>0</v>
      </c>
      <c r="DC130" t="s">
        <v>3</v>
      </c>
      <c r="DD130" t="s">
        <v>3</v>
      </c>
      <c r="DE130" t="s">
        <v>3</v>
      </c>
      <c r="DF130" t="s">
        <v>3</v>
      </c>
      <c r="DG130" t="s">
        <v>3</v>
      </c>
      <c r="DH130" t="s">
        <v>3</v>
      </c>
      <c r="DI130" t="s">
        <v>3</v>
      </c>
      <c r="DJ130" t="s">
        <v>3</v>
      </c>
      <c r="DK130" t="s">
        <v>3</v>
      </c>
      <c r="DL130" t="s">
        <v>3</v>
      </c>
      <c r="DM130" t="s">
        <v>3</v>
      </c>
      <c r="DN130">
        <v>0</v>
      </c>
      <c r="DO130">
        <v>0</v>
      </c>
      <c r="DP130">
        <v>1</v>
      </c>
      <c r="DQ130">
        <v>1</v>
      </c>
      <c r="DU130">
        <v>1007</v>
      </c>
      <c r="DV130" t="s">
        <v>161</v>
      </c>
      <c r="DW130" t="s">
        <v>161</v>
      </c>
      <c r="DX130">
        <v>100</v>
      </c>
      <c r="EE130">
        <v>41650916</v>
      </c>
      <c r="EF130">
        <v>1</v>
      </c>
      <c r="EG130" t="s">
        <v>20</v>
      </c>
      <c r="EH130">
        <v>0</v>
      </c>
      <c r="EI130" t="s">
        <v>3</v>
      </c>
      <c r="EJ130">
        <v>4</v>
      </c>
      <c r="EK130">
        <v>0</v>
      </c>
      <c r="EL130" t="s">
        <v>21</v>
      </c>
      <c r="EM130" t="s">
        <v>22</v>
      </c>
      <c r="EO130" t="s">
        <v>3</v>
      </c>
      <c r="EQ130">
        <v>0</v>
      </c>
      <c r="ER130">
        <v>4767.8500000000004</v>
      </c>
      <c r="ES130">
        <v>0</v>
      </c>
      <c r="ET130">
        <v>3335.19</v>
      </c>
      <c r="EU130">
        <v>1610.9</v>
      </c>
      <c r="EV130">
        <v>1432.66</v>
      </c>
      <c r="EW130">
        <v>11.7</v>
      </c>
      <c r="EX130">
        <v>0</v>
      </c>
      <c r="EY130">
        <v>0</v>
      </c>
      <c r="FQ130">
        <v>0</v>
      </c>
      <c r="FR130">
        <f t="shared" si="145"/>
        <v>0</v>
      </c>
      <c r="FS130">
        <v>0</v>
      </c>
      <c r="FX130">
        <v>70</v>
      </c>
      <c r="FY130">
        <v>10</v>
      </c>
      <c r="GA130" t="s">
        <v>3</v>
      </c>
      <c r="GD130">
        <v>0</v>
      </c>
      <c r="GF130">
        <v>474784962</v>
      </c>
      <c r="GG130">
        <v>2</v>
      </c>
      <c r="GH130">
        <v>1</v>
      </c>
      <c r="GI130">
        <v>-2</v>
      </c>
      <c r="GJ130">
        <v>0</v>
      </c>
      <c r="GK130">
        <f>ROUND(R130*(R12)/100,2)</f>
        <v>0</v>
      </c>
      <c r="GL130">
        <f t="shared" si="146"/>
        <v>0</v>
      </c>
      <c r="GM130">
        <f>ROUND(O130+X130+Y130+GK130,2)+GX130</f>
        <v>0</v>
      </c>
      <c r="GN130">
        <f>IF(OR(BI130=0,BI130=1),ROUND(O130+X130+Y130+GK130,2),0)</f>
        <v>0</v>
      </c>
      <c r="GO130">
        <f>IF(BI130=2,ROUND(O130+X130+Y130+GK130,2),0)</f>
        <v>0</v>
      </c>
      <c r="GP130">
        <f>IF(BI130=4,ROUND(O130+X130+Y130+GK130,2)+GX130,0)</f>
        <v>0</v>
      </c>
      <c r="GR130">
        <v>0</v>
      </c>
      <c r="GS130">
        <v>3</v>
      </c>
      <c r="GT130">
        <v>0</v>
      </c>
      <c r="GU130" t="s">
        <v>3</v>
      </c>
      <c r="GV130">
        <f>ROUND((GT130),6)</f>
        <v>0</v>
      </c>
      <c r="GW130">
        <v>1</v>
      </c>
      <c r="GX130">
        <f t="shared" si="147"/>
        <v>0</v>
      </c>
      <c r="HA130">
        <v>0</v>
      </c>
      <c r="HB130">
        <v>0</v>
      </c>
      <c r="HC130">
        <f t="shared" si="148"/>
        <v>0</v>
      </c>
      <c r="IK130">
        <v>0</v>
      </c>
    </row>
    <row r="131" spans="1:245" x14ac:dyDescent="0.2">
      <c r="A131">
        <v>17</v>
      </c>
      <c r="B131">
        <v>0</v>
      </c>
      <c r="C131">
        <f>ROW(SmtRes!A118)</f>
        <v>118</v>
      </c>
      <c r="D131">
        <f>ROW(EtalonRes!A116)</f>
        <v>116</v>
      </c>
      <c r="E131" t="s">
        <v>204</v>
      </c>
      <c r="F131" t="s">
        <v>205</v>
      </c>
      <c r="G131" t="s">
        <v>206</v>
      </c>
      <c r="H131" t="s">
        <v>26</v>
      </c>
      <c r="I131">
        <f>ROUND((I129*2.4+I130*1.6)*100,9)</f>
        <v>0</v>
      </c>
      <c r="J131">
        <v>0</v>
      </c>
      <c r="O131">
        <f t="shared" si="119"/>
        <v>0</v>
      </c>
      <c r="P131">
        <f t="shared" si="120"/>
        <v>0</v>
      </c>
      <c r="Q131">
        <f t="shared" si="121"/>
        <v>0</v>
      </c>
      <c r="R131">
        <f t="shared" si="122"/>
        <v>0</v>
      </c>
      <c r="S131">
        <f t="shared" si="123"/>
        <v>0</v>
      </c>
      <c r="T131">
        <f t="shared" si="124"/>
        <v>0</v>
      </c>
      <c r="U131">
        <f t="shared" si="125"/>
        <v>0</v>
      </c>
      <c r="V131">
        <f t="shared" si="126"/>
        <v>0</v>
      </c>
      <c r="W131">
        <f t="shared" si="127"/>
        <v>0</v>
      </c>
      <c r="X131">
        <f t="shared" si="128"/>
        <v>0</v>
      </c>
      <c r="Y131">
        <f t="shared" si="129"/>
        <v>0</v>
      </c>
      <c r="AA131">
        <v>45334378</v>
      </c>
      <c r="AB131">
        <f t="shared" si="130"/>
        <v>80.25</v>
      </c>
      <c r="AC131">
        <f>ROUND((ES131),6)</f>
        <v>0</v>
      </c>
      <c r="AD131">
        <f>ROUND((((ET131)-(EU131))+AE131),6)</f>
        <v>80.25</v>
      </c>
      <c r="AE131">
        <f t="shared" si="131"/>
        <v>25.84</v>
      </c>
      <c r="AF131">
        <f t="shared" si="131"/>
        <v>0</v>
      </c>
      <c r="AG131">
        <f t="shared" si="132"/>
        <v>0</v>
      </c>
      <c r="AH131">
        <f t="shared" si="133"/>
        <v>0</v>
      </c>
      <c r="AI131">
        <f t="shared" si="133"/>
        <v>0</v>
      </c>
      <c r="AJ131">
        <f t="shared" si="134"/>
        <v>0</v>
      </c>
      <c r="AK131">
        <v>80.25</v>
      </c>
      <c r="AL131">
        <v>0</v>
      </c>
      <c r="AM131">
        <v>80.25</v>
      </c>
      <c r="AN131">
        <v>25.84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70</v>
      </c>
      <c r="AU131">
        <v>10</v>
      </c>
      <c r="AV131">
        <v>1</v>
      </c>
      <c r="AW131">
        <v>1</v>
      </c>
      <c r="AZ131">
        <v>1</v>
      </c>
      <c r="BA131">
        <v>1</v>
      </c>
      <c r="BB131">
        <v>1</v>
      </c>
      <c r="BC131">
        <v>1</v>
      </c>
      <c r="BD131" t="s">
        <v>3</v>
      </c>
      <c r="BE131" t="s">
        <v>3</v>
      </c>
      <c r="BF131" t="s">
        <v>3</v>
      </c>
      <c r="BG131" t="s">
        <v>3</v>
      </c>
      <c r="BH131">
        <v>0</v>
      </c>
      <c r="BI131">
        <v>4</v>
      </c>
      <c r="BJ131" t="s">
        <v>207</v>
      </c>
      <c r="BM131">
        <v>0</v>
      </c>
      <c r="BN131">
        <v>0</v>
      </c>
      <c r="BO131" t="s">
        <v>3</v>
      </c>
      <c r="BP131">
        <v>0</v>
      </c>
      <c r="BQ131">
        <v>1</v>
      </c>
      <c r="BR131">
        <v>0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 t="s">
        <v>3</v>
      </c>
      <c r="BZ131">
        <v>70</v>
      </c>
      <c r="CA131">
        <v>10</v>
      </c>
      <c r="CE131">
        <v>0</v>
      </c>
      <c r="CF131">
        <v>0</v>
      </c>
      <c r="CG131">
        <v>0</v>
      </c>
      <c r="CM131">
        <v>0</v>
      </c>
      <c r="CN131" t="s">
        <v>3</v>
      </c>
      <c r="CO131">
        <v>0</v>
      </c>
      <c r="CP131">
        <f t="shared" si="135"/>
        <v>0</v>
      </c>
      <c r="CQ131">
        <f t="shared" si="136"/>
        <v>0</v>
      </c>
      <c r="CR131">
        <f>((((ET131)*BB131-(EU131)*BS131)+AE131*BS131)*AV131)</f>
        <v>80.25</v>
      </c>
      <c r="CS131">
        <f t="shared" si="137"/>
        <v>25.84</v>
      </c>
      <c r="CT131">
        <f t="shared" si="138"/>
        <v>0</v>
      </c>
      <c r="CU131">
        <f t="shared" si="139"/>
        <v>0</v>
      </c>
      <c r="CV131">
        <f t="shared" si="140"/>
        <v>0</v>
      </c>
      <c r="CW131">
        <f t="shared" si="141"/>
        <v>0</v>
      </c>
      <c r="CX131">
        <f t="shared" si="142"/>
        <v>0</v>
      </c>
      <c r="CY131">
        <f t="shared" si="143"/>
        <v>0</v>
      </c>
      <c r="CZ131">
        <f t="shared" si="144"/>
        <v>0</v>
      </c>
      <c r="DC131" t="s">
        <v>3</v>
      </c>
      <c r="DD131" t="s">
        <v>3</v>
      </c>
      <c r="DE131" t="s">
        <v>3</v>
      </c>
      <c r="DF131" t="s">
        <v>3</v>
      </c>
      <c r="DG131" t="s">
        <v>3</v>
      </c>
      <c r="DH131" t="s">
        <v>3</v>
      </c>
      <c r="DI131" t="s">
        <v>3</v>
      </c>
      <c r="DJ131" t="s">
        <v>3</v>
      </c>
      <c r="DK131" t="s">
        <v>3</v>
      </c>
      <c r="DL131" t="s">
        <v>3</v>
      </c>
      <c r="DM131" t="s">
        <v>3</v>
      </c>
      <c r="DN131">
        <v>0</v>
      </c>
      <c r="DO131">
        <v>0</v>
      </c>
      <c r="DP131">
        <v>1</v>
      </c>
      <c r="DQ131">
        <v>1</v>
      </c>
      <c r="DU131">
        <v>1009</v>
      </c>
      <c r="DV131" t="s">
        <v>26</v>
      </c>
      <c r="DW131" t="s">
        <v>26</v>
      </c>
      <c r="DX131">
        <v>1000</v>
      </c>
      <c r="EE131">
        <v>41650916</v>
      </c>
      <c r="EF131">
        <v>1</v>
      </c>
      <c r="EG131" t="s">
        <v>20</v>
      </c>
      <c r="EH131">
        <v>0</v>
      </c>
      <c r="EI131" t="s">
        <v>3</v>
      </c>
      <c r="EJ131">
        <v>4</v>
      </c>
      <c r="EK131">
        <v>0</v>
      </c>
      <c r="EL131" t="s">
        <v>21</v>
      </c>
      <c r="EM131" t="s">
        <v>22</v>
      </c>
      <c r="EO131" t="s">
        <v>3</v>
      </c>
      <c r="EQ131">
        <v>0</v>
      </c>
      <c r="ER131">
        <v>80.25</v>
      </c>
      <c r="ES131">
        <v>0</v>
      </c>
      <c r="ET131">
        <v>80.25</v>
      </c>
      <c r="EU131">
        <v>25.84</v>
      </c>
      <c r="EV131">
        <v>0</v>
      </c>
      <c r="EW131">
        <v>0</v>
      </c>
      <c r="EX131">
        <v>0</v>
      </c>
      <c r="EY131">
        <v>0</v>
      </c>
      <c r="FQ131">
        <v>0</v>
      </c>
      <c r="FR131">
        <f t="shared" si="145"/>
        <v>0</v>
      </c>
      <c r="FS131">
        <v>0</v>
      </c>
      <c r="FX131">
        <v>70</v>
      </c>
      <c r="FY131">
        <v>10</v>
      </c>
      <c r="GA131" t="s">
        <v>3</v>
      </c>
      <c r="GD131">
        <v>0</v>
      </c>
      <c r="GF131">
        <v>-706956719</v>
      </c>
      <c r="GG131">
        <v>2</v>
      </c>
      <c r="GH131">
        <v>1</v>
      </c>
      <c r="GI131">
        <v>-2</v>
      </c>
      <c r="GJ131">
        <v>0</v>
      </c>
      <c r="GK131">
        <f>ROUND(R131*(R12)/100,2)</f>
        <v>0</v>
      </c>
      <c r="GL131">
        <f t="shared" si="146"/>
        <v>0</v>
      </c>
      <c r="GM131">
        <f>ROUND(O131+X131+Y131+GK131,2)+GX131</f>
        <v>0</v>
      </c>
      <c r="GN131">
        <f>IF(OR(BI131=0,BI131=1),ROUND(O131+X131+Y131+GK131,2),0)</f>
        <v>0</v>
      </c>
      <c r="GO131">
        <f>IF(BI131=2,ROUND(O131+X131+Y131+GK131,2),0)</f>
        <v>0</v>
      </c>
      <c r="GP131">
        <f>IF(BI131=4,ROUND(O131+X131+Y131+GK131,2)+GX131,0)</f>
        <v>0</v>
      </c>
      <c r="GR131">
        <v>0</v>
      </c>
      <c r="GS131">
        <v>3</v>
      </c>
      <c r="GT131">
        <v>0</v>
      </c>
      <c r="GU131" t="s">
        <v>3</v>
      </c>
      <c r="GV131">
        <f>ROUND((GT131),6)</f>
        <v>0</v>
      </c>
      <c r="GW131">
        <v>1</v>
      </c>
      <c r="GX131">
        <f t="shared" si="147"/>
        <v>0</v>
      </c>
      <c r="HA131">
        <v>0</v>
      </c>
      <c r="HB131">
        <v>0</v>
      </c>
      <c r="HC131">
        <f t="shared" si="148"/>
        <v>0</v>
      </c>
      <c r="IK131">
        <v>0</v>
      </c>
    </row>
    <row r="132" spans="1:245" x14ac:dyDescent="0.2">
      <c r="A132">
        <v>17</v>
      </c>
      <c r="B132">
        <v>0</v>
      </c>
      <c r="C132">
        <f>ROW(SmtRes!A120)</f>
        <v>120</v>
      </c>
      <c r="D132">
        <f>ROW(EtalonRes!A118)</f>
        <v>118</v>
      </c>
      <c r="E132" t="s">
        <v>208</v>
      </c>
      <c r="F132" t="s">
        <v>61</v>
      </c>
      <c r="G132" t="s">
        <v>62</v>
      </c>
      <c r="H132" t="s">
        <v>26</v>
      </c>
      <c r="I132">
        <f>ROUND(I131,9)</f>
        <v>0</v>
      </c>
      <c r="J132">
        <v>0</v>
      </c>
      <c r="O132">
        <f t="shared" si="119"/>
        <v>0</v>
      </c>
      <c r="P132">
        <f t="shared" si="120"/>
        <v>0</v>
      </c>
      <c r="Q132">
        <f t="shared" si="121"/>
        <v>0</v>
      </c>
      <c r="R132">
        <f t="shared" si="122"/>
        <v>0</v>
      </c>
      <c r="S132">
        <f t="shared" si="123"/>
        <v>0</v>
      </c>
      <c r="T132">
        <f t="shared" si="124"/>
        <v>0</v>
      </c>
      <c r="U132">
        <f t="shared" si="125"/>
        <v>0</v>
      </c>
      <c r="V132">
        <f t="shared" si="126"/>
        <v>0</v>
      </c>
      <c r="W132">
        <f t="shared" si="127"/>
        <v>0</v>
      </c>
      <c r="X132">
        <f t="shared" si="128"/>
        <v>0</v>
      </c>
      <c r="Y132">
        <f t="shared" si="129"/>
        <v>0</v>
      </c>
      <c r="AA132">
        <v>45334378</v>
      </c>
      <c r="AB132">
        <f t="shared" si="130"/>
        <v>57.83</v>
      </c>
      <c r="AC132">
        <f>ROUND((ES132),6)</f>
        <v>0</v>
      </c>
      <c r="AD132">
        <f>ROUND((((ET132)-(EU132))+AE132),6)</f>
        <v>57.83</v>
      </c>
      <c r="AE132">
        <f t="shared" si="131"/>
        <v>31.44</v>
      </c>
      <c r="AF132">
        <f t="shared" si="131"/>
        <v>0</v>
      </c>
      <c r="AG132">
        <f t="shared" si="132"/>
        <v>0</v>
      </c>
      <c r="AH132">
        <f t="shared" si="133"/>
        <v>0</v>
      </c>
      <c r="AI132">
        <f t="shared" si="133"/>
        <v>0</v>
      </c>
      <c r="AJ132">
        <f t="shared" si="134"/>
        <v>0</v>
      </c>
      <c r="AK132">
        <v>57.83</v>
      </c>
      <c r="AL132">
        <v>0</v>
      </c>
      <c r="AM132">
        <v>57.83</v>
      </c>
      <c r="AN132">
        <v>31.44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Z132">
        <v>1</v>
      </c>
      <c r="BA132">
        <v>1</v>
      </c>
      <c r="BB132">
        <v>1</v>
      </c>
      <c r="BC132">
        <v>1</v>
      </c>
      <c r="BD132" t="s">
        <v>3</v>
      </c>
      <c r="BE132" t="s">
        <v>3</v>
      </c>
      <c r="BF132" t="s">
        <v>3</v>
      </c>
      <c r="BG132" t="s">
        <v>3</v>
      </c>
      <c r="BH132">
        <v>0</v>
      </c>
      <c r="BI132">
        <v>4</v>
      </c>
      <c r="BJ132" t="s">
        <v>63</v>
      </c>
      <c r="BM132">
        <v>1</v>
      </c>
      <c r="BN132">
        <v>0</v>
      </c>
      <c r="BO132" t="s">
        <v>3</v>
      </c>
      <c r="BP132">
        <v>0</v>
      </c>
      <c r="BQ132">
        <v>1</v>
      </c>
      <c r="BR132">
        <v>0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 t="s">
        <v>3</v>
      </c>
      <c r="BZ132">
        <v>0</v>
      </c>
      <c r="CA132">
        <v>0</v>
      </c>
      <c r="CE132">
        <v>0</v>
      </c>
      <c r="CF132">
        <v>0</v>
      </c>
      <c r="CG132">
        <v>0</v>
      </c>
      <c r="CM132">
        <v>0</v>
      </c>
      <c r="CN132" t="s">
        <v>3</v>
      </c>
      <c r="CO132">
        <v>0</v>
      </c>
      <c r="CP132">
        <f t="shared" si="135"/>
        <v>0</v>
      </c>
      <c r="CQ132">
        <f t="shared" si="136"/>
        <v>0</v>
      </c>
      <c r="CR132">
        <f>((((ET132)*BB132-(EU132)*BS132)+AE132*BS132)*AV132)</f>
        <v>57.83</v>
      </c>
      <c r="CS132">
        <f t="shared" si="137"/>
        <v>31.44</v>
      </c>
      <c r="CT132">
        <f t="shared" si="138"/>
        <v>0</v>
      </c>
      <c r="CU132">
        <f t="shared" si="139"/>
        <v>0</v>
      </c>
      <c r="CV132">
        <f t="shared" si="140"/>
        <v>0</v>
      </c>
      <c r="CW132">
        <f t="shared" si="141"/>
        <v>0</v>
      </c>
      <c r="CX132">
        <f t="shared" si="142"/>
        <v>0</v>
      </c>
      <c r="CY132">
        <f t="shared" si="143"/>
        <v>0</v>
      </c>
      <c r="CZ132">
        <f t="shared" si="144"/>
        <v>0</v>
      </c>
      <c r="DC132" t="s">
        <v>3</v>
      </c>
      <c r="DD132" t="s">
        <v>3</v>
      </c>
      <c r="DE132" t="s">
        <v>3</v>
      </c>
      <c r="DF132" t="s">
        <v>3</v>
      </c>
      <c r="DG132" t="s">
        <v>3</v>
      </c>
      <c r="DH132" t="s">
        <v>3</v>
      </c>
      <c r="DI132" t="s">
        <v>3</v>
      </c>
      <c r="DJ132" t="s">
        <v>3</v>
      </c>
      <c r="DK132" t="s">
        <v>3</v>
      </c>
      <c r="DL132" t="s">
        <v>3</v>
      </c>
      <c r="DM132" t="s">
        <v>3</v>
      </c>
      <c r="DN132">
        <v>0</v>
      </c>
      <c r="DO132">
        <v>0</v>
      </c>
      <c r="DP132">
        <v>1</v>
      </c>
      <c r="DQ132">
        <v>1</v>
      </c>
      <c r="DU132">
        <v>1009</v>
      </c>
      <c r="DV132" t="s">
        <v>26</v>
      </c>
      <c r="DW132" t="s">
        <v>26</v>
      </c>
      <c r="DX132">
        <v>1000</v>
      </c>
      <c r="EE132">
        <v>41650918</v>
      </c>
      <c r="EF132">
        <v>1</v>
      </c>
      <c r="EG132" t="s">
        <v>20</v>
      </c>
      <c r="EH132">
        <v>0</v>
      </c>
      <c r="EI132" t="s">
        <v>3</v>
      </c>
      <c r="EJ132">
        <v>4</v>
      </c>
      <c r="EK132">
        <v>1</v>
      </c>
      <c r="EL132" t="s">
        <v>54</v>
      </c>
      <c r="EM132" t="s">
        <v>22</v>
      </c>
      <c r="EO132" t="s">
        <v>3</v>
      </c>
      <c r="EQ132">
        <v>0</v>
      </c>
      <c r="ER132">
        <v>57.83</v>
      </c>
      <c r="ES132">
        <v>0</v>
      </c>
      <c r="ET132">
        <v>57.83</v>
      </c>
      <c r="EU132">
        <v>31.44</v>
      </c>
      <c r="EV132">
        <v>0</v>
      </c>
      <c r="EW132">
        <v>0</v>
      </c>
      <c r="EX132">
        <v>0</v>
      </c>
      <c r="EY132">
        <v>0</v>
      </c>
      <c r="FQ132">
        <v>0</v>
      </c>
      <c r="FR132">
        <f t="shared" si="145"/>
        <v>0</v>
      </c>
      <c r="FS132">
        <v>0</v>
      </c>
      <c r="FX132">
        <v>0</v>
      </c>
      <c r="FY132">
        <v>0</v>
      </c>
      <c r="GA132" t="s">
        <v>3</v>
      </c>
      <c r="GD132">
        <v>1</v>
      </c>
      <c r="GF132">
        <v>-1870736679</v>
      </c>
      <c r="GG132">
        <v>2</v>
      </c>
      <c r="GH132">
        <v>1</v>
      </c>
      <c r="GI132">
        <v>-2</v>
      </c>
      <c r="GJ132">
        <v>0</v>
      </c>
      <c r="GK132">
        <v>0</v>
      </c>
      <c r="GL132">
        <f t="shared" si="146"/>
        <v>0</v>
      </c>
      <c r="GM132">
        <f>ROUND(O132+X132+Y132,2)+GX132</f>
        <v>0</v>
      </c>
      <c r="GN132">
        <f>IF(OR(BI132=0,BI132=1),ROUND(O132+X132+Y132,2),0)</f>
        <v>0</v>
      </c>
      <c r="GO132">
        <f>IF(BI132=2,ROUND(O132+X132+Y132,2),0)</f>
        <v>0</v>
      </c>
      <c r="GP132">
        <f>IF(BI132=4,ROUND(O132+X132+Y132,2)+GX132,0)</f>
        <v>0</v>
      </c>
      <c r="GR132">
        <v>0</v>
      </c>
      <c r="GS132">
        <v>3</v>
      </c>
      <c r="GT132">
        <v>0</v>
      </c>
      <c r="GU132" t="s">
        <v>3</v>
      </c>
      <c r="GV132">
        <f>ROUND((GT132),6)</f>
        <v>0</v>
      </c>
      <c r="GW132">
        <v>1</v>
      </c>
      <c r="GX132">
        <f t="shared" si="147"/>
        <v>0</v>
      </c>
      <c r="HA132">
        <v>0</v>
      </c>
      <c r="HB132">
        <v>0</v>
      </c>
      <c r="HC132">
        <f t="shared" si="148"/>
        <v>0</v>
      </c>
      <c r="IK132">
        <v>0</v>
      </c>
    </row>
    <row r="133" spans="1:245" x14ac:dyDescent="0.2">
      <c r="A133">
        <v>17</v>
      </c>
      <c r="B133">
        <v>0</v>
      </c>
      <c r="C133">
        <f>ROW(SmtRes!A122)</f>
        <v>122</v>
      </c>
      <c r="D133">
        <f>ROW(EtalonRes!A120)</f>
        <v>120</v>
      </c>
      <c r="E133" t="s">
        <v>209</v>
      </c>
      <c r="F133" t="s">
        <v>65</v>
      </c>
      <c r="G133" t="s">
        <v>66</v>
      </c>
      <c r="H133" t="s">
        <v>26</v>
      </c>
      <c r="I133">
        <f>ROUND(I132,9)</f>
        <v>0</v>
      </c>
      <c r="J133">
        <v>0</v>
      </c>
      <c r="O133">
        <f t="shared" si="119"/>
        <v>0</v>
      </c>
      <c r="P133">
        <f t="shared" si="120"/>
        <v>0</v>
      </c>
      <c r="Q133">
        <f t="shared" si="121"/>
        <v>0</v>
      </c>
      <c r="R133">
        <f t="shared" si="122"/>
        <v>0</v>
      </c>
      <c r="S133">
        <f t="shared" si="123"/>
        <v>0</v>
      </c>
      <c r="T133">
        <f t="shared" si="124"/>
        <v>0</v>
      </c>
      <c r="U133">
        <f t="shared" si="125"/>
        <v>0</v>
      </c>
      <c r="V133">
        <f t="shared" si="126"/>
        <v>0</v>
      </c>
      <c r="W133">
        <f t="shared" si="127"/>
        <v>0</v>
      </c>
      <c r="X133">
        <f t="shared" si="128"/>
        <v>0</v>
      </c>
      <c r="Y133">
        <f t="shared" si="129"/>
        <v>0</v>
      </c>
      <c r="AA133">
        <v>45334378</v>
      </c>
      <c r="AB133">
        <f t="shared" si="130"/>
        <v>1205.1600000000001</v>
      </c>
      <c r="AC133">
        <f>ROUND(((ES133*44)),6)</f>
        <v>0</v>
      </c>
      <c r="AD133">
        <f>ROUND(((((ET133*44))-((EU133*44)))+AE133),6)</f>
        <v>1205.1600000000001</v>
      </c>
      <c r="AE133">
        <f>ROUND(((EU133*44)),6)</f>
        <v>655.16</v>
      </c>
      <c r="AF133">
        <f>ROUND(((EV133*44)),6)</f>
        <v>0</v>
      </c>
      <c r="AG133">
        <f t="shared" si="132"/>
        <v>0</v>
      </c>
      <c r="AH133">
        <f>((EW133*44))</f>
        <v>0</v>
      </c>
      <c r="AI133">
        <f>((EX133*44))</f>
        <v>0</v>
      </c>
      <c r="AJ133">
        <f t="shared" si="134"/>
        <v>0</v>
      </c>
      <c r="AK133">
        <v>27.39</v>
      </c>
      <c r="AL133">
        <v>0</v>
      </c>
      <c r="AM133">
        <v>27.39</v>
      </c>
      <c r="AN133">
        <v>14.89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Z133">
        <v>1</v>
      </c>
      <c r="BA133">
        <v>1</v>
      </c>
      <c r="BB133">
        <v>1</v>
      </c>
      <c r="BC133">
        <v>1</v>
      </c>
      <c r="BD133" t="s">
        <v>3</v>
      </c>
      <c r="BE133" t="s">
        <v>3</v>
      </c>
      <c r="BF133" t="s">
        <v>3</v>
      </c>
      <c r="BG133" t="s">
        <v>3</v>
      </c>
      <c r="BH133">
        <v>0</v>
      </c>
      <c r="BI133">
        <v>4</v>
      </c>
      <c r="BJ133" t="s">
        <v>67</v>
      </c>
      <c r="BM133">
        <v>1</v>
      </c>
      <c r="BN133">
        <v>0</v>
      </c>
      <c r="BO133" t="s">
        <v>3</v>
      </c>
      <c r="BP133">
        <v>0</v>
      </c>
      <c r="BQ133">
        <v>1</v>
      </c>
      <c r="BR133">
        <v>0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 t="s">
        <v>3</v>
      </c>
      <c r="BZ133">
        <v>0</v>
      </c>
      <c r="CA133">
        <v>0</v>
      </c>
      <c r="CE133">
        <v>0</v>
      </c>
      <c r="CF133">
        <v>0</v>
      </c>
      <c r="CG133">
        <v>0</v>
      </c>
      <c r="CM133">
        <v>0</v>
      </c>
      <c r="CN133" t="s">
        <v>3</v>
      </c>
      <c r="CO133">
        <v>0</v>
      </c>
      <c r="CP133">
        <f t="shared" si="135"/>
        <v>0</v>
      </c>
      <c r="CQ133">
        <f t="shared" si="136"/>
        <v>0</v>
      </c>
      <c r="CR133">
        <f>(((((ET133*44))*BB133-((EU133*44))*BS133)+AE133*BS133)*AV133)</f>
        <v>1205.1599999999999</v>
      </c>
      <c r="CS133">
        <f t="shared" si="137"/>
        <v>655.16</v>
      </c>
      <c r="CT133">
        <f t="shared" si="138"/>
        <v>0</v>
      </c>
      <c r="CU133">
        <f t="shared" si="139"/>
        <v>0</v>
      </c>
      <c r="CV133">
        <f t="shared" si="140"/>
        <v>0</v>
      </c>
      <c r="CW133">
        <f t="shared" si="141"/>
        <v>0</v>
      </c>
      <c r="CX133">
        <f t="shared" si="142"/>
        <v>0</v>
      </c>
      <c r="CY133">
        <f t="shared" si="143"/>
        <v>0</v>
      </c>
      <c r="CZ133">
        <f t="shared" si="144"/>
        <v>0</v>
      </c>
      <c r="DC133" t="s">
        <v>3</v>
      </c>
      <c r="DD133" t="s">
        <v>59</v>
      </c>
      <c r="DE133" t="s">
        <v>59</v>
      </c>
      <c r="DF133" t="s">
        <v>59</v>
      </c>
      <c r="DG133" t="s">
        <v>59</v>
      </c>
      <c r="DH133" t="s">
        <v>3</v>
      </c>
      <c r="DI133" t="s">
        <v>59</v>
      </c>
      <c r="DJ133" t="s">
        <v>59</v>
      </c>
      <c r="DK133" t="s">
        <v>3</v>
      </c>
      <c r="DL133" t="s">
        <v>3</v>
      </c>
      <c r="DM133" t="s">
        <v>3</v>
      </c>
      <c r="DN133">
        <v>0</v>
      </c>
      <c r="DO133">
        <v>0</v>
      </c>
      <c r="DP133">
        <v>1</v>
      </c>
      <c r="DQ133">
        <v>1</v>
      </c>
      <c r="DU133">
        <v>1009</v>
      </c>
      <c r="DV133" t="s">
        <v>26</v>
      </c>
      <c r="DW133" t="s">
        <v>26</v>
      </c>
      <c r="DX133">
        <v>1000</v>
      </c>
      <c r="EE133">
        <v>41650918</v>
      </c>
      <c r="EF133">
        <v>1</v>
      </c>
      <c r="EG133" t="s">
        <v>20</v>
      </c>
      <c r="EH133">
        <v>0</v>
      </c>
      <c r="EI133" t="s">
        <v>3</v>
      </c>
      <c r="EJ133">
        <v>4</v>
      </c>
      <c r="EK133">
        <v>1</v>
      </c>
      <c r="EL133" t="s">
        <v>54</v>
      </c>
      <c r="EM133" t="s">
        <v>22</v>
      </c>
      <c r="EO133" t="s">
        <v>3</v>
      </c>
      <c r="EQ133">
        <v>0</v>
      </c>
      <c r="ER133">
        <v>27.39</v>
      </c>
      <c r="ES133">
        <v>0</v>
      </c>
      <c r="ET133">
        <v>27.39</v>
      </c>
      <c r="EU133">
        <v>14.89</v>
      </c>
      <c r="EV133">
        <v>0</v>
      </c>
      <c r="EW133">
        <v>0</v>
      </c>
      <c r="EX133">
        <v>0</v>
      </c>
      <c r="EY133">
        <v>0</v>
      </c>
      <c r="FQ133">
        <v>0</v>
      </c>
      <c r="FR133">
        <f t="shared" si="145"/>
        <v>0</v>
      </c>
      <c r="FS133">
        <v>0</v>
      </c>
      <c r="FX133">
        <v>0</v>
      </c>
      <c r="FY133">
        <v>0</v>
      </c>
      <c r="GA133" t="s">
        <v>3</v>
      </c>
      <c r="GD133">
        <v>1</v>
      </c>
      <c r="GF133">
        <v>-1675548299</v>
      </c>
      <c r="GG133">
        <v>2</v>
      </c>
      <c r="GH133">
        <v>1</v>
      </c>
      <c r="GI133">
        <v>-2</v>
      </c>
      <c r="GJ133">
        <v>0</v>
      </c>
      <c r="GK133">
        <v>0</v>
      </c>
      <c r="GL133">
        <f t="shared" si="146"/>
        <v>0</v>
      </c>
      <c r="GM133">
        <f>ROUND(O133+X133+Y133,2)+GX133</f>
        <v>0</v>
      </c>
      <c r="GN133">
        <f>IF(OR(BI133=0,BI133=1),ROUND(O133+X133+Y133,2),0)</f>
        <v>0</v>
      </c>
      <c r="GO133">
        <f>IF(BI133=2,ROUND(O133+X133+Y133,2),0)</f>
        <v>0</v>
      </c>
      <c r="GP133">
        <f>IF(BI133=4,ROUND(O133+X133+Y133,2)+GX133,0)</f>
        <v>0</v>
      </c>
      <c r="GR133">
        <v>0</v>
      </c>
      <c r="GS133">
        <v>3</v>
      </c>
      <c r="GT133">
        <v>0</v>
      </c>
      <c r="GU133" t="s">
        <v>59</v>
      </c>
      <c r="GV133">
        <f>ROUND(((GT133*44)),6)</f>
        <v>0</v>
      </c>
      <c r="GW133">
        <v>1</v>
      </c>
      <c r="GX133">
        <f t="shared" si="147"/>
        <v>0</v>
      </c>
      <c r="HA133">
        <v>0</v>
      </c>
      <c r="HB133">
        <v>0</v>
      </c>
      <c r="HC133">
        <f t="shared" si="148"/>
        <v>0</v>
      </c>
      <c r="IK133">
        <v>0</v>
      </c>
    </row>
    <row r="134" spans="1:245" x14ac:dyDescent="0.2">
      <c r="A134">
        <v>17</v>
      </c>
      <c r="B134">
        <v>0</v>
      </c>
      <c r="E134" t="s">
        <v>3</v>
      </c>
      <c r="F134" t="s">
        <v>68</v>
      </c>
      <c r="G134" t="s">
        <v>69</v>
      </c>
      <c r="H134" t="s">
        <v>26</v>
      </c>
      <c r="I134">
        <f>ROUND((I129)*100*2.4*0,9)</f>
        <v>0</v>
      </c>
      <c r="J134">
        <v>0</v>
      </c>
      <c r="O134">
        <f t="shared" si="119"/>
        <v>0</v>
      </c>
      <c r="P134">
        <f t="shared" si="120"/>
        <v>0</v>
      </c>
      <c r="Q134">
        <f t="shared" si="121"/>
        <v>0</v>
      </c>
      <c r="R134">
        <f t="shared" si="122"/>
        <v>0</v>
      </c>
      <c r="S134">
        <f t="shared" si="123"/>
        <v>0</v>
      </c>
      <c r="T134">
        <f t="shared" si="124"/>
        <v>0</v>
      </c>
      <c r="U134">
        <f t="shared" si="125"/>
        <v>0</v>
      </c>
      <c r="V134">
        <f t="shared" si="126"/>
        <v>0</v>
      </c>
      <c r="W134">
        <f t="shared" si="127"/>
        <v>0</v>
      </c>
      <c r="X134">
        <f t="shared" si="128"/>
        <v>0</v>
      </c>
      <c r="Y134">
        <f t="shared" si="129"/>
        <v>0</v>
      </c>
      <c r="AA134">
        <v>-1</v>
      </c>
      <c r="AB134">
        <f t="shared" si="130"/>
        <v>150.61000000000001</v>
      </c>
      <c r="AC134">
        <f t="shared" ref="AC134:AC139" si="149">ROUND((ES134),6)</f>
        <v>150.61000000000001</v>
      </c>
      <c r="AD134">
        <f t="shared" ref="AD134:AD139" si="150">ROUND((((ET134)-(EU134))+AE134),6)</f>
        <v>0</v>
      </c>
      <c r="AE134">
        <f t="shared" ref="AE134:AF139" si="151">ROUND((EU134),6)</f>
        <v>0</v>
      </c>
      <c r="AF134">
        <f t="shared" si="151"/>
        <v>0</v>
      </c>
      <c r="AG134">
        <f t="shared" si="132"/>
        <v>0</v>
      </c>
      <c r="AH134">
        <f t="shared" ref="AH134:AI139" si="152">(EW134)</f>
        <v>0</v>
      </c>
      <c r="AI134">
        <f t="shared" si="152"/>
        <v>0</v>
      </c>
      <c r="AJ134">
        <f t="shared" si="134"/>
        <v>0</v>
      </c>
      <c r="AK134">
        <v>150.61000000000001</v>
      </c>
      <c r="AL134">
        <v>150.61000000000001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70</v>
      </c>
      <c r="AU134">
        <v>10</v>
      </c>
      <c r="AV134">
        <v>1</v>
      </c>
      <c r="AW134">
        <v>1</v>
      </c>
      <c r="AZ134">
        <v>1</v>
      </c>
      <c r="BA134">
        <v>1</v>
      </c>
      <c r="BB134">
        <v>1</v>
      </c>
      <c r="BC134">
        <v>1</v>
      </c>
      <c r="BD134" t="s">
        <v>3</v>
      </c>
      <c r="BE134" t="s">
        <v>3</v>
      </c>
      <c r="BF134" t="s">
        <v>3</v>
      </c>
      <c r="BG134" t="s">
        <v>3</v>
      </c>
      <c r="BH134">
        <v>3</v>
      </c>
      <c r="BI134">
        <v>4</v>
      </c>
      <c r="BJ134" t="s">
        <v>70</v>
      </c>
      <c r="BM134">
        <v>0</v>
      </c>
      <c r="BN134">
        <v>0</v>
      </c>
      <c r="BO134" t="s">
        <v>3</v>
      </c>
      <c r="BP134">
        <v>0</v>
      </c>
      <c r="BQ134">
        <v>1</v>
      </c>
      <c r="BR134">
        <v>0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 t="s">
        <v>3</v>
      </c>
      <c r="BZ134">
        <v>70</v>
      </c>
      <c r="CA134">
        <v>10</v>
      </c>
      <c r="CE134">
        <v>0</v>
      </c>
      <c r="CF134">
        <v>0</v>
      </c>
      <c r="CG134">
        <v>0</v>
      </c>
      <c r="CM134">
        <v>0</v>
      </c>
      <c r="CN134" t="s">
        <v>3</v>
      </c>
      <c r="CO134">
        <v>0</v>
      </c>
      <c r="CP134">
        <f t="shared" si="135"/>
        <v>0</v>
      </c>
      <c r="CQ134">
        <f t="shared" si="136"/>
        <v>150.61000000000001</v>
      </c>
      <c r="CR134">
        <f t="shared" ref="CR134:CR139" si="153">((((ET134)*BB134-(EU134)*BS134)+AE134*BS134)*AV134)</f>
        <v>0</v>
      </c>
      <c r="CS134">
        <f t="shared" si="137"/>
        <v>0</v>
      </c>
      <c r="CT134">
        <f t="shared" si="138"/>
        <v>0</v>
      </c>
      <c r="CU134">
        <f t="shared" si="139"/>
        <v>0</v>
      </c>
      <c r="CV134">
        <f t="shared" si="140"/>
        <v>0</v>
      </c>
      <c r="CW134">
        <f t="shared" si="141"/>
        <v>0</v>
      </c>
      <c r="CX134">
        <f t="shared" si="142"/>
        <v>0</v>
      </c>
      <c r="CY134">
        <f t="shared" si="143"/>
        <v>0</v>
      </c>
      <c r="CZ134">
        <f t="shared" si="144"/>
        <v>0</v>
      </c>
      <c r="DC134" t="s">
        <v>3</v>
      </c>
      <c r="DD134" t="s">
        <v>3</v>
      </c>
      <c r="DE134" t="s">
        <v>3</v>
      </c>
      <c r="DF134" t="s">
        <v>3</v>
      </c>
      <c r="DG134" t="s">
        <v>3</v>
      </c>
      <c r="DH134" t="s">
        <v>3</v>
      </c>
      <c r="DI134" t="s">
        <v>3</v>
      </c>
      <c r="DJ134" t="s">
        <v>3</v>
      </c>
      <c r="DK134" t="s">
        <v>3</v>
      </c>
      <c r="DL134" t="s">
        <v>3</v>
      </c>
      <c r="DM134" t="s">
        <v>3</v>
      </c>
      <c r="DN134">
        <v>0</v>
      </c>
      <c r="DO134">
        <v>0</v>
      </c>
      <c r="DP134">
        <v>1</v>
      </c>
      <c r="DQ134">
        <v>1</v>
      </c>
      <c r="DU134">
        <v>1009</v>
      </c>
      <c r="DV134" t="s">
        <v>26</v>
      </c>
      <c r="DW134" t="s">
        <v>26</v>
      </c>
      <c r="DX134">
        <v>1000</v>
      </c>
      <c r="EE134">
        <v>41650916</v>
      </c>
      <c r="EF134">
        <v>1</v>
      </c>
      <c r="EG134" t="s">
        <v>20</v>
      </c>
      <c r="EH134">
        <v>0</v>
      </c>
      <c r="EI134" t="s">
        <v>3</v>
      </c>
      <c r="EJ134">
        <v>4</v>
      </c>
      <c r="EK134">
        <v>0</v>
      </c>
      <c r="EL134" t="s">
        <v>21</v>
      </c>
      <c r="EM134" t="s">
        <v>22</v>
      </c>
      <c r="EO134" t="s">
        <v>3</v>
      </c>
      <c r="EQ134">
        <v>1024</v>
      </c>
      <c r="ER134">
        <v>150.61000000000001</v>
      </c>
      <c r="ES134">
        <v>150.61000000000001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FQ134">
        <v>0</v>
      </c>
      <c r="FR134">
        <f t="shared" si="145"/>
        <v>0</v>
      </c>
      <c r="FS134">
        <v>0</v>
      </c>
      <c r="FX134">
        <v>70</v>
      </c>
      <c r="FY134">
        <v>10</v>
      </c>
      <c r="GA134" t="s">
        <v>3</v>
      </c>
      <c r="GD134">
        <v>0</v>
      </c>
      <c r="GF134">
        <v>74636012</v>
      </c>
      <c r="GG134">
        <v>2</v>
      </c>
      <c r="GH134">
        <v>1</v>
      </c>
      <c r="GI134">
        <v>-2</v>
      </c>
      <c r="GJ134">
        <v>0</v>
      </c>
      <c r="GK134">
        <f>ROUND(R134*(R12)/100,2)</f>
        <v>0</v>
      </c>
      <c r="GL134">
        <f t="shared" si="146"/>
        <v>0</v>
      </c>
      <c r="GM134">
        <f t="shared" ref="GM134:GM139" si="154">ROUND(O134+X134+Y134+GK134,2)+GX134</f>
        <v>0</v>
      </c>
      <c r="GN134">
        <f t="shared" ref="GN134:GN139" si="155">IF(OR(BI134=0,BI134=1),ROUND(O134+X134+Y134+GK134,2),0)</f>
        <v>0</v>
      </c>
      <c r="GO134">
        <f t="shared" ref="GO134:GO139" si="156">IF(BI134=2,ROUND(O134+X134+Y134+GK134,2),0)</f>
        <v>0</v>
      </c>
      <c r="GP134">
        <f t="shared" ref="GP134:GP139" si="157">IF(BI134=4,ROUND(O134+X134+Y134+GK134,2)+GX134,0)</f>
        <v>0</v>
      </c>
      <c r="GR134">
        <v>0</v>
      </c>
      <c r="GS134">
        <v>0</v>
      </c>
      <c r="GT134">
        <v>0</v>
      </c>
      <c r="GU134" t="s">
        <v>3</v>
      </c>
      <c r="GV134">
        <f t="shared" ref="GV134:GV139" si="158">ROUND((GT134),6)</f>
        <v>0</v>
      </c>
      <c r="GW134">
        <v>1</v>
      </c>
      <c r="GX134">
        <f t="shared" si="147"/>
        <v>0</v>
      </c>
      <c r="HA134">
        <v>0</v>
      </c>
      <c r="HB134">
        <v>0</v>
      </c>
      <c r="HC134">
        <f t="shared" si="148"/>
        <v>0</v>
      </c>
      <c r="IK134">
        <v>0</v>
      </c>
    </row>
    <row r="135" spans="1:245" x14ac:dyDescent="0.2">
      <c r="A135">
        <v>17</v>
      </c>
      <c r="B135">
        <v>0</v>
      </c>
      <c r="E135" t="s">
        <v>3</v>
      </c>
      <c r="F135" t="s">
        <v>210</v>
      </c>
      <c r="G135" t="s">
        <v>211</v>
      </c>
      <c r="H135" t="s">
        <v>26</v>
      </c>
      <c r="I135">
        <f>ROUND(I130*100*1.6*0,9)</f>
        <v>0</v>
      </c>
      <c r="J135">
        <v>0</v>
      </c>
      <c r="O135">
        <f t="shared" si="119"/>
        <v>0</v>
      </c>
      <c r="P135">
        <f t="shared" si="120"/>
        <v>0</v>
      </c>
      <c r="Q135">
        <f t="shared" si="121"/>
        <v>0</v>
      </c>
      <c r="R135">
        <f t="shared" si="122"/>
        <v>0</v>
      </c>
      <c r="S135">
        <f t="shared" si="123"/>
        <v>0</v>
      </c>
      <c r="T135">
        <f t="shared" si="124"/>
        <v>0</v>
      </c>
      <c r="U135">
        <f t="shared" si="125"/>
        <v>0</v>
      </c>
      <c r="V135">
        <f t="shared" si="126"/>
        <v>0</v>
      </c>
      <c r="W135">
        <f t="shared" si="127"/>
        <v>0</v>
      </c>
      <c r="X135">
        <f t="shared" si="128"/>
        <v>0</v>
      </c>
      <c r="Y135">
        <f t="shared" si="129"/>
        <v>0</v>
      </c>
      <c r="AA135">
        <v>-1</v>
      </c>
      <c r="AB135">
        <f t="shared" si="130"/>
        <v>197.96</v>
      </c>
      <c r="AC135">
        <f t="shared" si="149"/>
        <v>197.96</v>
      </c>
      <c r="AD135">
        <f t="shared" si="150"/>
        <v>0</v>
      </c>
      <c r="AE135">
        <f t="shared" si="151"/>
        <v>0</v>
      </c>
      <c r="AF135">
        <f t="shared" si="151"/>
        <v>0</v>
      </c>
      <c r="AG135">
        <f t="shared" si="132"/>
        <v>0</v>
      </c>
      <c r="AH135">
        <f t="shared" si="152"/>
        <v>0</v>
      </c>
      <c r="AI135">
        <f t="shared" si="152"/>
        <v>0</v>
      </c>
      <c r="AJ135">
        <f t="shared" si="134"/>
        <v>0</v>
      </c>
      <c r="AK135">
        <v>197.96</v>
      </c>
      <c r="AL135">
        <v>197.96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70</v>
      </c>
      <c r="AU135">
        <v>10</v>
      </c>
      <c r="AV135">
        <v>1</v>
      </c>
      <c r="AW135">
        <v>1</v>
      </c>
      <c r="AZ135">
        <v>1</v>
      </c>
      <c r="BA135">
        <v>1</v>
      </c>
      <c r="BB135">
        <v>1</v>
      </c>
      <c r="BC135">
        <v>1</v>
      </c>
      <c r="BD135" t="s">
        <v>3</v>
      </c>
      <c r="BE135" t="s">
        <v>3</v>
      </c>
      <c r="BF135" t="s">
        <v>3</v>
      </c>
      <c r="BG135" t="s">
        <v>3</v>
      </c>
      <c r="BH135">
        <v>3</v>
      </c>
      <c r="BI135">
        <v>4</v>
      </c>
      <c r="BJ135" t="s">
        <v>212</v>
      </c>
      <c r="BM135">
        <v>0</v>
      </c>
      <c r="BN135">
        <v>0</v>
      </c>
      <c r="BO135" t="s">
        <v>3</v>
      </c>
      <c r="BP135">
        <v>0</v>
      </c>
      <c r="BQ135">
        <v>1</v>
      </c>
      <c r="BR135">
        <v>0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 t="s">
        <v>3</v>
      </c>
      <c r="BZ135">
        <v>70</v>
      </c>
      <c r="CA135">
        <v>10</v>
      </c>
      <c r="CE135">
        <v>0</v>
      </c>
      <c r="CF135">
        <v>0</v>
      </c>
      <c r="CG135">
        <v>0</v>
      </c>
      <c r="CM135">
        <v>0</v>
      </c>
      <c r="CN135" t="s">
        <v>3</v>
      </c>
      <c r="CO135">
        <v>0</v>
      </c>
      <c r="CP135">
        <f t="shared" si="135"/>
        <v>0</v>
      </c>
      <c r="CQ135">
        <f t="shared" si="136"/>
        <v>197.96</v>
      </c>
      <c r="CR135">
        <f t="shared" si="153"/>
        <v>0</v>
      </c>
      <c r="CS135">
        <f t="shared" si="137"/>
        <v>0</v>
      </c>
      <c r="CT135">
        <f t="shared" si="138"/>
        <v>0</v>
      </c>
      <c r="CU135">
        <f t="shared" si="139"/>
        <v>0</v>
      </c>
      <c r="CV135">
        <f t="shared" si="140"/>
        <v>0</v>
      </c>
      <c r="CW135">
        <f t="shared" si="141"/>
        <v>0</v>
      </c>
      <c r="CX135">
        <f t="shared" si="142"/>
        <v>0</v>
      </c>
      <c r="CY135">
        <f t="shared" si="143"/>
        <v>0</v>
      </c>
      <c r="CZ135">
        <f t="shared" si="144"/>
        <v>0</v>
      </c>
      <c r="DC135" t="s">
        <v>3</v>
      </c>
      <c r="DD135" t="s">
        <v>3</v>
      </c>
      <c r="DE135" t="s">
        <v>3</v>
      </c>
      <c r="DF135" t="s">
        <v>3</v>
      </c>
      <c r="DG135" t="s">
        <v>3</v>
      </c>
      <c r="DH135" t="s">
        <v>3</v>
      </c>
      <c r="DI135" t="s">
        <v>3</v>
      </c>
      <c r="DJ135" t="s">
        <v>3</v>
      </c>
      <c r="DK135" t="s">
        <v>3</v>
      </c>
      <c r="DL135" t="s">
        <v>3</v>
      </c>
      <c r="DM135" t="s">
        <v>3</v>
      </c>
      <c r="DN135">
        <v>0</v>
      </c>
      <c r="DO135">
        <v>0</v>
      </c>
      <c r="DP135">
        <v>1</v>
      </c>
      <c r="DQ135">
        <v>1</v>
      </c>
      <c r="DU135">
        <v>1009</v>
      </c>
      <c r="DV135" t="s">
        <v>26</v>
      </c>
      <c r="DW135" t="s">
        <v>26</v>
      </c>
      <c r="DX135">
        <v>1000</v>
      </c>
      <c r="EE135">
        <v>41650916</v>
      </c>
      <c r="EF135">
        <v>1</v>
      </c>
      <c r="EG135" t="s">
        <v>20</v>
      </c>
      <c r="EH135">
        <v>0</v>
      </c>
      <c r="EI135" t="s">
        <v>3</v>
      </c>
      <c r="EJ135">
        <v>4</v>
      </c>
      <c r="EK135">
        <v>0</v>
      </c>
      <c r="EL135" t="s">
        <v>21</v>
      </c>
      <c r="EM135" t="s">
        <v>22</v>
      </c>
      <c r="EO135" t="s">
        <v>3</v>
      </c>
      <c r="EQ135">
        <v>1024</v>
      </c>
      <c r="ER135">
        <v>197.96</v>
      </c>
      <c r="ES135">
        <v>197.96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FQ135">
        <v>0</v>
      </c>
      <c r="FR135">
        <f t="shared" si="145"/>
        <v>0</v>
      </c>
      <c r="FS135">
        <v>0</v>
      </c>
      <c r="FX135">
        <v>70</v>
      </c>
      <c r="FY135">
        <v>10</v>
      </c>
      <c r="GA135" t="s">
        <v>3</v>
      </c>
      <c r="GD135">
        <v>0</v>
      </c>
      <c r="GF135">
        <v>-593804755</v>
      </c>
      <c r="GG135">
        <v>2</v>
      </c>
      <c r="GH135">
        <v>1</v>
      </c>
      <c r="GI135">
        <v>-2</v>
      </c>
      <c r="GJ135">
        <v>0</v>
      </c>
      <c r="GK135">
        <f>ROUND(R135*(R12)/100,2)</f>
        <v>0</v>
      </c>
      <c r="GL135">
        <f t="shared" si="146"/>
        <v>0</v>
      </c>
      <c r="GM135">
        <f t="shared" si="154"/>
        <v>0</v>
      </c>
      <c r="GN135">
        <f t="shared" si="155"/>
        <v>0</v>
      </c>
      <c r="GO135">
        <f t="shared" si="156"/>
        <v>0</v>
      </c>
      <c r="GP135">
        <f t="shared" si="157"/>
        <v>0</v>
      </c>
      <c r="GR135">
        <v>0</v>
      </c>
      <c r="GS135">
        <v>0</v>
      </c>
      <c r="GT135">
        <v>0</v>
      </c>
      <c r="GU135" t="s">
        <v>3</v>
      </c>
      <c r="GV135">
        <f t="shared" si="158"/>
        <v>0</v>
      </c>
      <c r="GW135">
        <v>1</v>
      </c>
      <c r="GX135">
        <f t="shared" si="147"/>
        <v>0</v>
      </c>
      <c r="HA135">
        <v>0</v>
      </c>
      <c r="HB135">
        <v>0</v>
      </c>
      <c r="HC135">
        <f t="shared" si="148"/>
        <v>0</v>
      </c>
      <c r="IK135">
        <v>0</v>
      </c>
    </row>
    <row r="136" spans="1:245" x14ac:dyDescent="0.2">
      <c r="A136">
        <v>17</v>
      </c>
      <c r="B136">
        <v>0</v>
      </c>
      <c r="C136">
        <f>ROW(SmtRes!A131)</f>
        <v>131</v>
      </c>
      <c r="D136">
        <f>ROW(EtalonRes!A129)</f>
        <v>129</v>
      </c>
      <c r="E136" t="s">
        <v>213</v>
      </c>
      <c r="F136" t="s">
        <v>185</v>
      </c>
      <c r="G136" t="s">
        <v>186</v>
      </c>
      <c r="H136" t="s">
        <v>161</v>
      </c>
      <c r="I136">
        <f>ROUND((I137)*0.05,9)</f>
        <v>0</v>
      </c>
      <c r="J136">
        <v>0</v>
      </c>
      <c r="O136">
        <f t="shared" si="119"/>
        <v>0</v>
      </c>
      <c r="P136">
        <f t="shared" si="120"/>
        <v>0</v>
      </c>
      <c r="Q136">
        <f t="shared" si="121"/>
        <v>0</v>
      </c>
      <c r="R136">
        <f t="shared" si="122"/>
        <v>0</v>
      </c>
      <c r="S136">
        <f t="shared" si="123"/>
        <v>0</v>
      </c>
      <c r="T136">
        <f t="shared" si="124"/>
        <v>0</v>
      </c>
      <c r="U136">
        <f t="shared" si="125"/>
        <v>0</v>
      </c>
      <c r="V136">
        <f t="shared" si="126"/>
        <v>0</v>
      </c>
      <c r="W136">
        <f t="shared" si="127"/>
        <v>0</v>
      </c>
      <c r="X136">
        <f t="shared" si="128"/>
        <v>0</v>
      </c>
      <c r="Y136">
        <f t="shared" si="129"/>
        <v>0</v>
      </c>
      <c r="AA136">
        <v>45334378</v>
      </c>
      <c r="AB136">
        <f t="shared" si="130"/>
        <v>280864.57</v>
      </c>
      <c r="AC136">
        <f t="shared" si="149"/>
        <v>222479.25</v>
      </c>
      <c r="AD136">
        <f t="shared" si="150"/>
        <v>53736.02</v>
      </c>
      <c r="AE136">
        <f t="shared" si="151"/>
        <v>21215.13</v>
      </c>
      <c r="AF136">
        <f t="shared" si="151"/>
        <v>4649.3</v>
      </c>
      <c r="AG136">
        <f t="shared" si="132"/>
        <v>0</v>
      </c>
      <c r="AH136">
        <f t="shared" si="152"/>
        <v>24.84</v>
      </c>
      <c r="AI136">
        <f t="shared" si="152"/>
        <v>0</v>
      </c>
      <c r="AJ136">
        <f t="shared" si="134"/>
        <v>0</v>
      </c>
      <c r="AK136">
        <v>280864.57</v>
      </c>
      <c r="AL136">
        <v>222479.25</v>
      </c>
      <c r="AM136">
        <v>53736.02</v>
      </c>
      <c r="AN136">
        <v>21215.13</v>
      </c>
      <c r="AO136">
        <v>4649.3</v>
      </c>
      <c r="AP136">
        <v>0</v>
      </c>
      <c r="AQ136">
        <v>24.84</v>
      </c>
      <c r="AR136">
        <v>0</v>
      </c>
      <c r="AS136">
        <v>0</v>
      </c>
      <c r="AT136">
        <v>70</v>
      </c>
      <c r="AU136">
        <v>10</v>
      </c>
      <c r="AV136">
        <v>1</v>
      </c>
      <c r="AW136">
        <v>1</v>
      </c>
      <c r="AZ136">
        <v>1</v>
      </c>
      <c r="BA136">
        <v>1</v>
      </c>
      <c r="BB136">
        <v>1</v>
      </c>
      <c r="BC136">
        <v>1</v>
      </c>
      <c r="BD136" t="s">
        <v>3</v>
      </c>
      <c r="BE136" t="s">
        <v>3</v>
      </c>
      <c r="BF136" t="s">
        <v>3</v>
      </c>
      <c r="BG136" t="s">
        <v>3</v>
      </c>
      <c r="BH136">
        <v>0</v>
      </c>
      <c r="BI136">
        <v>4</v>
      </c>
      <c r="BJ136" t="s">
        <v>187</v>
      </c>
      <c r="BM136">
        <v>0</v>
      </c>
      <c r="BN136">
        <v>0</v>
      </c>
      <c r="BO136" t="s">
        <v>3</v>
      </c>
      <c r="BP136">
        <v>0</v>
      </c>
      <c r="BQ136">
        <v>1</v>
      </c>
      <c r="BR136">
        <v>0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 t="s">
        <v>3</v>
      </c>
      <c r="BZ136">
        <v>70</v>
      </c>
      <c r="CA136">
        <v>10</v>
      </c>
      <c r="CE136">
        <v>0</v>
      </c>
      <c r="CF136">
        <v>0</v>
      </c>
      <c r="CG136">
        <v>0</v>
      </c>
      <c r="CM136">
        <v>0</v>
      </c>
      <c r="CN136" t="s">
        <v>3</v>
      </c>
      <c r="CO136">
        <v>0</v>
      </c>
      <c r="CP136">
        <f t="shared" si="135"/>
        <v>0</v>
      </c>
      <c r="CQ136">
        <f t="shared" si="136"/>
        <v>222479.25</v>
      </c>
      <c r="CR136">
        <f t="shared" si="153"/>
        <v>53736.02</v>
      </c>
      <c r="CS136">
        <f t="shared" si="137"/>
        <v>21215.13</v>
      </c>
      <c r="CT136">
        <f t="shared" si="138"/>
        <v>4649.3</v>
      </c>
      <c r="CU136">
        <f t="shared" si="139"/>
        <v>0</v>
      </c>
      <c r="CV136">
        <f t="shared" si="140"/>
        <v>24.84</v>
      </c>
      <c r="CW136">
        <f t="shared" si="141"/>
        <v>0</v>
      </c>
      <c r="CX136">
        <f t="shared" si="142"/>
        <v>0</v>
      </c>
      <c r="CY136">
        <f t="shared" si="143"/>
        <v>0</v>
      </c>
      <c r="CZ136">
        <f t="shared" si="144"/>
        <v>0</v>
      </c>
      <c r="DC136" t="s">
        <v>3</v>
      </c>
      <c r="DD136" t="s">
        <v>3</v>
      </c>
      <c r="DE136" t="s">
        <v>3</v>
      </c>
      <c r="DF136" t="s">
        <v>3</v>
      </c>
      <c r="DG136" t="s">
        <v>3</v>
      </c>
      <c r="DH136" t="s">
        <v>3</v>
      </c>
      <c r="DI136" t="s">
        <v>3</v>
      </c>
      <c r="DJ136" t="s">
        <v>3</v>
      </c>
      <c r="DK136" t="s">
        <v>3</v>
      </c>
      <c r="DL136" t="s">
        <v>3</v>
      </c>
      <c r="DM136" t="s">
        <v>3</v>
      </c>
      <c r="DN136">
        <v>0</v>
      </c>
      <c r="DO136">
        <v>0</v>
      </c>
      <c r="DP136">
        <v>1</v>
      </c>
      <c r="DQ136">
        <v>1</v>
      </c>
      <c r="DU136">
        <v>1007</v>
      </c>
      <c r="DV136" t="s">
        <v>161</v>
      </c>
      <c r="DW136" t="s">
        <v>161</v>
      </c>
      <c r="DX136">
        <v>100</v>
      </c>
      <c r="EE136">
        <v>41650916</v>
      </c>
      <c r="EF136">
        <v>1</v>
      </c>
      <c r="EG136" t="s">
        <v>20</v>
      </c>
      <c r="EH136">
        <v>0</v>
      </c>
      <c r="EI136" t="s">
        <v>3</v>
      </c>
      <c r="EJ136">
        <v>4</v>
      </c>
      <c r="EK136">
        <v>0</v>
      </c>
      <c r="EL136" t="s">
        <v>21</v>
      </c>
      <c r="EM136" t="s">
        <v>22</v>
      </c>
      <c r="EO136" t="s">
        <v>3</v>
      </c>
      <c r="EQ136">
        <v>0</v>
      </c>
      <c r="ER136">
        <v>280864.57</v>
      </c>
      <c r="ES136">
        <v>222479.25</v>
      </c>
      <c r="ET136">
        <v>53736.02</v>
      </c>
      <c r="EU136">
        <v>21215.13</v>
      </c>
      <c r="EV136">
        <v>4649.3</v>
      </c>
      <c r="EW136">
        <v>24.84</v>
      </c>
      <c r="EX136">
        <v>0</v>
      </c>
      <c r="EY136">
        <v>0</v>
      </c>
      <c r="FQ136">
        <v>0</v>
      </c>
      <c r="FR136">
        <f t="shared" si="145"/>
        <v>0</v>
      </c>
      <c r="FS136">
        <v>0</v>
      </c>
      <c r="FX136">
        <v>70</v>
      </c>
      <c r="FY136">
        <v>10</v>
      </c>
      <c r="GA136" t="s">
        <v>3</v>
      </c>
      <c r="GD136">
        <v>0</v>
      </c>
      <c r="GF136">
        <v>-967976254</v>
      </c>
      <c r="GG136">
        <v>2</v>
      </c>
      <c r="GH136">
        <v>1</v>
      </c>
      <c r="GI136">
        <v>-2</v>
      </c>
      <c r="GJ136">
        <v>0</v>
      </c>
      <c r="GK136">
        <f>ROUND(R136*(R12)/100,2)</f>
        <v>0</v>
      </c>
      <c r="GL136">
        <f t="shared" si="146"/>
        <v>0</v>
      </c>
      <c r="GM136">
        <f t="shared" si="154"/>
        <v>0</v>
      </c>
      <c r="GN136">
        <f t="shared" si="155"/>
        <v>0</v>
      </c>
      <c r="GO136">
        <f t="shared" si="156"/>
        <v>0</v>
      </c>
      <c r="GP136">
        <f t="shared" si="157"/>
        <v>0</v>
      </c>
      <c r="GR136">
        <v>0</v>
      </c>
      <c r="GS136">
        <v>3</v>
      </c>
      <c r="GT136">
        <v>0</v>
      </c>
      <c r="GU136" t="s">
        <v>3</v>
      </c>
      <c r="GV136">
        <f t="shared" si="158"/>
        <v>0</v>
      </c>
      <c r="GW136">
        <v>1</v>
      </c>
      <c r="GX136">
        <f t="shared" si="147"/>
        <v>0</v>
      </c>
      <c r="HA136">
        <v>0</v>
      </c>
      <c r="HB136">
        <v>0</v>
      </c>
      <c r="HC136">
        <f t="shared" si="148"/>
        <v>0</v>
      </c>
      <c r="IK136">
        <v>0</v>
      </c>
    </row>
    <row r="137" spans="1:245" x14ac:dyDescent="0.2">
      <c r="A137">
        <v>17</v>
      </c>
      <c r="B137">
        <v>0</v>
      </c>
      <c r="C137">
        <f>ROW(SmtRes!A136)</f>
        <v>136</v>
      </c>
      <c r="D137">
        <f>ROW(EtalonRes!A133)</f>
        <v>133</v>
      </c>
      <c r="E137" t="s">
        <v>214</v>
      </c>
      <c r="F137" t="s">
        <v>189</v>
      </c>
      <c r="G137" t="s">
        <v>190</v>
      </c>
      <c r="H137" t="s">
        <v>38</v>
      </c>
      <c r="I137">
        <f>ROUND((255)*0/100,9)</f>
        <v>0</v>
      </c>
      <c r="J137">
        <v>0</v>
      </c>
      <c r="O137">
        <f t="shared" si="119"/>
        <v>0</v>
      </c>
      <c r="P137">
        <f t="shared" si="120"/>
        <v>0</v>
      </c>
      <c r="Q137">
        <f t="shared" si="121"/>
        <v>0</v>
      </c>
      <c r="R137">
        <f t="shared" si="122"/>
        <v>0</v>
      </c>
      <c r="S137">
        <f t="shared" si="123"/>
        <v>0</v>
      </c>
      <c r="T137">
        <f t="shared" si="124"/>
        <v>0</v>
      </c>
      <c r="U137">
        <f t="shared" si="125"/>
        <v>0</v>
      </c>
      <c r="V137">
        <f t="shared" si="126"/>
        <v>0</v>
      </c>
      <c r="W137">
        <f t="shared" si="127"/>
        <v>0</v>
      </c>
      <c r="X137">
        <f t="shared" si="128"/>
        <v>0</v>
      </c>
      <c r="Y137">
        <f t="shared" si="129"/>
        <v>0</v>
      </c>
      <c r="AA137">
        <v>45334378</v>
      </c>
      <c r="AB137">
        <f t="shared" si="130"/>
        <v>30508.400000000001</v>
      </c>
      <c r="AC137">
        <f t="shared" si="149"/>
        <v>25772.98</v>
      </c>
      <c r="AD137">
        <f t="shared" si="150"/>
        <v>1632.78</v>
      </c>
      <c r="AE137">
        <f t="shared" si="151"/>
        <v>924.79</v>
      </c>
      <c r="AF137">
        <f t="shared" si="151"/>
        <v>3102.64</v>
      </c>
      <c r="AG137">
        <f t="shared" si="132"/>
        <v>0</v>
      </c>
      <c r="AH137">
        <f t="shared" si="152"/>
        <v>13.57</v>
      </c>
      <c r="AI137">
        <f t="shared" si="152"/>
        <v>0</v>
      </c>
      <c r="AJ137">
        <f t="shared" si="134"/>
        <v>0</v>
      </c>
      <c r="AK137">
        <v>30508.400000000001</v>
      </c>
      <c r="AL137">
        <v>25772.98</v>
      </c>
      <c r="AM137">
        <v>1632.78</v>
      </c>
      <c r="AN137">
        <v>924.79</v>
      </c>
      <c r="AO137">
        <v>3102.64</v>
      </c>
      <c r="AP137">
        <v>0</v>
      </c>
      <c r="AQ137">
        <v>13.57</v>
      </c>
      <c r="AR137">
        <v>0</v>
      </c>
      <c r="AS137">
        <v>0</v>
      </c>
      <c r="AT137">
        <v>70</v>
      </c>
      <c r="AU137">
        <v>10</v>
      </c>
      <c r="AV137">
        <v>1</v>
      </c>
      <c r="AW137">
        <v>1</v>
      </c>
      <c r="AZ137">
        <v>1</v>
      </c>
      <c r="BA137">
        <v>1</v>
      </c>
      <c r="BB137">
        <v>1</v>
      </c>
      <c r="BC137">
        <v>1</v>
      </c>
      <c r="BD137" t="s">
        <v>3</v>
      </c>
      <c r="BE137" t="s">
        <v>3</v>
      </c>
      <c r="BF137" t="s">
        <v>3</v>
      </c>
      <c r="BG137" t="s">
        <v>3</v>
      </c>
      <c r="BH137">
        <v>0</v>
      </c>
      <c r="BI137">
        <v>4</v>
      </c>
      <c r="BJ137" t="s">
        <v>191</v>
      </c>
      <c r="BM137">
        <v>0</v>
      </c>
      <c r="BN137">
        <v>0</v>
      </c>
      <c r="BO137" t="s">
        <v>3</v>
      </c>
      <c r="BP137">
        <v>0</v>
      </c>
      <c r="BQ137">
        <v>1</v>
      </c>
      <c r="BR137">
        <v>0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 t="s">
        <v>3</v>
      </c>
      <c r="BZ137">
        <v>70</v>
      </c>
      <c r="CA137">
        <v>10</v>
      </c>
      <c r="CE137">
        <v>0</v>
      </c>
      <c r="CF137">
        <v>0</v>
      </c>
      <c r="CG137">
        <v>0</v>
      </c>
      <c r="CM137">
        <v>0</v>
      </c>
      <c r="CN137" t="s">
        <v>3</v>
      </c>
      <c r="CO137">
        <v>0</v>
      </c>
      <c r="CP137">
        <f t="shared" si="135"/>
        <v>0</v>
      </c>
      <c r="CQ137">
        <f t="shared" si="136"/>
        <v>25772.98</v>
      </c>
      <c r="CR137">
        <f t="shared" si="153"/>
        <v>1632.78</v>
      </c>
      <c r="CS137">
        <f t="shared" si="137"/>
        <v>924.79</v>
      </c>
      <c r="CT137">
        <f t="shared" si="138"/>
        <v>3102.64</v>
      </c>
      <c r="CU137">
        <f t="shared" si="139"/>
        <v>0</v>
      </c>
      <c r="CV137">
        <f t="shared" si="140"/>
        <v>13.57</v>
      </c>
      <c r="CW137">
        <f t="shared" si="141"/>
        <v>0</v>
      </c>
      <c r="CX137">
        <f t="shared" si="142"/>
        <v>0</v>
      </c>
      <c r="CY137">
        <f t="shared" si="143"/>
        <v>0</v>
      </c>
      <c r="CZ137">
        <f t="shared" si="144"/>
        <v>0</v>
      </c>
      <c r="DC137" t="s">
        <v>3</v>
      </c>
      <c r="DD137" t="s">
        <v>3</v>
      </c>
      <c r="DE137" t="s">
        <v>3</v>
      </c>
      <c r="DF137" t="s">
        <v>3</v>
      </c>
      <c r="DG137" t="s">
        <v>3</v>
      </c>
      <c r="DH137" t="s">
        <v>3</v>
      </c>
      <c r="DI137" t="s">
        <v>3</v>
      </c>
      <c r="DJ137" t="s">
        <v>3</v>
      </c>
      <c r="DK137" t="s">
        <v>3</v>
      </c>
      <c r="DL137" t="s">
        <v>3</v>
      </c>
      <c r="DM137" t="s">
        <v>3</v>
      </c>
      <c r="DN137">
        <v>0</v>
      </c>
      <c r="DO137">
        <v>0</v>
      </c>
      <c r="DP137">
        <v>1</v>
      </c>
      <c r="DQ137">
        <v>1</v>
      </c>
      <c r="DU137">
        <v>1005</v>
      </c>
      <c r="DV137" t="s">
        <v>38</v>
      </c>
      <c r="DW137" t="s">
        <v>38</v>
      </c>
      <c r="DX137">
        <v>100</v>
      </c>
      <c r="EE137">
        <v>41650916</v>
      </c>
      <c r="EF137">
        <v>1</v>
      </c>
      <c r="EG137" t="s">
        <v>20</v>
      </c>
      <c r="EH137">
        <v>0</v>
      </c>
      <c r="EI137" t="s">
        <v>3</v>
      </c>
      <c r="EJ137">
        <v>4</v>
      </c>
      <c r="EK137">
        <v>0</v>
      </c>
      <c r="EL137" t="s">
        <v>21</v>
      </c>
      <c r="EM137" t="s">
        <v>22</v>
      </c>
      <c r="EO137" t="s">
        <v>3</v>
      </c>
      <c r="EQ137">
        <v>1310720</v>
      </c>
      <c r="ER137">
        <v>30508.400000000001</v>
      </c>
      <c r="ES137">
        <v>25772.98</v>
      </c>
      <c r="ET137">
        <v>1632.78</v>
      </c>
      <c r="EU137">
        <v>924.79</v>
      </c>
      <c r="EV137">
        <v>3102.64</v>
      </c>
      <c r="EW137">
        <v>13.57</v>
      </c>
      <c r="EX137">
        <v>0</v>
      </c>
      <c r="EY137">
        <v>0</v>
      </c>
      <c r="FQ137">
        <v>0</v>
      </c>
      <c r="FR137">
        <f t="shared" si="145"/>
        <v>0</v>
      </c>
      <c r="FS137">
        <v>0</v>
      </c>
      <c r="FX137">
        <v>70</v>
      </c>
      <c r="FY137">
        <v>10</v>
      </c>
      <c r="GA137" t="s">
        <v>3</v>
      </c>
      <c r="GD137">
        <v>0</v>
      </c>
      <c r="GF137">
        <v>1533839824</v>
      </c>
      <c r="GG137">
        <v>2</v>
      </c>
      <c r="GH137">
        <v>1</v>
      </c>
      <c r="GI137">
        <v>-2</v>
      </c>
      <c r="GJ137">
        <v>0</v>
      </c>
      <c r="GK137">
        <f>ROUND(R137*(R12)/100,2)</f>
        <v>0</v>
      </c>
      <c r="GL137">
        <f t="shared" si="146"/>
        <v>0</v>
      </c>
      <c r="GM137">
        <f t="shared" si="154"/>
        <v>0</v>
      </c>
      <c r="GN137">
        <f t="shared" si="155"/>
        <v>0</v>
      </c>
      <c r="GO137">
        <f t="shared" si="156"/>
        <v>0</v>
      </c>
      <c r="GP137">
        <f t="shared" si="157"/>
        <v>0</v>
      </c>
      <c r="GR137">
        <v>0</v>
      </c>
      <c r="GS137">
        <v>3</v>
      </c>
      <c r="GT137">
        <v>0</v>
      </c>
      <c r="GU137" t="s">
        <v>3</v>
      </c>
      <c r="GV137">
        <f t="shared" si="158"/>
        <v>0</v>
      </c>
      <c r="GW137">
        <v>1</v>
      </c>
      <c r="GX137">
        <f t="shared" si="147"/>
        <v>0</v>
      </c>
      <c r="HA137">
        <v>0</v>
      </c>
      <c r="HB137">
        <v>0</v>
      </c>
      <c r="HC137">
        <f t="shared" si="148"/>
        <v>0</v>
      </c>
      <c r="IK137">
        <v>0</v>
      </c>
    </row>
    <row r="138" spans="1:245" x14ac:dyDescent="0.2">
      <c r="A138">
        <v>18</v>
      </c>
      <c r="B138">
        <v>0</v>
      </c>
      <c r="C138">
        <v>135</v>
      </c>
      <c r="E138" t="s">
        <v>215</v>
      </c>
      <c r="F138" t="s">
        <v>83</v>
      </c>
      <c r="G138" t="s">
        <v>193</v>
      </c>
      <c r="H138" t="s">
        <v>26</v>
      </c>
      <c r="I138">
        <f>I137*J138</f>
        <v>0</v>
      </c>
      <c r="J138">
        <v>-9.58</v>
      </c>
      <c r="O138">
        <f t="shared" si="119"/>
        <v>0</v>
      </c>
      <c r="P138">
        <f t="shared" si="120"/>
        <v>0</v>
      </c>
      <c r="Q138">
        <f t="shared" si="121"/>
        <v>0</v>
      </c>
      <c r="R138">
        <f t="shared" si="122"/>
        <v>0</v>
      </c>
      <c r="S138">
        <f t="shared" si="123"/>
        <v>0</v>
      </c>
      <c r="T138">
        <f t="shared" si="124"/>
        <v>0</v>
      </c>
      <c r="U138">
        <f t="shared" si="125"/>
        <v>0</v>
      </c>
      <c r="V138">
        <f t="shared" si="126"/>
        <v>0</v>
      </c>
      <c r="W138">
        <f t="shared" si="127"/>
        <v>0</v>
      </c>
      <c r="X138">
        <f t="shared" si="128"/>
        <v>0</v>
      </c>
      <c r="Y138">
        <f t="shared" si="129"/>
        <v>0</v>
      </c>
      <c r="AA138">
        <v>45334378</v>
      </c>
      <c r="AB138">
        <f t="shared" si="130"/>
        <v>2690.29</v>
      </c>
      <c r="AC138">
        <f t="shared" si="149"/>
        <v>2690.29</v>
      </c>
      <c r="AD138">
        <f t="shared" si="150"/>
        <v>0</v>
      </c>
      <c r="AE138">
        <f t="shared" si="151"/>
        <v>0</v>
      </c>
      <c r="AF138">
        <f t="shared" si="151"/>
        <v>0</v>
      </c>
      <c r="AG138">
        <f t="shared" si="132"/>
        <v>0</v>
      </c>
      <c r="AH138">
        <f t="shared" si="152"/>
        <v>0</v>
      </c>
      <c r="AI138">
        <f t="shared" si="152"/>
        <v>0</v>
      </c>
      <c r="AJ138">
        <f t="shared" si="134"/>
        <v>0</v>
      </c>
      <c r="AK138">
        <v>2690.29</v>
      </c>
      <c r="AL138">
        <v>2690.29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70</v>
      </c>
      <c r="AU138">
        <v>10</v>
      </c>
      <c r="AV138">
        <v>1</v>
      </c>
      <c r="AW138">
        <v>1</v>
      </c>
      <c r="AZ138">
        <v>1</v>
      </c>
      <c r="BA138">
        <v>1</v>
      </c>
      <c r="BB138">
        <v>1</v>
      </c>
      <c r="BC138">
        <v>1</v>
      </c>
      <c r="BD138" t="s">
        <v>3</v>
      </c>
      <c r="BE138" t="s">
        <v>3</v>
      </c>
      <c r="BF138" t="s">
        <v>3</v>
      </c>
      <c r="BG138" t="s">
        <v>3</v>
      </c>
      <c r="BH138">
        <v>3</v>
      </c>
      <c r="BI138">
        <v>4</v>
      </c>
      <c r="BJ138" t="s">
        <v>84</v>
      </c>
      <c r="BM138">
        <v>0</v>
      </c>
      <c r="BN138">
        <v>0</v>
      </c>
      <c r="BO138" t="s">
        <v>3</v>
      </c>
      <c r="BP138">
        <v>0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 t="s">
        <v>3</v>
      </c>
      <c r="BZ138">
        <v>70</v>
      </c>
      <c r="CA138">
        <v>10</v>
      </c>
      <c r="CE138">
        <v>0</v>
      </c>
      <c r="CF138">
        <v>0</v>
      </c>
      <c r="CG138">
        <v>0</v>
      </c>
      <c r="CM138">
        <v>0</v>
      </c>
      <c r="CN138" t="s">
        <v>3</v>
      </c>
      <c r="CO138">
        <v>0</v>
      </c>
      <c r="CP138">
        <f t="shared" si="135"/>
        <v>0</v>
      </c>
      <c r="CQ138">
        <f t="shared" si="136"/>
        <v>2690.29</v>
      </c>
      <c r="CR138">
        <f t="shared" si="153"/>
        <v>0</v>
      </c>
      <c r="CS138">
        <f t="shared" si="137"/>
        <v>0</v>
      </c>
      <c r="CT138">
        <f t="shared" si="138"/>
        <v>0</v>
      </c>
      <c r="CU138">
        <f t="shared" si="139"/>
        <v>0</v>
      </c>
      <c r="CV138">
        <f t="shared" si="140"/>
        <v>0</v>
      </c>
      <c r="CW138">
        <f t="shared" si="141"/>
        <v>0</v>
      </c>
      <c r="CX138">
        <f t="shared" si="142"/>
        <v>0</v>
      </c>
      <c r="CY138">
        <f t="shared" si="143"/>
        <v>0</v>
      </c>
      <c r="CZ138">
        <f t="shared" si="144"/>
        <v>0</v>
      </c>
      <c r="DC138" t="s">
        <v>3</v>
      </c>
      <c r="DD138" t="s">
        <v>3</v>
      </c>
      <c r="DE138" t="s">
        <v>3</v>
      </c>
      <c r="DF138" t="s">
        <v>3</v>
      </c>
      <c r="DG138" t="s">
        <v>3</v>
      </c>
      <c r="DH138" t="s">
        <v>3</v>
      </c>
      <c r="DI138" t="s">
        <v>3</v>
      </c>
      <c r="DJ138" t="s">
        <v>3</v>
      </c>
      <c r="DK138" t="s">
        <v>3</v>
      </c>
      <c r="DL138" t="s">
        <v>3</v>
      </c>
      <c r="DM138" t="s">
        <v>3</v>
      </c>
      <c r="DN138">
        <v>0</v>
      </c>
      <c r="DO138">
        <v>0</v>
      </c>
      <c r="DP138">
        <v>1</v>
      </c>
      <c r="DQ138">
        <v>1</v>
      </c>
      <c r="DU138">
        <v>1009</v>
      </c>
      <c r="DV138" t="s">
        <v>26</v>
      </c>
      <c r="DW138" t="s">
        <v>26</v>
      </c>
      <c r="DX138">
        <v>1000</v>
      </c>
      <c r="EE138">
        <v>41650916</v>
      </c>
      <c r="EF138">
        <v>1</v>
      </c>
      <c r="EG138" t="s">
        <v>20</v>
      </c>
      <c r="EH138">
        <v>0</v>
      </c>
      <c r="EI138" t="s">
        <v>3</v>
      </c>
      <c r="EJ138">
        <v>4</v>
      </c>
      <c r="EK138">
        <v>0</v>
      </c>
      <c r="EL138" t="s">
        <v>21</v>
      </c>
      <c r="EM138" t="s">
        <v>22</v>
      </c>
      <c r="EO138" t="s">
        <v>3</v>
      </c>
      <c r="EQ138">
        <v>0</v>
      </c>
      <c r="ER138">
        <v>2690.29</v>
      </c>
      <c r="ES138">
        <v>2690.29</v>
      </c>
      <c r="ET138">
        <v>0</v>
      </c>
      <c r="EU138">
        <v>0</v>
      </c>
      <c r="EV138">
        <v>0</v>
      </c>
      <c r="EW138">
        <v>0</v>
      </c>
      <c r="EX138">
        <v>0</v>
      </c>
      <c r="FQ138">
        <v>0</v>
      </c>
      <c r="FR138">
        <f t="shared" si="145"/>
        <v>0</v>
      </c>
      <c r="FS138">
        <v>0</v>
      </c>
      <c r="FX138">
        <v>70</v>
      </c>
      <c r="FY138">
        <v>10</v>
      </c>
      <c r="GA138" t="s">
        <v>3</v>
      </c>
      <c r="GD138">
        <v>0</v>
      </c>
      <c r="GF138">
        <v>734291692</v>
      </c>
      <c r="GG138">
        <v>2</v>
      </c>
      <c r="GH138">
        <v>1</v>
      </c>
      <c r="GI138">
        <v>-2</v>
      </c>
      <c r="GJ138">
        <v>0</v>
      </c>
      <c r="GK138">
        <f>ROUND(R138*(R12)/100,2)</f>
        <v>0</v>
      </c>
      <c r="GL138">
        <f t="shared" si="146"/>
        <v>0</v>
      </c>
      <c r="GM138">
        <f t="shared" si="154"/>
        <v>0</v>
      </c>
      <c r="GN138">
        <f t="shared" si="155"/>
        <v>0</v>
      </c>
      <c r="GO138">
        <f t="shared" si="156"/>
        <v>0</v>
      </c>
      <c r="GP138">
        <f t="shared" si="157"/>
        <v>0</v>
      </c>
      <c r="GR138">
        <v>0</v>
      </c>
      <c r="GS138">
        <v>3</v>
      </c>
      <c r="GT138">
        <v>0</v>
      </c>
      <c r="GU138" t="s">
        <v>3</v>
      </c>
      <c r="GV138">
        <f t="shared" si="158"/>
        <v>0</v>
      </c>
      <c r="GW138">
        <v>1</v>
      </c>
      <c r="GX138">
        <f t="shared" si="147"/>
        <v>0</v>
      </c>
      <c r="HA138">
        <v>0</v>
      </c>
      <c r="HB138">
        <v>0</v>
      </c>
      <c r="HC138">
        <f t="shared" si="148"/>
        <v>0</v>
      </c>
      <c r="IK138">
        <v>0</v>
      </c>
    </row>
    <row r="139" spans="1:245" x14ac:dyDescent="0.2">
      <c r="A139">
        <v>18</v>
      </c>
      <c r="B139">
        <v>0</v>
      </c>
      <c r="C139">
        <v>136</v>
      </c>
      <c r="E139" t="s">
        <v>216</v>
      </c>
      <c r="F139" t="s">
        <v>32</v>
      </c>
      <c r="G139" t="s">
        <v>33</v>
      </c>
      <c r="H139" t="s">
        <v>26</v>
      </c>
      <c r="I139">
        <f>I137*J139</f>
        <v>0</v>
      </c>
      <c r="J139">
        <v>11.67</v>
      </c>
      <c r="O139">
        <f t="shared" si="119"/>
        <v>0</v>
      </c>
      <c r="P139">
        <f t="shared" si="120"/>
        <v>0</v>
      </c>
      <c r="Q139">
        <f t="shared" si="121"/>
        <v>0</v>
      </c>
      <c r="R139">
        <f t="shared" si="122"/>
        <v>0</v>
      </c>
      <c r="S139">
        <f t="shared" si="123"/>
        <v>0</v>
      </c>
      <c r="T139">
        <f t="shared" si="124"/>
        <v>0</v>
      </c>
      <c r="U139">
        <f t="shared" si="125"/>
        <v>0</v>
      </c>
      <c r="V139">
        <f t="shared" si="126"/>
        <v>0</v>
      </c>
      <c r="W139">
        <f t="shared" si="127"/>
        <v>0</v>
      </c>
      <c r="X139">
        <f t="shared" si="128"/>
        <v>0</v>
      </c>
      <c r="Y139">
        <f t="shared" si="129"/>
        <v>0</v>
      </c>
      <c r="AA139">
        <v>45334378</v>
      </c>
      <c r="AB139">
        <f t="shared" si="130"/>
        <v>2652.04</v>
      </c>
      <c r="AC139">
        <f t="shared" si="149"/>
        <v>2652.04</v>
      </c>
      <c r="AD139">
        <f t="shared" si="150"/>
        <v>0</v>
      </c>
      <c r="AE139">
        <f t="shared" si="151"/>
        <v>0</v>
      </c>
      <c r="AF139">
        <f t="shared" si="151"/>
        <v>0</v>
      </c>
      <c r="AG139">
        <f t="shared" si="132"/>
        <v>0</v>
      </c>
      <c r="AH139">
        <f t="shared" si="152"/>
        <v>0</v>
      </c>
      <c r="AI139">
        <f t="shared" si="152"/>
        <v>0</v>
      </c>
      <c r="AJ139">
        <f t="shared" si="134"/>
        <v>0</v>
      </c>
      <c r="AK139">
        <v>2652.04</v>
      </c>
      <c r="AL139">
        <v>2652.04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70</v>
      </c>
      <c r="AU139">
        <v>10</v>
      </c>
      <c r="AV139">
        <v>1</v>
      </c>
      <c r="AW139">
        <v>1</v>
      </c>
      <c r="AZ139">
        <v>1</v>
      </c>
      <c r="BA139">
        <v>1</v>
      </c>
      <c r="BB139">
        <v>1</v>
      </c>
      <c r="BC139">
        <v>1</v>
      </c>
      <c r="BD139" t="s">
        <v>3</v>
      </c>
      <c r="BE139" t="s">
        <v>3</v>
      </c>
      <c r="BF139" t="s">
        <v>3</v>
      </c>
      <c r="BG139" t="s">
        <v>3</v>
      </c>
      <c r="BH139">
        <v>3</v>
      </c>
      <c r="BI139">
        <v>4</v>
      </c>
      <c r="BJ139" t="s">
        <v>34</v>
      </c>
      <c r="BM139">
        <v>0</v>
      </c>
      <c r="BN139">
        <v>0</v>
      </c>
      <c r="BO139" t="s">
        <v>3</v>
      </c>
      <c r="BP139">
        <v>0</v>
      </c>
      <c r="BQ139">
        <v>1</v>
      </c>
      <c r="BR139">
        <v>0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 t="s">
        <v>3</v>
      </c>
      <c r="BZ139">
        <v>70</v>
      </c>
      <c r="CA139">
        <v>10</v>
      </c>
      <c r="CE139">
        <v>0</v>
      </c>
      <c r="CF139">
        <v>0</v>
      </c>
      <c r="CG139">
        <v>0</v>
      </c>
      <c r="CM139">
        <v>0</v>
      </c>
      <c r="CN139" t="s">
        <v>3</v>
      </c>
      <c r="CO139">
        <v>0</v>
      </c>
      <c r="CP139">
        <f t="shared" si="135"/>
        <v>0</v>
      </c>
      <c r="CQ139">
        <f t="shared" si="136"/>
        <v>2652.04</v>
      </c>
      <c r="CR139">
        <f t="shared" si="153"/>
        <v>0</v>
      </c>
      <c r="CS139">
        <f t="shared" si="137"/>
        <v>0</v>
      </c>
      <c r="CT139">
        <f t="shared" si="138"/>
        <v>0</v>
      </c>
      <c r="CU139">
        <f t="shared" si="139"/>
        <v>0</v>
      </c>
      <c r="CV139">
        <f t="shared" si="140"/>
        <v>0</v>
      </c>
      <c r="CW139">
        <f t="shared" si="141"/>
        <v>0</v>
      </c>
      <c r="CX139">
        <f t="shared" si="142"/>
        <v>0</v>
      </c>
      <c r="CY139">
        <f t="shared" si="143"/>
        <v>0</v>
      </c>
      <c r="CZ139">
        <f t="shared" si="144"/>
        <v>0</v>
      </c>
      <c r="DC139" t="s">
        <v>3</v>
      </c>
      <c r="DD139" t="s">
        <v>3</v>
      </c>
      <c r="DE139" t="s">
        <v>3</v>
      </c>
      <c r="DF139" t="s">
        <v>3</v>
      </c>
      <c r="DG139" t="s">
        <v>3</v>
      </c>
      <c r="DH139" t="s">
        <v>3</v>
      </c>
      <c r="DI139" t="s">
        <v>3</v>
      </c>
      <c r="DJ139" t="s">
        <v>3</v>
      </c>
      <c r="DK139" t="s">
        <v>3</v>
      </c>
      <c r="DL139" t="s">
        <v>3</v>
      </c>
      <c r="DM139" t="s">
        <v>3</v>
      </c>
      <c r="DN139">
        <v>0</v>
      </c>
      <c r="DO139">
        <v>0</v>
      </c>
      <c r="DP139">
        <v>1</v>
      </c>
      <c r="DQ139">
        <v>1</v>
      </c>
      <c r="DU139">
        <v>1009</v>
      </c>
      <c r="DV139" t="s">
        <v>26</v>
      </c>
      <c r="DW139" t="s">
        <v>26</v>
      </c>
      <c r="DX139">
        <v>1000</v>
      </c>
      <c r="EE139">
        <v>41650916</v>
      </c>
      <c r="EF139">
        <v>1</v>
      </c>
      <c r="EG139" t="s">
        <v>20</v>
      </c>
      <c r="EH139">
        <v>0</v>
      </c>
      <c r="EI139" t="s">
        <v>3</v>
      </c>
      <c r="EJ139">
        <v>4</v>
      </c>
      <c r="EK139">
        <v>0</v>
      </c>
      <c r="EL139" t="s">
        <v>21</v>
      </c>
      <c r="EM139" t="s">
        <v>22</v>
      </c>
      <c r="EO139" t="s">
        <v>3</v>
      </c>
      <c r="EQ139">
        <v>32768</v>
      </c>
      <c r="ER139">
        <v>2652.04</v>
      </c>
      <c r="ES139">
        <v>2652.04</v>
      </c>
      <c r="ET139">
        <v>0</v>
      </c>
      <c r="EU139">
        <v>0</v>
      </c>
      <c r="EV139">
        <v>0</v>
      </c>
      <c r="EW139">
        <v>0</v>
      </c>
      <c r="EX139">
        <v>0</v>
      </c>
      <c r="FQ139">
        <v>0</v>
      </c>
      <c r="FR139">
        <f t="shared" si="145"/>
        <v>0</v>
      </c>
      <c r="FS139">
        <v>0</v>
      </c>
      <c r="FX139">
        <v>70</v>
      </c>
      <c r="FY139">
        <v>10</v>
      </c>
      <c r="GA139" t="s">
        <v>3</v>
      </c>
      <c r="GD139">
        <v>0</v>
      </c>
      <c r="GF139">
        <v>-740831190</v>
      </c>
      <c r="GG139">
        <v>2</v>
      </c>
      <c r="GH139">
        <v>1</v>
      </c>
      <c r="GI139">
        <v>-2</v>
      </c>
      <c r="GJ139">
        <v>0</v>
      </c>
      <c r="GK139">
        <f>ROUND(R139*(R12)/100,2)</f>
        <v>0</v>
      </c>
      <c r="GL139">
        <f t="shared" si="146"/>
        <v>0</v>
      </c>
      <c r="GM139">
        <f t="shared" si="154"/>
        <v>0</v>
      </c>
      <c r="GN139">
        <f t="shared" si="155"/>
        <v>0</v>
      </c>
      <c r="GO139">
        <f t="shared" si="156"/>
        <v>0</v>
      </c>
      <c r="GP139">
        <f t="shared" si="157"/>
        <v>0</v>
      </c>
      <c r="GR139">
        <v>0</v>
      </c>
      <c r="GS139">
        <v>3</v>
      </c>
      <c r="GT139">
        <v>0</v>
      </c>
      <c r="GU139" t="s">
        <v>3</v>
      </c>
      <c r="GV139">
        <f t="shared" si="158"/>
        <v>0</v>
      </c>
      <c r="GW139">
        <v>1</v>
      </c>
      <c r="GX139">
        <f t="shared" si="147"/>
        <v>0</v>
      </c>
      <c r="HA139">
        <v>0</v>
      </c>
      <c r="HB139">
        <v>0</v>
      </c>
      <c r="HC139">
        <f t="shared" si="148"/>
        <v>0</v>
      </c>
      <c r="IK139">
        <v>0</v>
      </c>
    </row>
    <row r="141" spans="1:245" x14ac:dyDescent="0.2">
      <c r="A141" s="2">
        <v>51</v>
      </c>
      <c r="B141" s="2">
        <f>B125</f>
        <v>0</v>
      </c>
      <c r="C141" s="2">
        <f>A125</f>
        <v>4</v>
      </c>
      <c r="D141" s="2">
        <f>ROW(A125)</f>
        <v>125</v>
      </c>
      <c r="E141" s="2"/>
      <c r="F141" s="2" t="str">
        <f>IF(F125&lt;&gt;"",F125,"")</f>
        <v>Новый раздел</v>
      </c>
      <c r="G141" s="2" t="str">
        <f>IF(G125&lt;&gt;"",G125,"")</f>
        <v>Замена а/б покрытия парковки с исправлением профиля основания.</v>
      </c>
      <c r="H141" s="2">
        <v>0</v>
      </c>
      <c r="I141" s="2"/>
      <c r="J141" s="2"/>
      <c r="K141" s="2"/>
      <c r="L141" s="2"/>
      <c r="M141" s="2"/>
      <c r="N141" s="2"/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>
        <f t="shared" ref="AO141:BC141" si="159">ROUND(BX141,2)</f>
        <v>0</v>
      </c>
      <c r="AP141" s="2">
        <f t="shared" si="159"/>
        <v>0</v>
      </c>
      <c r="AQ141" s="2">
        <f t="shared" si="159"/>
        <v>0</v>
      </c>
      <c r="AR141" s="2">
        <f t="shared" si="159"/>
        <v>0</v>
      </c>
      <c r="AS141" s="2">
        <f t="shared" si="159"/>
        <v>0</v>
      </c>
      <c r="AT141" s="2">
        <f t="shared" si="159"/>
        <v>0</v>
      </c>
      <c r="AU141" s="2">
        <f t="shared" si="159"/>
        <v>0</v>
      </c>
      <c r="AV141" s="2">
        <f t="shared" si="159"/>
        <v>0</v>
      </c>
      <c r="AW141" s="2">
        <f t="shared" si="159"/>
        <v>0</v>
      </c>
      <c r="AX141" s="2">
        <f t="shared" si="159"/>
        <v>0</v>
      </c>
      <c r="AY141" s="2">
        <f t="shared" si="159"/>
        <v>0</v>
      </c>
      <c r="AZ141" s="2">
        <f t="shared" si="159"/>
        <v>0</v>
      </c>
      <c r="BA141" s="2">
        <f t="shared" si="159"/>
        <v>0</v>
      </c>
      <c r="BB141" s="2">
        <f t="shared" si="159"/>
        <v>0</v>
      </c>
      <c r="BC141" s="2">
        <f t="shared" si="159"/>
        <v>0</v>
      </c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>
        <v>0</v>
      </c>
    </row>
    <row r="143" spans="1:245" x14ac:dyDescent="0.2">
      <c r="A143" s="4">
        <v>50</v>
      </c>
      <c r="B143" s="4">
        <v>0</v>
      </c>
      <c r="C143" s="4">
        <v>0</v>
      </c>
      <c r="D143" s="4">
        <v>1</v>
      </c>
      <c r="E143" s="4">
        <v>201</v>
      </c>
      <c r="F143" s="4">
        <f>ROUND(Source!O141,O143)</f>
        <v>0</v>
      </c>
      <c r="G143" s="4" t="s">
        <v>105</v>
      </c>
      <c r="H143" s="4" t="s">
        <v>106</v>
      </c>
      <c r="I143" s="4"/>
      <c r="J143" s="4"/>
      <c r="K143" s="4">
        <v>201</v>
      </c>
      <c r="L143" s="4">
        <v>1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45" x14ac:dyDescent="0.2">
      <c r="A144" s="4">
        <v>50</v>
      </c>
      <c r="B144" s="4">
        <v>0</v>
      </c>
      <c r="C144" s="4">
        <v>0</v>
      </c>
      <c r="D144" s="4">
        <v>1</v>
      </c>
      <c r="E144" s="4">
        <v>202</v>
      </c>
      <c r="F144" s="4">
        <f>ROUND(Source!P141,O144)</f>
        <v>0</v>
      </c>
      <c r="G144" s="4" t="s">
        <v>107</v>
      </c>
      <c r="H144" s="4" t="s">
        <v>108</v>
      </c>
      <c r="I144" s="4"/>
      <c r="J144" s="4"/>
      <c r="K144" s="4">
        <v>202</v>
      </c>
      <c r="L144" s="4">
        <v>2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4">
        <v>50</v>
      </c>
      <c r="B145" s="4">
        <v>0</v>
      </c>
      <c r="C145" s="4">
        <v>0</v>
      </c>
      <c r="D145" s="4">
        <v>1</v>
      </c>
      <c r="E145" s="4">
        <v>222</v>
      </c>
      <c r="F145" s="4">
        <f>ROUND(Source!AO141,O145)</f>
        <v>0</v>
      </c>
      <c r="G145" s="4" t="s">
        <v>109</v>
      </c>
      <c r="H145" s="4" t="s">
        <v>110</v>
      </c>
      <c r="I145" s="4"/>
      <c r="J145" s="4"/>
      <c r="K145" s="4">
        <v>222</v>
      </c>
      <c r="L145" s="4">
        <v>3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4">
        <v>50</v>
      </c>
      <c r="B146" s="4">
        <v>0</v>
      </c>
      <c r="C146" s="4">
        <v>0</v>
      </c>
      <c r="D146" s="4">
        <v>1</v>
      </c>
      <c r="E146" s="4">
        <v>225</v>
      </c>
      <c r="F146" s="4">
        <f>ROUND(Source!AV141,O146)</f>
        <v>0</v>
      </c>
      <c r="G146" s="4" t="s">
        <v>111</v>
      </c>
      <c r="H146" s="4" t="s">
        <v>112</v>
      </c>
      <c r="I146" s="4"/>
      <c r="J146" s="4"/>
      <c r="K146" s="4">
        <v>225</v>
      </c>
      <c r="L146" s="4">
        <v>4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4">
        <v>50</v>
      </c>
      <c r="B147" s="4">
        <v>0</v>
      </c>
      <c r="C147" s="4">
        <v>0</v>
      </c>
      <c r="D147" s="4">
        <v>1</v>
      </c>
      <c r="E147" s="4">
        <v>226</v>
      </c>
      <c r="F147" s="4">
        <f>ROUND(Source!AW141,O147)</f>
        <v>0</v>
      </c>
      <c r="G147" s="4" t="s">
        <v>113</v>
      </c>
      <c r="H147" s="4" t="s">
        <v>114</v>
      </c>
      <c r="I147" s="4"/>
      <c r="J147" s="4"/>
      <c r="K147" s="4">
        <v>226</v>
      </c>
      <c r="L147" s="4">
        <v>5</v>
      </c>
      <c r="M147" s="4">
        <v>3</v>
      </c>
      <c r="N147" s="4" t="s">
        <v>3</v>
      </c>
      <c r="O147" s="4">
        <v>2</v>
      </c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4">
        <v>50</v>
      </c>
      <c r="B148" s="4">
        <v>0</v>
      </c>
      <c r="C148" s="4">
        <v>0</v>
      </c>
      <c r="D148" s="4">
        <v>1</v>
      </c>
      <c r="E148" s="4">
        <v>227</v>
      </c>
      <c r="F148" s="4">
        <f>ROUND(Source!AX141,O148)</f>
        <v>0</v>
      </c>
      <c r="G148" s="4" t="s">
        <v>115</v>
      </c>
      <c r="H148" s="4" t="s">
        <v>116</v>
      </c>
      <c r="I148" s="4"/>
      <c r="J148" s="4"/>
      <c r="K148" s="4">
        <v>227</v>
      </c>
      <c r="L148" s="4">
        <v>6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4">
        <v>50</v>
      </c>
      <c r="B149" s="4">
        <v>0</v>
      </c>
      <c r="C149" s="4">
        <v>0</v>
      </c>
      <c r="D149" s="4">
        <v>1</v>
      </c>
      <c r="E149" s="4">
        <v>228</v>
      </c>
      <c r="F149" s="4">
        <f>ROUND(Source!AY141,O149)</f>
        <v>0</v>
      </c>
      <c r="G149" s="4" t="s">
        <v>117</v>
      </c>
      <c r="H149" s="4" t="s">
        <v>118</v>
      </c>
      <c r="I149" s="4"/>
      <c r="J149" s="4"/>
      <c r="K149" s="4">
        <v>228</v>
      </c>
      <c r="L149" s="4">
        <v>7</v>
      </c>
      <c r="M149" s="4">
        <v>3</v>
      </c>
      <c r="N149" s="4" t="s">
        <v>3</v>
      </c>
      <c r="O149" s="4">
        <v>2</v>
      </c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4">
        <v>50</v>
      </c>
      <c r="B150" s="4">
        <v>0</v>
      </c>
      <c r="C150" s="4">
        <v>0</v>
      </c>
      <c r="D150" s="4">
        <v>1</v>
      </c>
      <c r="E150" s="4">
        <v>216</v>
      </c>
      <c r="F150" s="4">
        <f>ROUND(Source!AP141,O150)</f>
        <v>0</v>
      </c>
      <c r="G150" s="4" t="s">
        <v>119</v>
      </c>
      <c r="H150" s="4" t="s">
        <v>120</v>
      </c>
      <c r="I150" s="4"/>
      <c r="J150" s="4"/>
      <c r="K150" s="4">
        <v>216</v>
      </c>
      <c r="L150" s="4">
        <v>8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4">
        <v>50</v>
      </c>
      <c r="B151" s="4">
        <v>0</v>
      </c>
      <c r="C151" s="4">
        <v>0</v>
      </c>
      <c r="D151" s="4">
        <v>1</v>
      </c>
      <c r="E151" s="4">
        <v>223</v>
      </c>
      <c r="F151" s="4">
        <f>ROUND(Source!AQ141,O151)</f>
        <v>0</v>
      </c>
      <c r="G151" s="4" t="s">
        <v>121</v>
      </c>
      <c r="H151" s="4" t="s">
        <v>122</v>
      </c>
      <c r="I151" s="4"/>
      <c r="J151" s="4"/>
      <c r="K151" s="4">
        <v>223</v>
      </c>
      <c r="L151" s="4">
        <v>9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2">
      <c r="A152" s="4">
        <v>50</v>
      </c>
      <c r="B152" s="4">
        <v>0</v>
      </c>
      <c r="C152" s="4">
        <v>0</v>
      </c>
      <c r="D152" s="4">
        <v>1</v>
      </c>
      <c r="E152" s="4">
        <v>229</v>
      </c>
      <c r="F152" s="4">
        <f>ROUND(Source!AZ141,O152)</f>
        <v>0</v>
      </c>
      <c r="G152" s="4" t="s">
        <v>123</v>
      </c>
      <c r="H152" s="4" t="s">
        <v>124</v>
      </c>
      <c r="I152" s="4"/>
      <c r="J152" s="4"/>
      <c r="K152" s="4">
        <v>229</v>
      </c>
      <c r="L152" s="4">
        <v>10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4">
        <v>50</v>
      </c>
      <c r="B153" s="4">
        <v>0</v>
      </c>
      <c r="C153" s="4">
        <v>0</v>
      </c>
      <c r="D153" s="4">
        <v>1</v>
      </c>
      <c r="E153" s="4">
        <v>203</v>
      </c>
      <c r="F153" s="4">
        <f>ROUND(Source!Q141,O153)</f>
        <v>0</v>
      </c>
      <c r="G153" s="4" t="s">
        <v>125</v>
      </c>
      <c r="H153" s="4" t="s">
        <v>126</v>
      </c>
      <c r="I153" s="4"/>
      <c r="J153" s="4"/>
      <c r="K153" s="4">
        <v>203</v>
      </c>
      <c r="L153" s="4">
        <v>11</v>
      </c>
      <c r="M153" s="4">
        <v>3</v>
      </c>
      <c r="N153" s="4" t="s">
        <v>3</v>
      </c>
      <c r="O153" s="4">
        <v>2</v>
      </c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4">
        <v>50</v>
      </c>
      <c r="B154" s="4">
        <v>0</v>
      </c>
      <c r="C154" s="4">
        <v>0</v>
      </c>
      <c r="D154" s="4">
        <v>1</v>
      </c>
      <c r="E154" s="4">
        <v>231</v>
      </c>
      <c r="F154" s="4">
        <f>ROUND(Source!BB141,O154)</f>
        <v>0</v>
      </c>
      <c r="G154" s="4" t="s">
        <v>127</v>
      </c>
      <c r="H154" s="4" t="s">
        <v>128</v>
      </c>
      <c r="I154" s="4"/>
      <c r="J154" s="4"/>
      <c r="K154" s="4">
        <v>231</v>
      </c>
      <c r="L154" s="4">
        <v>12</v>
      </c>
      <c r="M154" s="4">
        <v>3</v>
      </c>
      <c r="N154" s="4" t="s">
        <v>3</v>
      </c>
      <c r="O154" s="4">
        <v>2</v>
      </c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4">
        <v>50</v>
      </c>
      <c r="B155" s="4">
        <v>0</v>
      </c>
      <c r="C155" s="4">
        <v>0</v>
      </c>
      <c r="D155" s="4">
        <v>1</v>
      </c>
      <c r="E155" s="4">
        <v>204</v>
      </c>
      <c r="F155" s="4">
        <f>ROUND(Source!R141,O155)</f>
        <v>0</v>
      </c>
      <c r="G155" s="4" t="s">
        <v>129</v>
      </c>
      <c r="H155" s="4" t="s">
        <v>130</v>
      </c>
      <c r="I155" s="4"/>
      <c r="J155" s="4"/>
      <c r="K155" s="4">
        <v>204</v>
      </c>
      <c r="L155" s="4">
        <v>13</v>
      </c>
      <c r="M155" s="4">
        <v>3</v>
      </c>
      <c r="N155" s="4" t="s">
        <v>3</v>
      </c>
      <c r="O155" s="4">
        <v>2</v>
      </c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4">
        <v>50</v>
      </c>
      <c r="B156" s="4">
        <v>0</v>
      </c>
      <c r="C156" s="4">
        <v>0</v>
      </c>
      <c r="D156" s="4">
        <v>1</v>
      </c>
      <c r="E156" s="4">
        <v>205</v>
      </c>
      <c r="F156" s="4">
        <f>ROUND(Source!S141,O156)</f>
        <v>0</v>
      </c>
      <c r="G156" s="4" t="s">
        <v>131</v>
      </c>
      <c r="H156" s="4" t="s">
        <v>132</v>
      </c>
      <c r="I156" s="4"/>
      <c r="J156" s="4"/>
      <c r="K156" s="4">
        <v>205</v>
      </c>
      <c r="L156" s="4">
        <v>14</v>
      </c>
      <c r="M156" s="4">
        <v>3</v>
      </c>
      <c r="N156" s="4" t="s">
        <v>3</v>
      </c>
      <c r="O156" s="4">
        <v>2</v>
      </c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4">
        <v>50</v>
      </c>
      <c r="B157" s="4">
        <v>0</v>
      </c>
      <c r="C157" s="4">
        <v>0</v>
      </c>
      <c r="D157" s="4">
        <v>1</v>
      </c>
      <c r="E157" s="4">
        <v>232</v>
      </c>
      <c r="F157" s="4">
        <f>ROUND(Source!BC141,O157)</f>
        <v>0</v>
      </c>
      <c r="G157" s="4" t="s">
        <v>133</v>
      </c>
      <c r="H157" s="4" t="s">
        <v>134</v>
      </c>
      <c r="I157" s="4"/>
      <c r="J157" s="4"/>
      <c r="K157" s="4">
        <v>232</v>
      </c>
      <c r="L157" s="4">
        <v>15</v>
      </c>
      <c r="M157" s="4">
        <v>3</v>
      </c>
      <c r="N157" s="4" t="s">
        <v>3</v>
      </c>
      <c r="O157" s="4">
        <v>2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4">
        <v>50</v>
      </c>
      <c r="B158" s="4">
        <v>0</v>
      </c>
      <c r="C158" s="4">
        <v>0</v>
      </c>
      <c r="D158" s="4">
        <v>1</v>
      </c>
      <c r="E158" s="4">
        <v>214</v>
      </c>
      <c r="F158" s="4">
        <f>ROUND(Source!AS141,O158)</f>
        <v>0</v>
      </c>
      <c r="G158" s="4" t="s">
        <v>135</v>
      </c>
      <c r="H158" s="4" t="s">
        <v>136</v>
      </c>
      <c r="I158" s="4"/>
      <c r="J158" s="4"/>
      <c r="K158" s="4">
        <v>214</v>
      </c>
      <c r="L158" s="4">
        <v>16</v>
      </c>
      <c r="M158" s="4">
        <v>3</v>
      </c>
      <c r="N158" s="4" t="s">
        <v>3</v>
      </c>
      <c r="O158" s="4">
        <v>2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4">
        <v>50</v>
      </c>
      <c r="B159" s="4">
        <v>0</v>
      </c>
      <c r="C159" s="4">
        <v>0</v>
      </c>
      <c r="D159" s="4">
        <v>1</v>
      </c>
      <c r="E159" s="4">
        <v>215</v>
      </c>
      <c r="F159" s="4">
        <f>ROUND(Source!AT141,O159)</f>
        <v>0</v>
      </c>
      <c r="G159" s="4" t="s">
        <v>137</v>
      </c>
      <c r="H159" s="4" t="s">
        <v>138</v>
      </c>
      <c r="I159" s="4"/>
      <c r="J159" s="4"/>
      <c r="K159" s="4">
        <v>215</v>
      </c>
      <c r="L159" s="4">
        <v>17</v>
      </c>
      <c r="M159" s="4">
        <v>3</v>
      </c>
      <c r="N159" s="4" t="s">
        <v>3</v>
      </c>
      <c r="O159" s="4">
        <v>2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4">
        <v>50</v>
      </c>
      <c r="B160" s="4">
        <v>0</v>
      </c>
      <c r="C160" s="4">
        <v>0</v>
      </c>
      <c r="D160" s="4">
        <v>1</v>
      </c>
      <c r="E160" s="4">
        <v>217</v>
      </c>
      <c r="F160" s="4">
        <f>ROUND(Source!AU141,O160)</f>
        <v>0</v>
      </c>
      <c r="G160" s="4" t="s">
        <v>139</v>
      </c>
      <c r="H160" s="4" t="s">
        <v>140</v>
      </c>
      <c r="I160" s="4"/>
      <c r="J160" s="4"/>
      <c r="K160" s="4">
        <v>217</v>
      </c>
      <c r="L160" s="4">
        <v>18</v>
      </c>
      <c r="M160" s="4">
        <v>3</v>
      </c>
      <c r="N160" s="4" t="s">
        <v>3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1" spans="1:245" x14ac:dyDescent="0.2">
      <c r="A161" s="4">
        <v>50</v>
      </c>
      <c r="B161" s="4">
        <v>0</v>
      </c>
      <c r="C161" s="4">
        <v>0</v>
      </c>
      <c r="D161" s="4">
        <v>1</v>
      </c>
      <c r="E161" s="4">
        <v>230</v>
      </c>
      <c r="F161" s="4">
        <f>ROUND(Source!BA141,O161)</f>
        <v>0</v>
      </c>
      <c r="G161" s="4" t="s">
        <v>141</v>
      </c>
      <c r="H161" s="4" t="s">
        <v>142</v>
      </c>
      <c r="I161" s="4"/>
      <c r="J161" s="4"/>
      <c r="K161" s="4">
        <v>230</v>
      </c>
      <c r="L161" s="4">
        <v>19</v>
      </c>
      <c r="M161" s="4">
        <v>3</v>
      </c>
      <c r="N161" s="4" t="s">
        <v>3</v>
      </c>
      <c r="O161" s="4">
        <v>2</v>
      </c>
      <c r="P161" s="4"/>
      <c r="Q161" s="4"/>
      <c r="R161" s="4"/>
      <c r="S161" s="4"/>
      <c r="T161" s="4"/>
      <c r="U161" s="4"/>
      <c r="V161" s="4"/>
      <c r="W161" s="4"/>
    </row>
    <row r="162" spans="1:245" x14ac:dyDescent="0.2">
      <c r="A162" s="4">
        <v>50</v>
      </c>
      <c r="B162" s="4">
        <v>0</v>
      </c>
      <c r="C162" s="4">
        <v>0</v>
      </c>
      <c r="D162" s="4">
        <v>1</v>
      </c>
      <c r="E162" s="4">
        <v>206</v>
      </c>
      <c r="F162" s="4">
        <f>ROUND(Source!T141,O162)</f>
        <v>0</v>
      </c>
      <c r="G162" s="4" t="s">
        <v>143</v>
      </c>
      <c r="H162" s="4" t="s">
        <v>144</v>
      </c>
      <c r="I162" s="4"/>
      <c r="J162" s="4"/>
      <c r="K162" s="4">
        <v>206</v>
      </c>
      <c r="L162" s="4">
        <v>20</v>
      </c>
      <c r="M162" s="4">
        <v>3</v>
      </c>
      <c r="N162" s="4" t="s">
        <v>3</v>
      </c>
      <c r="O162" s="4">
        <v>2</v>
      </c>
      <c r="P162" s="4"/>
      <c r="Q162" s="4"/>
      <c r="R162" s="4"/>
      <c r="S162" s="4"/>
      <c r="T162" s="4"/>
      <c r="U162" s="4"/>
      <c r="V162" s="4"/>
      <c r="W162" s="4"/>
    </row>
    <row r="163" spans="1:245" x14ac:dyDescent="0.2">
      <c r="A163" s="4">
        <v>50</v>
      </c>
      <c r="B163" s="4">
        <v>0</v>
      </c>
      <c r="C163" s="4">
        <v>0</v>
      </c>
      <c r="D163" s="4">
        <v>1</v>
      </c>
      <c r="E163" s="4">
        <v>207</v>
      </c>
      <c r="F163" s="4">
        <f>Source!U141</f>
        <v>0</v>
      </c>
      <c r="G163" s="4" t="s">
        <v>145</v>
      </c>
      <c r="H163" s="4" t="s">
        <v>146</v>
      </c>
      <c r="I163" s="4"/>
      <c r="J163" s="4"/>
      <c r="K163" s="4">
        <v>207</v>
      </c>
      <c r="L163" s="4">
        <v>21</v>
      </c>
      <c r="M163" s="4">
        <v>3</v>
      </c>
      <c r="N163" s="4" t="s">
        <v>3</v>
      </c>
      <c r="O163" s="4">
        <v>-1</v>
      </c>
      <c r="P163" s="4"/>
      <c r="Q163" s="4"/>
      <c r="R163" s="4"/>
      <c r="S163" s="4"/>
      <c r="T163" s="4"/>
      <c r="U163" s="4"/>
      <c r="V163" s="4"/>
      <c r="W163" s="4"/>
    </row>
    <row r="164" spans="1:245" x14ac:dyDescent="0.2">
      <c r="A164" s="4">
        <v>50</v>
      </c>
      <c r="B164" s="4">
        <v>0</v>
      </c>
      <c r="C164" s="4">
        <v>0</v>
      </c>
      <c r="D164" s="4">
        <v>1</v>
      </c>
      <c r="E164" s="4">
        <v>208</v>
      </c>
      <c r="F164" s="4">
        <f>Source!V141</f>
        <v>0</v>
      </c>
      <c r="G164" s="4" t="s">
        <v>147</v>
      </c>
      <c r="H164" s="4" t="s">
        <v>148</v>
      </c>
      <c r="I164" s="4"/>
      <c r="J164" s="4"/>
      <c r="K164" s="4">
        <v>208</v>
      </c>
      <c r="L164" s="4">
        <v>22</v>
      </c>
      <c r="M164" s="4">
        <v>3</v>
      </c>
      <c r="N164" s="4" t="s">
        <v>3</v>
      </c>
      <c r="O164" s="4">
        <v>-1</v>
      </c>
      <c r="P164" s="4"/>
      <c r="Q164" s="4"/>
      <c r="R164" s="4"/>
      <c r="S164" s="4"/>
      <c r="T164" s="4"/>
      <c r="U164" s="4"/>
      <c r="V164" s="4"/>
      <c r="W164" s="4"/>
    </row>
    <row r="165" spans="1:245" x14ac:dyDescent="0.2">
      <c r="A165" s="4">
        <v>50</v>
      </c>
      <c r="B165" s="4">
        <v>0</v>
      </c>
      <c r="C165" s="4">
        <v>0</v>
      </c>
      <c r="D165" s="4">
        <v>1</v>
      </c>
      <c r="E165" s="4">
        <v>209</v>
      </c>
      <c r="F165" s="4">
        <f>ROUND(Source!W141,O165)</f>
        <v>0</v>
      </c>
      <c r="G165" s="4" t="s">
        <v>149</v>
      </c>
      <c r="H165" s="4" t="s">
        <v>150</v>
      </c>
      <c r="I165" s="4"/>
      <c r="J165" s="4"/>
      <c r="K165" s="4">
        <v>209</v>
      </c>
      <c r="L165" s="4">
        <v>23</v>
      </c>
      <c r="M165" s="4">
        <v>3</v>
      </c>
      <c r="N165" s="4" t="s">
        <v>3</v>
      </c>
      <c r="O165" s="4">
        <v>2</v>
      </c>
      <c r="P165" s="4"/>
      <c r="Q165" s="4"/>
      <c r="R165" s="4"/>
      <c r="S165" s="4"/>
      <c r="T165" s="4"/>
      <c r="U165" s="4"/>
      <c r="V165" s="4"/>
      <c r="W165" s="4"/>
    </row>
    <row r="166" spans="1:245" x14ac:dyDescent="0.2">
      <c r="A166" s="4">
        <v>50</v>
      </c>
      <c r="B166" s="4">
        <v>0</v>
      </c>
      <c r="C166" s="4">
        <v>0</v>
      </c>
      <c r="D166" s="4">
        <v>1</v>
      </c>
      <c r="E166" s="4">
        <v>210</v>
      </c>
      <c r="F166" s="4">
        <f>ROUND(Source!X141,O166)</f>
        <v>0</v>
      </c>
      <c r="G166" s="4" t="s">
        <v>151</v>
      </c>
      <c r="H166" s="4" t="s">
        <v>152</v>
      </c>
      <c r="I166" s="4"/>
      <c r="J166" s="4"/>
      <c r="K166" s="4">
        <v>210</v>
      </c>
      <c r="L166" s="4">
        <v>24</v>
      </c>
      <c r="M166" s="4">
        <v>3</v>
      </c>
      <c r="N166" s="4" t="s">
        <v>3</v>
      </c>
      <c r="O166" s="4">
        <v>2</v>
      </c>
      <c r="P166" s="4"/>
      <c r="Q166" s="4"/>
      <c r="R166" s="4"/>
      <c r="S166" s="4"/>
      <c r="T166" s="4"/>
      <c r="U166" s="4"/>
      <c r="V166" s="4"/>
      <c r="W166" s="4"/>
    </row>
    <row r="167" spans="1:245" x14ac:dyDescent="0.2">
      <c r="A167" s="4">
        <v>50</v>
      </c>
      <c r="B167" s="4">
        <v>0</v>
      </c>
      <c r="C167" s="4">
        <v>0</v>
      </c>
      <c r="D167" s="4">
        <v>1</v>
      </c>
      <c r="E167" s="4">
        <v>211</v>
      </c>
      <c r="F167" s="4">
        <f>ROUND(Source!Y141,O167)</f>
        <v>0</v>
      </c>
      <c r="G167" s="4" t="s">
        <v>153</v>
      </c>
      <c r="H167" s="4" t="s">
        <v>154</v>
      </c>
      <c r="I167" s="4"/>
      <c r="J167" s="4"/>
      <c r="K167" s="4">
        <v>211</v>
      </c>
      <c r="L167" s="4">
        <v>25</v>
      </c>
      <c r="M167" s="4">
        <v>3</v>
      </c>
      <c r="N167" s="4" t="s">
        <v>3</v>
      </c>
      <c r="O167" s="4">
        <v>2</v>
      </c>
      <c r="P167" s="4"/>
      <c r="Q167" s="4"/>
      <c r="R167" s="4"/>
      <c r="S167" s="4"/>
      <c r="T167" s="4"/>
      <c r="U167" s="4"/>
      <c r="V167" s="4"/>
      <c r="W167" s="4"/>
    </row>
    <row r="168" spans="1:245" x14ac:dyDescent="0.2">
      <c r="A168" s="4">
        <v>50</v>
      </c>
      <c r="B168" s="4">
        <v>0</v>
      </c>
      <c r="C168" s="4">
        <v>0</v>
      </c>
      <c r="D168" s="4">
        <v>1</v>
      </c>
      <c r="E168" s="4">
        <v>224</v>
      </c>
      <c r="F168" s="4">
        <f>ROUND(Source!AR141,O168)</f>
        <v>0</v>
      </c>
      <c r="G168" s="4" t="s">
        <v>155</v>
      </c>
      <c r="H168" s="4" t="s">
        <v>156</v>
      </c>
      <c r="I168" s="4"/>
      <c r="J168" s="4"/>
      <c r="K168" s="4">
        <v>224</v>
      </c>
      <c r="L168" s="4">
        <v>26</v>
      </c>
      <c r="M168" s="4">
        <v>3</v>
      </c>
      <c r="N168" s="4" t="s">
        <v>3</v>
      </c>
      <c r="O168" s="4">
        <v>2</v>
      </c>
      <c r="P168" s="4"/>
      <c r="Q168" s="4"/>
      <c r="R168" s="4"/>
      <c r="S168" s="4"/>
      <c r="T168" s="4"/>
      <c r="U168" s="4"/>
      <c r="V168" s="4"/>
      <c r="W168" s="4"/>
    </row>
    <row r="170" spans="1:245" x14ac:dyDescent="0.2">
      <c r="A170" s="1">
        <v>4</v>
      </c>
      <c r="B170" s="1">
        <v>0</v>
      </c>
      <c r="C170" s="1"/>
      <c r="D170" s="1">
        <f>ROW(A179)</f>
        <v>179</v>
      </c>
      <c r="E170" s="1"/>
      <c r="F170" s="1" t="s">
        <v>14</v>
      </c>
      <c r="G170" s="1" t="s">
        <v>217</v>
      </c>
      <c r="H170" s="1" t="s">
        <v>3</v>
      </c>
      <c r="I170" s="1">
        <v>0</v>
      </c>
      <c r="J170" s="1"/>
      <c r="K170" s="1">
        <v>-1</v>
      </c>
      <c r="L170" s="1"/>
      <c r="M170" s="1"/>
      <c r="N170" s="1"/>
      <c r="O170" s="1"/>
      <c r="P170" s="1"/>
      <c r="Q170" s="1"/>
      <c r="R170" s="1"/>
      <c r="S170" s="1"/>
      <c r="T170" s="1"/>
      <c r="U170" s="1" t="s">
        <v>3</v>
      </c>
      <c r="V170" s="1">
        <v>0</v>
      </c>
      <c r="W170" s="1"/>
      <c r="X170" s="1"/>
      <c r="Y170" s="1"/>
      <c r="Z170" s="1"/>
      <c r="AA170" s="1"/>
      <c r="AB170" s="1" t="s">
        <v>3</v>
      </c>
      <c r="AC170" s="1" t="s">
        <v>3</v>
      </c>
      <c r="AD170" s="1" t="s">
        <v>3</v>
      </c>
      <c r="AE170" s="1" t="s">
        <v>3</v>
      </c>
      <c r="AF170" s="1" t="s">
        <v>3</v>
      </c>
      <c r="AG170" s="1" t="s">
        <v>3</v>
      </c>
      <c r="AH170" s="1"/>
      <c r="AI170" s="1"/>
      <c r="AJ170" s="1"/>
      <c r="AK170" s="1"/>
      <c r="AL170" s="1"/>
      <c r="AM170" s="1"/>
      <c r="AN170" s="1"/>
      <c r="AO170" s="1"/>
      <c r="AP170" s="1" t="s">
        <v>3</v>
      </c>
      <c r="AQ170" s="1" t="s">
        <v>3</v>
      </c>
      <c r="AR170" s="1" t="s">
        <v>3</v>
      </c>
      <c r="AS170" s="1"/>
      <c r="AT170" s="1"/>
      <c r="AU170" s="1"/>
      <c r="AV170" s="1"/>
      <c r="AW170" s="1"/>
      <c r="AX170" s="1"/>
      <c r="AY170" s="1"/>
      <c r="AZ170" s="1" t="s">
        <v>3</v>
      </c>
      <c r="BA170" s="1"/>
      <c r="BB170" s="1" t="s">
        <v>3</v>
      </c>
      <c r="BC170" s="1" t="s">
        <v>3</v>
      </c>
      <c r="BD170" s="1" t="s">
        <v>3</v>
      </c>
      <c r="BE170" s="1" t="s">
        <v>3</v>
      </c>
      <c r="BF170" s="1" t="s">
        <v>3</v>
      </c>
      <c r="BG170" s="1" t="s">
        <v>3</v>
      </c>
      <c r="BH170" s="1" t="s">
        <v>3</v>
      </c>
      <c r="BI170" s="1" t="s">
        <v>3</v>
      </c>
      <c r="BJ170" s="1" t="s">
        <v>3</v>
      </c>
      <c r="BK170" s="1" t="s">
        <v>3</v>
      </c>
      <c r="BL170" s="1" t="s">
        <v>3</v>
      </c>
      <c r="BM170" s="1" t="s">
        <v>3</v>
      </c>
      <c r="BN170" s="1" t="s">
        <v>3</v>
      </c>
      <c r="BO170" s="1" t="s">
        <v>3</v>
      </c>
      <c r="BP170" s="1" t="s">
        <v>3</v>
      </c>
      <c r="BQ170" s="1"/>
      <c r="BR170" s="1"/>
      <c r="BS170" s="1"/>
      <c r="BT170" s="1"/>
      <c r="BU170" s="1"/>
      <c r="BV170" s="1"/>
      <c r="BW170" s="1"/>
      <c r="BX170" s="1">
        <v>0</v>
      </c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>
        <v>0</v>
      </c>
    </row>
    <row r="172" spans="1:245" x14ac:dyDescent="0.2">
      <c r="A172" s="2">
        <v>52</v>
      </c>
      <c r="B172" s="2">
        <f t="shared" ref="B172:G172" si="160">B179</f>
        <v>0</v>
      </c>
      <c r="C172" s="2">
        <f t="shared" si="160"/>
        <v>4</v>
      </c>
      <c r="D172" s="2">
        <f t="shared" si="160"/>
        <v>170</v>
      </c>
      <c r="E172" s="2">
        <f t="shared" si="160"/>
        <v>0</v>
      </c>
      <c r="F172" s="2" t="str">
        <f t="shared" si="160"/>
        <v>Новый раздел</v>
      </c>
      <c r="G172" s="2" t="str">
        <f t="shared" si="160"/>
        <v>Нанесение линий дорожной разметки парковки</v>
      </c>
      <c r="H172" s="2"/>
      <c r="I172" s="2"/>
      <c r="J172" s="2"/>
      <c r="K172" s="2"/>
      <c r="L172" s="2"/>
      <c r="M172" s="2"/>
      <c r="N172" s="2"/>
      <c r="O172" s="2">
        <f t="shared" ref="O172:AT172" si="161">O179</f>
        <v>0</v>
      </c>
      <c r="P172" s="2">
        <f t="shared" si="161"/>
        <v>0</v>
      </c>
      <c r="Q172" s="2">
        <f t="shared" si="161"/>
        <v>0</v>
      </c>
      <c r="R172" s="2">
        <f t="shared" si="161"/>
        <v>0</v>
      </c>
      <c r="S172" s="2">
        <f t="shared" si="161"/>
        <v>0</v>
      </c>
      <c r="T172" s="2">
        <f t="shared" si="161"/>
        <v>0</v>
      </c>
      <c r="U172" s="2">
        <f t="shared" si="161"/>
        <v>0</v>
      </c>
      <c r="V172" s="2">
        <f t="shared" si="161"/>
        <v>0</v>
      </c>
      <c r="W172" s="2">
        <f t="shared" si="161"/>
        <v>0</v>
      </c>
      <c r="X172" s="2">
        <f t="shared" si="161"/>
        <v>0</v>
      </c>
      <c r="Y172" s="2">
        <f t="shared" si="161"/>
        <v>0</v>
      </c>
      <c r="Z172" s="2">
        <f t="shared" si="161"/>
        <v>0</v>
      </c>
      <c r="AA172" s="2">
        <f t="shared" si="161"/>
        <v>0</v>
      </c>
      <c r="AB172" s="2">
        <f t="shared" si="161"/>
        <v>0</v>
      </c>
      <c r="AC172" s="2">
        <f t="shared" si="161"/>
        <v>0</v>
      </c>
      <c r="AD172" s="2">
        <f t="shared" si="161"/>
        <v>0</v>
      </c>
      <c r="AE172" s="2">
        <f t="shared" si="161"/>
        <v>0</v>
      </c>
      <c r="AF172" s="2">
        <f t="shared" si="161"/>
        <v>0</v>
      </c>
      <c r="AG172" s="2">
        <f t="shared" si="161"/>
        <v>0</v>
      </c>
      <c r="AH172" s="2">
        <f t="shared" si="161"/>
        <v>0</v>
      </c>
      <c r="AI172" s="2">
        <f t="shared" si="161"/>
        <v>0</v>
      </c>
      <c r="AJ172" s="2">
        <f t="shared" si="161"/>
        <v>0</v>
      </c>
      <c r="AK172" s="2">
        <f t="shared" si="161"/>
        <v>0</v>
      </c>
      <c r="AL172" s="2">
        <f t="shared" si="161"/>
        <v>0</v>
      </c>
      <c r="AM172" s="2">
        <f t="shared" si="161"/>
        <v>0</v>
      </c>
      <c r="AN172" s="2">
        <f t="shared" si="161"/>
        <v>0</v>
      </c>
      <c r="AO172" s="2">
        <f t="shared" si="161"/>
        <v>0</v>
      </c>
      <c r="AP172" s="2">
        <f t="shared" si="161"/>
        <v>0</v>
      </c>
      <c r="AQ172" s="2">
        <f t="shared" si="161"/>
        <v>0</v>
      </c>
      <c r="AR172" s="2">
        <f t="shared" si="161"/>
        <v>0</v>
      </c>
      <c r="AS172" s="2">
        <f t="shared" si="161"/>
        <v>0</v>
      </c>
      <c r="AT172" s="2">
        <f t="shared" si="161"/>
        <v>0</v>
      </c>
      <c r="AU172" s="2">
        <f t="shared" ref="AU172:BZ172" si="162">AU179</f>
        <v>0</v>
      </c>
      <c r="AV172" s="2">
        <f t="shared" si="162"/>
        <v>0</v>
      </c>
      <c r="AW172" s="2">
        <f t="shared" si="162"/>
        <v>0</v>
      </c>
      <c r="AX172" s="2">
        <f t="shared" si="162"/>
        <v>0</v>
      </c>
      <c r="AY172" s="2">
        <f t="shared" si="162"/>
        <v>0</v>
      </c>
      <c r="AZ172" s="2">
        <f t="shared" si="162"/>
        <v>0</v>
      </c>
      <c r="BA172" s="2">
        <f t="shared" si="162"/>
        <v>0</v>
      </c>
      <c r="BB172" s="2">
        <f t="shared" si="162"/>
        <v>0</v>
      </c>
      <c r="BC172" s="2">
        <f t="shared" si="162"/>
        <v>0</v>
      </c>
      <c r="BD172" s="2">
        <f t="shared" si="162"/>
        <v>0</v>
      </c>
      <c r="BE172" s="2">
        <f t="shared" si="162"/>
        <v>0</v>
      </c>
      <c r="BF172" s="2">
        <f t="shared" si="162"/>
        <v>0</v>
      </c>
      <c r="BG172" s="2">
        <f t="shared" si="162"/>
        <v>0</v>
      </c>
      <c r="BH172" s="2">
        <f t="shared" si="162"/>
        <v>0</v>
      </c>
      <c r="BI172" s="2">
        <f t="shared" si="162"/>
        <v>0</v>
      </c>
      <c r="BJ172" s="2">
        <f t="shared" si="162"/>
        <v>0</v>
      </c>
      <c r="BK172" s="2">
        <f t="shared" si="162"/>
        <v>0</v>
      </c>
      <c r="BL172" s="2">
        <f t="shared" si="162"/>
        <v>0</v>
      </c>
      <c r="BM172" s="2">
        <f t="shared" si="162"/>
        <v>0</v>
      </c>
      <c r="BN172" s="2">
        <f t="shared" si="162"/>
        <v>0</v>
      </c>
      <c r="BO172" s="2">
        <f t="shared" si="162"/>
        <v>0</v>
      </c>
      <c r="BP172" s="2">
        <f t="shared" si="162"/>
        <v>0</v>
      </c>
      <c r="BQ172" s="2">
        <f t="shared" si="162"/>
        <v>0</v>
      </c>
      <c r="BR172" s="2">
        <f t="shared" si="162"/>
        <v>0</v>
      </c>
      <c r="BS172" s="2">
        <f t="shared" si="162"/>
        <v>0</v>
      </c>
      <c r="BT172" s="2">
        <f t="shared" si="162"/>
        <v>0</v>
      </c>
      <c r="BU172" s="2">
        <f t="shared" si="162"/>
        <v>0</v>
      </c>
      <c r="BV172" s="2">
        <f t="shared" si="162"/>
        <v>0</v>
      </c>
      <c r="BW172" s="2">
        <f t="shared" si="162"/>
        <v>0</v>
      </c>
      <c r="BX172" s="2">
        <f t="shared" si="162"/>
        <v>0</v>
      </c>
      <c r="BY172" s="2">
        <f t="shared" si="162"/>
        <v>0</v>
      </c>
      <c r="BZ172" s="2">
        <f t="shared" si="162"/>
        <v>0</v>
      </c>
      <c r="CA172" s="2">
        <f t="shared" ref="CA172:DF172" si="163">CA179</f>
        <v>0</v>
      </c>
      <c r="CB172" s="2">
        <f t="shared" si="163"/>
        <v>0</v>
      </c>
      <c r="CC172" s="2">
        <f t="shared" si="163"/>
        <v>0</v>
      </c>
      <c r="CD172" s="2">
        <f t="shared" si="163"/>
        <v>0</v>
      </c>
      <c r="CE172" s="2">
        <f t="shared" si="163"/>
        <v>0</v>
      </c>
      <c r="CF172" s="2">
        <f t="shared" si="163"/>
        <v>0</v>
      </c>
      <c r="CG172" s="2">
        <f t="shared" si="163"/>
        <v>0</v>
      </c>
      <c r="CH172" s="2">
        <f t="shared" si="163"/>
        <v>0</v>
      </c>
      <c r="CI172" s="2">
        <f t="shared" si="163"/>
        <v>0</v>
      </c>
      <c r="CJ172" s="2">
        <f t="shared" si="163"/>
        <v>0</v>
      </c>
      <c r="CK172" s="2">
        <f t="shared" si="163"/>
        <v>0</v>
      </c>
      <c r="CL172" s="2">
        <f t="shared" si="163"/>
        <v>0</v>
      </c>
      <c r="CM172" s="2">
        <f t="shared" si="163"/>
        <v>0</v>
      </c>
      <c r="CN172" s="2">
        <f t="shared" si="163"/>
        <v>0</v>
      </c>
      <c r="CO172" s="2">
        <f t="shared" si="163"/>
        <v>0</v>
      </c>
      <c r="CP172" s="2">
        <f t="shared" si="163"/>
        <v>0</v>
      </c>
      <c r="CQ172" s="2">
        <f t="shared" si="163"/>
        <v>0</v>
      </c>
      <c r="CR172" s="2">
        <f t="shared" si="163"/>
        <v>0</v>
      </c>
      <c r="CS172" s="2">
        <f t="shared" si="163"/>
        <v>0</v>
      </c>
      <c r="CT172" s="2">
        <f t="shared" si="163"/>
        <v>0</v>
      </c>
      <c r="CU172" s="2">
        <f t="shared" si="163"/>
        <v>0</v>
      </c>
      <c r="CV172" s="2">
        <f t="shared" si="163"/>
        <v>0</v>
      </c>
      <c r="CW172" s="2">
        <f t="shared" si="163"/>
        <v>0</v>
      </c>
      <c r="CX172" s="2">
        <f t="shared" si="163"/>
        <v>0</v>
      </c>
      <c r="CY172" s="2">
        <f t="shared" si="163"/>
        <v>0</v>
      </c>
      <c r="CZ172" s="2">
        <f t="shared" si="163"/>
        <v>0</v>
      </c>
      <c r="DA172" s="2">
        <f t="shared" si="163"/>
        <v>0</v>
      </c>
      <c r="DB172" s="2">
        <f t="shared" si="163"/>
        <v>0</v>
      </c>
      <c r="DC172" s="2">
        <f t="shared" si="163"/>
        <v>0</v>
      </c>
      <c r="DD172" s="2">
        <f t="shared" si="163"/>
        <v>0</v>
      </c>
      <c r="DE172" s="2">
        <f t="shared" si="163"/>
        <v>0</v>
      </c>
      <c r="DF172" s="2">
        <f t="shared" si="163"/>
        <v>0</v>
      </c>
      <c r="DG172" s="3">
        <f t="shared" ref="DG172:EL172" si="164">DG179</f>
        <v>0</v>
      </c>
      <c r="DH172" s="3">
        <f t="shared" si="164"/>
        <v>0</v>
      </c>
      <c r="DI172" s="3">
        <f t="shared" si="164"/>
        <v>0</v>
      </c>
      <c r="DJ172" s="3">
        <f t="shared" si="164"/>
        <v>0</v>
      </c>
      <c r="DK172" s="3">
        <f t="shared" si="164"/>
        <v>0</v>
      </c>
      <c r="DL172" s="3">
        <f t="shared" si="164"/>
        <v>0</v>
      </c>
      <c r="DM172" s="3">
        <f t="shared" si="164"/>
        <v>0</v>
      </c>
      <c r="DN172" s="3">
        <f t="shared" si="164"/>
        <v>0</v>
      </c>
      <c r="DO172" s="3">
        <f t="shared" si="164"/>
        <v>0</v>
      </c>
      <c r="DP172" s="3">
        <f t="shared" si="164"/>
        <v>0</v>
      </c>
      <c r="DQ172" s="3">
        <f t="shared" si="164"/>
        <v>0</v>
      </c>
      <c r="DR172" s="3">
        <f t="shared" si="164"/>
        <v>0</v>
      </c>
      <c r="DS172" s="3">
        <f t="shared" si="164"/>
        <v>0</v>
      </c>
      <c r="DT172" s="3">
        <f t="shared" si="164"/>
        <v>0</v>
      </c>
      <c r="DU172" s="3">
        <f t="shared" si="164"/>
        <v>0</v>
      </c>
      <c r="DV172" s="3">
        <f t="shared" si="164"/>
        <v>0</v>
      </c>
      <c r="DW172" s="3">
        <f t="shared" si="164"/>
        <v>0</v>
      </c>
      <c r="DX172" s="3">
        <f t="shared" si="164"/>
        <v>0</v>
      </c>
      <c r="DY172" s="3">
        <f t="shared" si="164"/>
        <v>0</v>
      </c>
      <c r="DZ172" s="3">
        <f t="shared" si="164"/>
        <v>0</v>
      </c>
      <c r="EA172" s="3">
        <f t="shared" si="164"/>
        <v>0</v>
      </c>
      <c r="EB172" s="3">
        <f t="shared" si="164"/>
        <v>0</v>
      </c>
      <c r="EC172" s="3">
        <f t="shared" si="164"/>
        <v>0</v>
      </c>
      <c r="ED172" s="3">
        <f t="shared" si="164"/>
        <v>0</v>
      </c>
      <c r="EE172" s="3">
        <f t="shared" si="164"/>
        <v>0</v>
      </c>
      <c r="EF172" s="3">
        <f t="shared" si="164"/>
        <v>0</v>
      </c>
      <c r="EG172" s="3">
        <f t="shared" si="164"/>
        <v>0</v>
      </c>
      <c r="EH172" s="3">
        <f t="shared" si="164"/>
        <v>0</v>
      </c>
      <c r="EI172" s="3">
        <f t="shared" si="164"/>
        <v>0</v>
      </c>
      <c r="EJ172" s="3">
        <f t="shared" si="164"/>
        <v>0</v>
      </c>
      <c r="EK172" s="3">
        <f t="shared" si="164"/>
        <v>0</v>
      </c>
      <c r="EL172" s="3">
        <f t="shared" si="164"/>
        <v>0</v>
      </c>
      <c r="EM172" s="3">
        <f t="shared" ref="EM172:FR172" si="165">EM179</f>
        <v>0</v>
      </c>
      <c r="EN172" s="3">
        <f t="shared" si="165"/>
        <v>0</v>
      </c>
      <c r="EO172" s="3">
        <f t="shared" si="165"/>
        <v>0</v>
      </c>
      <c r="EP172" s="3">
        <f t="shared" si="165"/>
        <v>0</v>
      </c>
      <c r="EQ172" s="3">
        <f t="shared" si="165"/>
        <v>0</v>
      </c>
      <c r="ER172" s="3">
        <f t="shared" si="165"/>
        <v>0</v>
      </c>
      <c r="ES172" s="3">
        <f t="shared" si="165"/>
        <v>0</v>
      </c>
      <c r="ET172" s="3">
        <f t="shared" si="165"/>
        <v>0</v>
      </c>
      <c r="EU172" s="3">
        <f t="shared" si="165"/>
        <v>0</v>
      </c>
      <c r="EV172" s="3">
        <f t="shared" si="165"/>
        <v>0</v>
      </c>
      <c r="EW172" s="3">
        <f t="shared" si="165"/>
        <v>0</v>
      </c>
      <c r="EX172" s="3">
        <f t="shared" si="165"/>
        <v>0</v>
      </c>
      <c r="EY172" s="3">
        <f t="shared" si="165"/>
        <v>0</v>
      </c>
      <c r="EZ172" s="3">
        <f t="shared" si="165"/>
        <v>0</v>
      </c>
      <c r="FA172" s="3">
        <f t="shared" si="165"/>
        <v>0</v>
      </c>
      <c r="FB172" s="3">
        <f t="shared" si="165"/>
        <v>0</v>
      </c>
      <c r="FC172" s="3">
        <f t="shared" si="165"/>
        <v>0</v>
      </c>
      <c r="FD172" s="3">
        <f t="shared" si="165"/>
        <v>0</v>
      </c>
      <c r="FE172" s="3">
        <f t="shared" si="165"/>
        <v>0</v>
      </c>
      <c r="FF172" s="3">
        <f t="shared" si="165"/>
        <v>0</v>
      </c>
      <c r="FG172" s="3">
        <f t="shared" si="165"/>
        <v>0</v>
      </c>
      <c r="FH172" s="3">
        <f t="shared" si="165"/>
        <v>0</v>
      </c>
      <c r="FI172" s="3">
        <f t="shared" si="165"/>
        <v>0</v>
      </c>
      <c r="FJ172" s="3">
        <f t="shared" si="165"/>
        <v>0</v>
      </c>
      <c r="FK172" s="3">
        <f t="shared" si="165"/>
        <v>0</v>
      </c>
      <c r="FL172" s="3">
        <f t="shared" si="165"/>
        <v>0</v>
      </c>
      <c r="FM172" s="3">
        <f t="shared" si="165"/>
        <v>0</v>
      </c>
      <c r="FN172" s="3">
        <f t="shared" si="165"/>
        <v>0</v>
      </c>
      <c r="FO172" s="3">
        <f t="shared" si="165"/>
        <v>0</v>
      </c>
      <c r="FP172" s="3">
        <f t="shared" si="165"/>
        <v>0</v>
      </c>
      <c r="FQ172" s="3">
        <f t="shared" si="165"/>
        <v>0</v>
      </c>
      <c r="FR172" s="3">
        <f t="shared" si="165"/>
        <v>0</v>
      </c>
      <c r="FS172" s="3">
        <f t="shared" ref="FS172:GX172" si="166">FS179</f>
        <v>0</v>
      </c>
      <c r="FT172" s="3">
        <f t="shared" si="166"/>
        <v>0</v>
      </c>
      <c r="FU172" s="3">
        <f t="shared" si="166"/>
        <v>0</v>
      </c>
      <c r="FV172" s="3">
        <f t="shared" si="166"/>
        <v>0</v>
      </c>
      <c r="FW172" s="3">
        <f t="shared" si="166"/>
        <v>0</v>
      </c>
      <c r="FX172" s="3">
        <f t="shared" si="166"/>
        <v>0</v>
      </c>
      <c r="FY172" s="3">
        <f t="shared" si="166"/>
        <v>0</v>
      </c>
      <c r="FZ172" s="3">
        <f t="shared" si="166"/>
        <v>0</v>
      </c>
      <c r="GA172" s="3">
        <f t="shared" si="166"/>
        <v>0</v>
      </c>
      <c r="GB172" s="3">
        <f t="shared" si="166"/>
        <v>0</v>
      </c>
      <c r="GC172" s="3">
        <f t="shared" si="166"/>
        <v>0</v>
      </c>
      <c r="GD172" s="3">
        <f t="shared" si="166"/>
        <v>0</v>
      </c>
      <c r="GE172" s="3">
        <f t="shared" si="166"/>
        <v>0</v>
      </c>
      <c r="GF172" s="3">
        <f t="shared" si="166"/>
        <v>0</v>
      </c>
      <c r="GG172" s="3">
        <f t="shared" si="166"/>
        <v>0</v>
      </c>
      <c r="GH172" s="3">
        <f t="shared" si="166"/>
        <v>0</v>
      </c>
      <c r="GI172" s="3">
        <f t="shared" si="166"/>
        <v>0</v>
      </c>
      <c r="GJ172" s="3">
        <f t="shared" si="166"/>
        <v>0</v>
      </c>
      <c r="GK172" s="3">
        <f t="shared" si="166"/>
        <v>0</v>
      </c>
      <c r="GL172" s="3">
        <f t="shared" si="166"/>
        <v>0</v>
      </c>
      <c r="GM172" s="3">
        <f t="shared" si="166"/>
        <v>0</v>
      </c>
      <c r="GN172" s="3">
        <f t="shared" si="166"/>
        <v>0</v>
      </c>
      <c r="GO172" s="3">
        <f t="shared" si="166"/>
        <v>0</v>
      </c>
      <c r="GP172" s="3">
        <f t="shared" si="166"/>
        <v>0</v>
      </c>
      <c r="GQ172" s="3">
        <f t="shared" si="166"/>
        <v>0</v>
      </c>
      <c r="GR172" s="3">
        <f t="shared" si="166"/>
        <v>0</v>
      </c>
      <c r="GS172" s="3">
        <f t="shared" si="166"/>
        <v>0</v>
      </c>
      <c r="GT172" s="3">
        <f t="shared" si="166"/>
        <v>0</v>
      </c>
      <c r="GU172" s="3">
        <f t="shared" si="166"/>
        <v>0</v>
      </c>
      <c r="GV172" s="3">
        <f t="shared" si="166"/>
        <v>0</v>
      </c>
      <c r="GW172" s="3">
        <f t="shared" si="166"/>
        <v>0</v>
      </c>
      <c r="GX172" s="3">
        <f t="shared" si="166"/>
        <v>0</v>
      </c>
    </row>
    <row r="174" spans="1:245" x14ac:dyDescent="0.2">
      <c r="A174">
        <v>17</v>
      </c>
      <c r="B174">
        <v>0</v>
      </c>
      <c r="C174">
        <f>ROW(SmtRes!A139)</f>
        <v>139</v>
      </c>
      <c r="D174">
        <f>ROW(EtalonRes!A136)</f>
        <v>136</v>
      </c>
      <c r="E174" t="s">
        <v>3</v>
      </c>
      <c r="F174" t="s">
        <v>218</v>
      </c>
      <c r="G174" t="s">
        <v>219</v>
      </c>
      <c r="H174" t="s">
        <v>18</v>
      </c>
      <c r="I174">
        <f>ROUND(((0.1)*17-0.1)*0,9)</f>
        <v>0</v>
      </c>
      <c r="J174">
        <v>0</v>
      </c>
      <c r="O174">
        <f>ROUND(CP174,2)</f>
        <v>0</v>
      </c>
      <c r="P174">
        <f>ROUND(CQ174*I174,2)</f>
        <v>0</v>
      </c>
      <c r="Q174">
        <f>ROUND(CR174*I174,2)</f>
        <v>0</v>
      </c>
      <c r="R174">
        <f>ROUND(CS174*I174,2)</f>
        <v>0</v>
      </c>
      <c r="S174">
        <f>ROUND(CT174*I174,2)</f>
        <v>0</v>
      </c>
      <c r="T174">
        <f>ROUND(CU174*I174,2)</f>
        <v>0</v>
      </c>
      <c r="U174">
        <f>CV174*I174</f>
        <v>0</v>
      </c>
      <c r="V174">
        <f>CW174*I174</f>
        <v>0</v>
      </c>
      <c r="W174">
        <f>ROUND(CX174*I174,2)</f>
        <v>0</v>
      </c>
      <c r="X174">
        <f t="shared" ref="X174:Y177" si="167">ROUND(CY174,2)</f>
        <v>0</v>
      </c>
      <c r="Y174">
        <f t="shared" si="167"/>
        <v>0</v>
      </c>
      <c r="AA174">
        <v>-1</v>
      </c>
      <c r="AB174">
        <f>ROUND((AC174+AD174+AF174),6)</f>
        <v>204.53</v>
      </c>
      <c r="AC174">
        <f>ROUND((ES174),6)</f>
        <v>42.8</v>
      </c>
      <c r="AD174">
        <f>ROUND((((ET174)-(EU174))+AE174),6)</f>
        <v>112.58</v>
      </c>
      <c r="AE174">
        <f t="shared" ref="AE174:AF177" si="168">ROUND((EU174),6)</f>
        <v>24.65</v>
      </c>
      <c r="AF174">
        <f t="shared" si="168"/>
        <v>49.15</v>
      </c>
      <c r="AG174">
        <f>ROUND((AP174),6)</f>
        <v>0</v>
      </c>
      <c r="AH174">
        <f t="shared" ref="AH174:AI177" si="169">(EW174)</f>
        <v>0.23</v>
      </c>
      <c r="AI174">
        <f t="shared" si="169"/>
        <v>0</v>
      </c>
      <c r="AJ174">
        <f>(AS174)</f>
        <v>0</v>
      </c>
      <c r="AK174">
        <v>204.53</v>
      </c>
      <c r="AL174">
        <v>42.8</v>
      </c>
      <c r="AM174">
        <v>112.58</v>
      </c>
      <c r="AN174">
        <v>24.65</v>
      </c>
      <c r="AO174">
        <v>49.15</v>
      </c>
      <c r="AP174">
        <v>0</v>
      </c>
      <c r="AQ174">
        <v>0.23</v>
      </c>
      <c r="AR174">
        <v>0</v>
      </c>
      <c r="AS174">
        <v>0</v>
      </c>
      <c r="AT174">
        <v>80</v>
      </c>
      <c r="AU174">
        <v>10</v>
      </c>
      <c r="AV174">
        <v>1</v>
      </c>
      <c r="AW174">
        <v>1</v>
      </c>
      <c r="AZ174">
        <v>1</v>
      </c>
      <c r="BA174">
        <v>1</v>
      </c>
      <c r="BB174">
        <v>1</v>
      </c>
      <c r="BC174">
        <v>1</v>
      </c>
      <c r="BD174" t="s">
        <v>3</v>
      </c>
      <c r="BE174" t="s">
        <v>3</v>
      </c>
      <c r="BF174" t="s">
        <v>3</v>
      </c>
      <c r="BG174" t="s">
        <v>3</v>
      </c>
      <c r="BH174">
        <v>0</v>
      </c>
      <c r="BI174">
        <v>4</v>
      </c>
      <c r="BJ174" t="s">
        <v>220</v>
      </c>
      <c r="BM174">
        <v>2</v>
      </c>
      <c r="BN174">
        <v>0</v>
      </c>
      <c r="BO174" t="s">
        <v>3</v>
      </c>
      <c r="BP174">
        <v>0</v>
      </c>
      <c r="BQ174">
        <v>1</v>
      </c>
      <c r="BR174">
        <v>0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 t="s">
        <v>3</v>
      </c>
      <c r="BZ174">
        <v>80</v>
      </c>
      <c r="CA174">
        <v>10</v>
      </c>
      <c r="CE174">
        <v>0</v>
      </c>
      <c r="CF174">
        <v>0</v>
      </c>
      <c r="CG174">
        <v>0</v>
      </c>
      <c r="CM174">
        <v>0</v>
      </c>
      <c r="CN174" t="s">
        <v>3</v>
      </c>
      <c r="CO174">
        <v>0</v>
      </c>
      <c r="CP174">
        <f>(P174+Q174+S174)</f>
        <v>0</v>
      </c>
      <c r="CQ174">
        <f>(AC174*BC174*AW174)</f>
        <v>42.8</v>
      </c>
      <c r="CR174">
        <f>((((ET174)*BB174-(EU174)*BS174)+AE174*BS174)*AV174)</f>
        <v>112.58000000000001</v>
      </c>
      <c r="CS174">
        <f>(AE174*BS174*AV174)</f>
        <v>24.65</v>
      </c>
      <c r="CT174">
        <f>(AF174*BA174*AV174)</f>
        <v>49.15</v>
      </c>
      <c r="CU174">
        <f>AG174</f>
        <v>0</v>
      </c>
      <c r="CV174">
        <f>(AH174*AV174)</f>
        <v>0.23</v>
      </c>
      <c r="CW174">
        <f t="shared" ref="CW174:CX177" si="170">AI174</f>
        <v>0</v>
      </c>
      <c r="CX174">
        <f t="shared" si="170"/>
        <v>0</v>
      </c>
      <c r="CY174">
        <f>((S174*BZ174)/100)</f>
        <v>0</v>
      </c>
      <c r="CZ174">
        <f>((S174*CA174)/100)</f>
        <v>0</v>
      </c>
      <c r="DC174" t="s">
        <v>3</v>
      </c>
      <c r="DD174" t="s">
        <v>3</v>
      </c>
      <c r="DE174" t="s">
        <v>3</v>
      </c>
      <c r="DF174" t="s">
        <v>3</v>
      </c>
      <c r="DG174" t="s">
        <v>3</v>
      </c>
      <c r="DH174" t="s">
        <v>3</v>
      </c>
      <c r="DI174" t="s">
        <v>3</v>
      </c>
      <c r="DJ174" t="s">
        <v>3</v>
      </c>
      <c r="DK174" t="s">
        <v>3</v>
      </c>
      <c r="DL174" t="s">
        <v>3</v>
      </c>
      <c r="DM174" t="s">
        <v>3</v>
      </c>
      <c r="DN174">
        <v>0</v>
      </c>
      <c r="DO174">
        <v>0</v>
      </c>
      <c r="DP174">
        <v>1</v>
      </c>
      <c r="DQ174">
        <v>1</v>
      </c>
      <c r="DU174">
        <v>1005</v>
      </c>
      <c r="DV174" t="s">
        <v>18</v>
      </c>
      <c r="DW174" t="s">
        <v>18</v>
      </c>
      <c r="DX174">
        <v>1</v>
      </c>
      <c r="EE174">
        <v>41650919</v>
      </c>
      <c r="EF174">
        <v>1</v>
      </c>
      <c r="EG174" t="s">
        <v>20</v>
      </c>
      <c r="EH174">
        <v>0</v>
      </c>
      <c r="EI174" t="s">
        <v>3</v>
      </c>
      <c r="EJ174">
        <v>4</v>
      </c>
      <c r="EK174">
        <v>2</v>
      </c>
      <c r="EL174" t="s">
        <v>221</v>
      </c>
      <c r="EM174" t="s">
        <v>22</v>
      </c>
      <c r="EO174" t="s">
        <v>3</v>
      </c>
      <c r="EQ174">
        <v>1024</v>
      </c>
      <c r="ER174">
        <v>204.53</v>
      </c>
      <c r="ES174">
        <v>42.8</v>
      </c>
      <c r="ET174">
        <v>112.58</v>
      </c>
      <c r="EU174">
        <v>24.65</v>
      </c>
      <c r="EV174">
        <v>49.15</v>
      </c>
      <c r="EW174">
        <v>0.23</v>
      </c>
      <c r="EX174">
        <v>0</v>
      </c>
      <c r="EY174">
        <v>0</v>
      </c>
      <c r="FQ174">
        <v>0</v>
      </c>
      <c r="FR174">
        <f>ROUND(IF(AND(BH174=3,BI174=3),P174,0),2)</f>
        <v>0</v>
      </c>
      <c r="FS174">
        <v>0</v>
      </c>
      <c r="FX174">
        <v>80</v>
      </c>
      <c r="FY174">
        <v>10</v>
      </c>
      <c r="GA174" t="s">
        <v>3</v>
      </c>
      <c r="GD174">
        <v>0</v>
      </c>
      <c r="GF174">
        <v>1339013010</v>
      </c>
      <c r="GG174">
        <v>2</v>
      </c>
      <c r="GH174">
        <v>1</v>
      </c>
      <c r="GI174">
        <v>-2</v>
      </c>
      <c r="GJ174">
        <v>0</v>
      </c>
      <c r="GK174">
        <f>ROUND(R174*(R12)/100,2)</f>
        <v>0</v>
      </c>
      <c r="GL174">
        <f>ROUND(IF(AND(BH174=3,BI174=3,FS174&lt;&gt;0),P174,0),2)</f>
        <v>0</v>
      </c>
      <c r="GM174">
        <f>ROUND(O174+X174+Y174+GK174,2)+GX174</f>
        <v>0</v>
      </c>
      <c r="GN174">
        <f>IF(OR(BI174=0,BI174=1),ROUND(O174+X174+Y174+GK174,2),0)</f>
        <v>0</v>
      </c>
      <c r="GO174">
        <f>IF(BI174=2,ROUND(O174+X174+Y174+GK174,2),0)</f>
        <v>0</v>
      </c>
      <c r="GP174">
        <f>IF(BI174=4,ROUND(O174+X174+Y174+GK174,2)+GX174,0)</f>
        <v>0</v>
      </c>
      <c r="GR174">
        <v>0</v>
      </c>
      <c r="GS174">
        <v>3</v>
      </c>
      <c r="GT174">
        <v>0</v>
      </c>
      <c r="GU174" t="s">
        <v>3</v>
      </c>
      <c r="GV174">
        <f>ROUND((GT174),6)</f>
        <v>0</v>
      </c>
      <c r="GW174">
        <v>1</v>
      </c>
      <c r="GX174">
        <f>ROUND(HC174*I174,2)</f>
        <v>0</v>
      </c>
      <c r="HA174">
        <v>0</v>
      </c>
      <c r="HB174">
        <v>0</v>
      </c>
      <c r="HC174">
        <f>GV174*GW174</f>
        <v>0</v>
      </c>
      <c r="IK174">
        <v>0</v>
      </c>
    </row>
    <row r="175" spans="1:245" x14ac:dyDescent="0.2">
      <c r="A175">
        <v>17</v>
      </c>
      <c r="B175">
        <v>0</v>
      </c>
      <c r="C175">
        <f>ROW(SmtRes!A142)</f>
        <v>142</v>
      </c>
      <c r="D175">
        <f>ROW(EtalonRes!A139)</f>
        <v>139</v>
      </c>
      <c r="E175" t="s">
        <v>3</v>
      </c>
      <c r="F175" t="s">
        <v>222</v>
      </c>
      <c r="G175" t="s">
        <v>223</v>
      </c>
      <c r="H175" t="s">
        <v>18</v>
      </c>
      <c r="I175">
        <f>ROUND(((1.25)*17-1.25)*0,9)</f>
        <v>0</v>
      </c>
      <c r="J175">
        <v>0</v>
      </c>
      <c r="O175">
        <f>ROUND(CP175,2)</f>
        <v>0</v>
      </c>
      <c r="P175">
        <f>ROUND(CQ175*I175,2)</f>
        <v>0</v>
      </c>
      <c r="Q175">
        <f>ROUND(CR175*I175,2)</f>
        <v>0</v>
      </c>
      <c r="R175">
        <f>ROUND(CS175*I175,2)</f>
        <v>0</v>
      </c>
      <c r="S175">
        <f>ROUND(CT175*I175,2)</f>
        <v>0</v>
      </c>
      <c r="T175">
        <f>ROUND(CU175*I175,2)</f>
        <v>0</v>
      </c>
      <c r="U175">
        <f>CV175*I175</f>
        <v>0</v>
      </c>
      <c r="V175">
        <f>CW175*I175</f>
        <v>0</v>
      </c>
      <c r="W175">
        <f>ROUND(CX175*I175,2)</f>
        <v>0</v>
      </c>
      <c r="X175">
        <f t="shared" si="167"/>
        <v>0</v>
      </c>
      <c r="Y175">
        <f t="shared" si="167"/>
        <v>0</v>
      </c>
      <c r="AA175">
        <v>-1</v>
      </c>
      <c r="AB175">
        <f>ROUND((AC175+AD175+AF175),6)</f>
        <v>74.13</v>
      </c>
      <c r="AC175">
        <f>ROUND((ES175),6)</f>
        <v>42.8</v>
      </c>
      <c r="AD175">
        <f>ROUND((((ET175)-(EU175))+AE175),6)</f>
        <v>18.760000000000002</v>
      </c>
      <c r="AE175">
        <f t="shared" si="168"/>
        <v>4.1100000000000003</v>
      </c>
      <c r="AF175">
        <f t="shared" si="168"/>
        <v>12.57</v>
      </c>
      <c r="AG175">
        <f>ROUND((AP175),6)</f>
        <v>0</v>
      </c>
      <c r="AH175">
        <f t="shared" si="169"/>
        <v>0.06</v>
      </c>
      <c r="AI175">
        <f t="shared" si="169"/>
        <v>0</v>
      </c>
      <c r="AJ175">
        <f>(AS175)</f>
        <v>0</v>
      </c>
      <c r="AK175">
        <v>74.13</v>
      </c>
      <c r="AL175">
        <v>42.8</v>
      </c>
      <c r="AM175">
        <v>18.760000000000002</v>
      </c>
      <c r="AN175">
        <v>4.1100000000000003</v>
      </c>
      <c r="AO175">
        <v>12.57</v>
      </c>
      <c r="AP175">
        <v>0</v>
      </c>
      <c r="AQ175">
        <v>0.06</v>
      </c>
      <c r="AR175">
        <v>0</v>
      </c>
      <c r="AS175">
        <v>0</v>
      </c>
      <c r="AT175">
        <v>80</v>
      </c>
      <c r="AU175">
        <v>10</v>
      </c>
      <c r="AV175">
        <v>1</v>
      </c>
      <c r="AW175">
        <v>1</v>
      </c>
      <c r="AZ175">
        <v>1</v>
      </c>
      <c r="BA175">
        <v>1</v>
      </c>
      <c r="BB175">
        <v>1</v>
      </c>
      <c r="BC175">
        <v>1</v>
      </c>
      <c r="BD175" t="s">
        <v>3</v>
      </c>
      <c r="BE175" t="s">
        <v>3</v>
      </c>
      <c r="BF175" t="s">
        <v>3</v>
      </c>
      <c r="BG175" t="s">
        <v>3</v>
      </c>
      <c r="BH175">
        <v>0</v>
      </c>
      <c r="BI175">
        <v>4</v>
      </c>
      <c r="BJ175" t="s">
        <v>224</v>
      </c>
      <c r="BM175">
        <v>2</v>
      </c>
      <c r="BN175">
        <v>0</v>
      </c>
      <c r="BO175" t="s">
        <v>3</v>
      </c>
      <c r="BP175">
        <v>0</v>
      </c>
      <c r="BQ175">
        <v>1</v>
      </c>
      <c r="BR175">
        <v>0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 t="s">
        <v>3</v>
      </c>
      <c r="BZ175">
        <v>80</v>
      </c>
      <c r="CA175">
        <v>10</v>
      </c>
      <c r="CE175">
        <v>0</v>
      </c>
      <c r="CF175">
        <v>0</v>
      </c>
      <c r="CG175">
        <v>0</v>
      </c>
      <c r="CM175">
        <v>0</v>
      </c>
      <c r="CN175" t="s">
        <v>3</v>
      </c>
      <c r="CO175">
        <v>0</v>
      </c>
      <c r="CP175">
        <f>(P175+Q175+S175)</f>
        <v>0</v>
      </c>
      <c r="CQ175">
        <f>(AC175*BC175*AW175)</f>
        <v>42.8</v>
      </c>
      <c r="CR175">
        <f>((((ET175)*BB175-(EU175)*BS175)+AE175*BS175)*AV175)</f>
        <v>18.760000000000002</v>
      </c>
      <c r="CS175">
        <f>(AE175*BS175*AV175)</f>
        <v>4.1100000000000003</v>
      </c>
      <c r="CT175">
        <f>(AF175*BA175*AV175)</f>
        <v>12.57</v>
      </c>
      <c r="CU175">
        <f>AG175</f>
        <v>0</v>
      </c>
      <c r="CV175">
        <f>(AH175*AV175)</f>
        <v>0.06</v>
      </c>
      <c r="CW175">
        <f t="shared" si="170"/>
        <v>0</v>
      </c>
      <c r="CX175">
        <f t="shared" si="170"/>
        <v>0</v>
      </c>
      <c r="CY175">
        <f>((S175*BZ175)/100)</f>
        <v>0</v>
      </c>
      <c r="CZ175">
        <f>((S175*CA175)/100)</f>
        <v>0</v>
      </c>
      <c r="DC175" t="s">
        <v>3</v>
      </c>
      <c r="DD175" t="s">
        <v>3</v>
      </c>
      <c r="DE175" t="s">
        <v>3</v>
      </c>
      <c r="DF175" t="s">
        <v>3</v>
      </c>
      <c r="DG175" t="s">
        <v>3</v>
      </c>
      <c r="DH175" t="s">
        <v>3</v>
      </c>
      <c r="DI175" t="s">
        <v>3</v>
      </c>
      <c r="DJ175" t="s">
        <v>3</v>
      </c>
      <c r="DK175" t="s">
        <v>3</v>
      </c>
      <c r="DL175" t="s">
        <v>3</v>
      </c>
      <c r="DM175" t="s">
        <v>3</v>
      </c>
      <c r="DN175">
        <v>0</v>
      </c>
      <c r="DO175">
        <v>0</v>
      </c>
      <c r="DP175">
        <v>1</v>
      </c>
      <c r="DQ175">
        <v>1</v>
      </c>
      <c r="DU175">
        <v>1005</v>
      </c>
      <c r="DV175" t="s">
        <v>18</v>
      </c>
      <c r="DW175" t="s">
        <v>18</v>
      </c>
      <c r="DX175">
        <v>1</v>
      </c>
      <c r="EE175">
        <v>41650919</v>
      </c>
      <c r="EF175">
        <v>1</v>
      </c>
      <c r="EG175" t="s">
        <v>20</v>
      </c>
      <c r="EH175">
        <v>0</v>
      </c>
      <c r="EI175" t="s">
        <v>3</v>
      </c>
      <c r="EJ175">
        <v>4</v>
      </c>
      <c r="EK175">
        <v>2</v>
      </c>
      <c r="EL175" t="s">
        <v>221</v>
      </c>
      <c r="EM175" t="s">
        <v>22</v>
      </c>
      <c r="EO175" t="s">
        <v>3</v>
      </c>
      <c r="EQ175">
        <v>1024</v>
      </c>
      <c r="ER175">
        <v>74.13</v>
      </c>
      <c r="ES175">
        <v>42.8</v>
      </c>
      <c r="ET175">
        <v>18.760000000000002</v>
      </c>
      <c r="EU175">
        <v>4.1100000000000003</v>
      </c>
      <c r="EV175">
        <v>12.57</v>
      </c>
      <c r="EW175">
        <v>0.06</v>
      </c>
      <c r="EX175">
        <v>0</v>
      </c>
      <c r="EY175">
        <v>0</v>
      </c>
      <c r="FQ175">
        <v>0</v>
      </c>
      <c r="FR175">
        <f>ROUND(IF(AND(BH175=3,BI175=3),P175,0),2)</f>
        <v>0</v>
      </c>
      <c r="FS175">
        <v>0</v>
      </c>
      <c r="FX175">
        <v>80</v>
      </c>
      <c r="FY175">
        <v>10</v>
      </c>
      <c r="GA175" t="s">
        <v>3</v>
      </c>
      <c r="GD175">
        <v>0</v>
      </c>
      <c r="GF175">
        <v>-1223821650</v>
      </c>
      <c r="GG175">
        <v>2</v>
      </c>
      <c r="GH175">
        <v>1</v>
      </c>
      <c r="GI175">
        <v>-2</v>
      </c>
      <c r="GJ175">
        <v>0</v>
      </c>
      <c r="GK175">
        <f>ROUND(R175*(R12)/100,2)</f>
        <v>0</v>
      </c>
      <c r="GL175">
        <f>ROUND(IF(AND(BH175=3,BI175=3,FS175&lt;&gt;0),P175,0),2)</f>
        <v>0</v>
      </c>
      <c r="GM175">
        <f>ROUND(O175+X175+Y175+GK175,2)+GX175</f>
        <v>0</v>
      </c>
      <c r="GN175">
        <f>IF(OR(BI175=0,BI175=1),ROUND(O175+X175+Y175+GK175,2),0)</f>
        <v>0</v>
      </c>
      <c r="GO175">
        <f>IF(BI175=2,ROUND(O175+X175+Y175+GK175,2),0)</f>
        <v>0</v>
      </c>
      <c r="GP175">
        <f>IF(BI175=4,ROUND(O175+X175+Y175+GK175,2)+GX175,0)</f>
        <v>0</v>
      </c>
      <c r="GR175">
        <v>0</v>
      </c>
      <c r="GS175">
        <v>3</v>
      </c>
      <c r="GT175">
        <v>0</v>
      </c>
      <c r="GU175" t="s">
        <v>3</v>
      </c>
      <c r="GV175">
        <f>ROUND((GT175),6)</f>
        <v>0</v>
      </c>
      <c r="GW175">
        <v>1</v>
      </c>
      <c r="GX175">
        <f>ROUND(HC175*I175,2)</f>
        <v>0</v>
      </c>
      <c r="HA175">
        <v>0</v>
      </c>
      <c r="HB175">
        <v>0</v>
      </c>
      <c r="HC175">
        <f>GV175*GW175</f>
        <v>0</v>
      </c>
      <c r="IK175">
        <v>0</v>
      </c>
    </row>
    <row r="176" spans="1:245" x14ac:dyDescent="0.2">
      <c r="A176">
        <v>17</v>
      </c>
      <c r="B176">
        <v>0</v>
      </c>
      <c r="D176">
        <f>ROW(EtalonRes!A143)</f>
        <v>143</v>
      </c>
      <c r="E176" t="s">
        <v>3</v>
      </c>
      <c r="F176" t="s">
        <v>225</v>
      </c>
      <c r="G176" t="s">
        <v>226</v>
      </c>
      <c r="H176" t="s">
        <v>18</v>
      </c>
      <c r="I176">
        <f>ROUND((1.25)*0,9)</f>
        <v>0</v>
      </c>
      <c r="J176">
        <v>0</v>
      </c>
      <c r="O176">
        <f>ROUND(CP176,2)</f>
        <v>0</v>
      </c>
      <c r="P176">
        <f>ROUND(CQ176*I176,2)</f>
        <v>0</v>
      </c>
      <c r="Q176">
        <f>ROUND(CR176*I176,2)</f>
        <v>0</v>
      </c>
      <c r="R176">
        <f>ROUND(CS176*I176,2)</f>
        <v>0</v>
      </c>
      <c r="S176">
        <f>ROUND(CT176*I176,2)</f>
        <v>0</v>
      </c>
      <c r="T176">
        <f>ROUND(CU176*I176,2)</f>
        <v>0</v>
      </c>
      <c r="U176">
        <f>CV176*I176</f>
        <v>0</v>
      </c>
      <c r="V176">
        <f>CW176*I176</f>
        <v>0</v>
      </c>
      <c r="W176">
        <f>ROUND(CX176*I176,2)</f>
        <v>0</v>
      </c>
      <c r="X176">
        <f t="shared" si="167"/>
        <v>0</v>
      </c>
      <c r="Y176">
        <f t="shared" si="167"/>
        <v>0</v>
      </c>
      <c r="AA176">
        <v>-1</v>
      </c>
      <c r="AB176">
        <f>ROUND((AC176+AD176+AF176),6)</f>
        <v>855.3</v>
      </c>
      <c r="AC176">
        <f>ROUND((ES176),6)</f>
        <v>473.07</v>
      </c>
      <c r="AD176">
        <f>ROUND((((ET176)-(EU176))+AE176),6)</f>
        <v>306.12</v>
      </c>
      <c r="AE176">
        <f t="shared" si="168"/>
        <v>142.54</v>
      </c>
      <c r="AF176">
        <f t="shared" si="168"/>
        <v>76.11</v>
      </c>
      <c r="AG176">
        <f>ROUND((AP176),6)</f>
        <v>0</v>
      </c>
      <c r="AH176">
        <f t="shared" si="169"/>
        <v>0.38</v>
      </c>
      <c r="AI176">
        <f t="shared" si="169"/>
        <v>0</v>
      </c>
      <c r="AJ176">
        <f>(AS176)</f>
        <v>0</v>
      </c>
      <c r="AK176">
        <v>855.3</v>
      </c>
      <c r="AL176">
        <v>473.07</v>
      </c>
      <c r="AM176">
        <v>306.12</v>
      </c>
      <c r="AN176">
        <v>142.54</v>
      </c>
      <c r="AO176">
        <v>76.11</v>
      </c>
      <c r="AP176">
        <v>0</v>
      </c>
      <c r="AQ176">
        <v>0.38</v>
      </c>
      <c r="AR176">
        <v>0</v>
      </c>
      <c r="AS176">
        <v>0</v>
      </c>
      <c r="AT176">
        <v>80</v>
      </c>
      <c r="AU176">
        <v>10</v>
      </c>
      <c r="AV176">
        <v>1</v>
      </c>
      <c r="AW176">
        <v>1</v>
      </c>
      <c r="AZ176">
        <v>1</v>
      </c>
      <c r="BA176">
        <v>1</v>
      </c>
      <c r="BB176">
        <v>1</v>
      </c>
      <c r="BC176">
        <v>1</v>
      </c>
      <c r="BD176" t="s">
        <v>3</v>
      </c>
      <c r="BE176" t="s">
        <v>3</v>
      </c>
      <c r="BF176" t="s">
        <v>3</v>
      </c>
      <c r="BG176" t="s">
        <v>3</v>
      </c>
      <c r="BH176">
        <v>0</v>
      </c>
      <c r="BI176">
        <v>4</v>
      </c>
      <c r="BJ176" t="s">
        <v>227</v>
      </c>
      <c r="BM176">
        <v>2</v>
      </c>
      <c r="BN176">
        <v>0</v>
      </c>
      <c r="BO176" t="s">
        <v>3</v>
      </c>
      <c r="BP176">
        <v>0</v>
      </c>
      <c r="BQ176">
        <v>1</v>
      </c>
      <c r="BR176">
        <v>0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 t="s">
        <v>3</v>
      </c>
      <c r="BZ176">
        <v>80</v>
      </c>
      <c r="CA176">
        <v>10</v>
      </c>
      <c r="CE176">
        <v>0</v>
      </c>
      <c r="CF176">
        <v>0</v>
      </c>
      <c r="CG176">
        <v>0</v>
      </c>
      <c r="CM176">
        <v>0</v>
      </c>
      <c r="CN176" t="s">
        <v>3</v>
      </c>
      <c r="CO176">
        <v>0</v>
      </c>
      <c r="CP176">
        <f>(P176+Q176+S176)</f>
        <v>0</v>
      </c>
      <c r="CQ176">
        <f>(AC176*BC176*AW176)</f>
        <v>473.07</v>
      </c>
      <c r="CR176">
        <f>((((ET176)*BB176-(EU176)*BS176)+AE176*BS176)*AV176)</f>
        <v>306.12</v>
      </c>
      <c r="CS176">
        <f>(AE176*BS176*AV176)</f>
        <v>142.54</v>
      </c>
      <c r="CT176">
        <f>(AF176*BA176*AV176)</f>
        <v>76.11</v>
      </c>
      <c r="CU176">
        <f>AG176</f>
        <v>0</v>
      </c>
      <c r="CV176">
        <f>(AH176*AV176)</f>
        <v>0.38</v>
      </c>
      <c r="CW176">
        <f t="shared" si="170"/>
        <v>0</v>
      </c>
      <c r="CX176">
        <f t="shared" si="170"/>
        <v>0</v>
      </c>
      <c r="CY176">
        <f>((S176*BZ176)/100)</f>
        <v>0</v>
      </c>
      <c r="CZ176">
        <f>((S176*CA176)/100)</f>
        <v>0</v>
      </c>
      <c r="DC176" t="s">
        <v>3</v>
      </c>
      <c r="DD176" t="s">
        <v>3</v>
      </c>
      <c r="DE176" t="s">
        <v>3</v>
      </c>
      <c r="DF176" t="s">
        <v>3</v>
      </c>
      <c r="DG176" t="s">
        <v>3</v>
      </c>
      <c r="DH176" t="s">
        <v>3</v>
      </c>
      <c r="DI176" t="s">
        <v>3</v>
      </c>
      <c r="DJ176" t="s">
        <v>3</v>
      </c>
      <c r="DK176" t="s">
        <v>3</v>
      </c>
      <c r="DL176" t="s">
        <v>3</v>
      </c>
      <c r="DM176" t="s">
        <v>3</v>
      </c>
      <c r="DN176">
        <v>0</v>
      </c>
      <c r="DO176">
        <v>0</v>
      </c>
      <c r="DP176">
        <v>1</v>
      </c>
      <c r="DQ176">
        <v>1</v>
      </c>
      <c r="DU176">
        <v>1005</v>
      </c>
      <c r="DV176" t="s">
        <v>18</v>
      </c>
      <c r="DW176" t="s">
        <v>18</v>
      </c>
      <c r="DX176">
        <v>1</v>
      </c>
      <c r="EE176">
        <v>41650919</v>
      </c>
      <c r="EF176">
        <v>1</v>
      </c>
      <c r="EG176" t="s">
        <v>20</v>
      </c>
      <c r="EH176">
        <v>0</v>
      </c>
      <c r="EI176" t="s">
        <v>3</v>
      </c>
      <c r="EJ176">
        <v>4</v>
      </c>
      <c r="EK176">
        <v>2</v>
      </c>
      <c r="EL176" t="s">
        <v>221</v>
      </c>
      <c r="EM176" t="s">
        <v>22</v>
      </c>
      <c r="EO176" t="s">
        <v>3</v>
      </c>
      <c r="EQ176">
        <v>1024</v>
      </c>
      <c r="ER176">
        <v>855.3</v>
      </c>
      <c r="ES176">
        <v>473.07</v>
      </c>
      <c r="ET176">
        <v>306.12</v>
      </c>
      <c r="EU176">
        <v>142.54</v>
      </c>
      <c r="EV176">
        <v>76.11</v>
      </c>
      <c r="EW176">
        <v>0.38</v>
      </c>
      <c r="EX176">
        <v>0</v>
      </c>
      <c r="EY176">
        <v>0</v>
      </c>
      <c r="FQ176">
        <v>0</v>
      </c>
      <c r="FR176">
        <f>ROUND(IF(AND(BH176=3,BI176=3),P176,0),2)</f>
        <v>0</v>
      </c>
      <c r="FS176">
        <v>0</v>
      </c>
      <c r="FX176">
        <v>80</v>
      </c>
      <c r="FY176">
        <v>10</v>
      </c>
      <c r="GA176" t="s">
        <v>3</v>
      </c>
      <c r="GD176">
        <v>0</v>
      </c>
      <c r="GF176">
        <v>780535577</v>
      </c>
      <c r="GG176">
        <v>2</v>
      </c>
      <c r="GH176">
        <v>1</v>
      </c>
      <c r="GI176">
        <v>-2</v>
      </c>
      <c r="GJ176">
        <v>0</v>
      </c>
      <c r="GK176">
        <f>ROUND(R176*(R12)/100,2)</f>
        <v>0</v>
      </c>
      <c r="GL176">
        <f>ROUND(IF(AND(BH176=3,BI176=3,FS176&lt;&gt;0),P176,0),2)</f>
        <v>0</v>
      </c>
      <c r="GM176">
        <f>ROUND(O176+X176+Y176+GK176,2)+GX176</f>
        <v>0</v>
      </c>
      <c r="GN176">
        <f>IF(OR(BI176=0,BI176=1),ROUND(O176+X176+Y176+GK176,2),0)</f>
        <v>0</v>
      </c>
      <c r="GO176">
        <f>IF(BI176=2,ROUND(O176+X176+Y176+GK176,2),0)</f>
        <v>0</v>
      </c>
      <c r="GP176">
        <f>IF(BI176=4,ROUND(O176+X176+Y176+GK176,2)+GX176,0)</f>
        <v>0</v>
      </c>
      <c r="GR176">
        <v>0</v>
      </c>
      <c r="GS176">
        <v>0</v>
      </c>
      <c r="GT176">
        <v>0</v>
      </c>
      <c r="GU176" t="s">
        <v>3</v>
      </c>
      <c r="GV176">
        <f>ROUND((GT176),6)</f>
        <v>0</v>
      </c>
      <c r="GW176">
        <v>1</v>
      </c>
      <c r="GX176">
        <f>ROUND(HC176*I176,2)</f>
        <v>0</v>
      </c>
      <c r="HA176">
        <v>0</v>
      </c>
      <c r="HB176">
        <v>0</v>
      </c>
      <c r="HC176">
        <f>GV176*GW176</f>
        <v>0</v>
      </c>
      <c r="IK176">
        <v>0</v>
      </c>
    </row>
    <row r="177" spans="1:245" x14ac:dyDescent="0.2">
      <c r="A177">
        <v>17</v>
      </c>
      <c r="B177">
        <v>0</v>
      </c>
      <c r="D177">
        <f>ROW(EtalonRes!A147)</f>
        <v>147</v>
      </c>
      <c r="E177" t="s">
        <v>3</v>
      </c>
      <c r="F177" t="s">
        <v>228</v>
      </c>
      <c r="G177" t="s">
        <v>229</v>
      </c>
      <c r="H177" t="s">
        <v>18</v>
      </c>
      <c r="I177">
        <f>ROUND((0.1)*0,9)</f>
        <v>0</v>
      </c>
      <c r="J177">
        <v>0</v>
      </c>
      <c r="O177">
        <f>ROUND(CP177,2)</f>
        <v>0</v>
      </c>
      <c r="P177">
        <f>ROUND(CQ177*I177,2)</f>
        <v>0</v>
      </c>
      <c r="Q177">
        <f>ROUND(CR177*I177,2)</f>
        <v>0</v>
      </c>
      <c r="R177">
        <f>ROUND(CS177*I177,2)</f>
        <v>0</v>
      </c>
      <c r="S177">
        <f>ROUND(CT177*I177,2)</f>
        <v>0</v>
      </c>
      <c r="T177">
        <f>ROUND(CU177*I177,2)</f>
        <v>0</v>
      </c>
      <c r="U177">
        <f>CV177*I177</f>
        <v>0</v>
      </c>
      <c r="V177">
        <f>CW177*I177</f>
        <v>0</v>
      </c>
      <c r="W177">
        <f>ROUND(CX177*I177,2)</f>
        <v>0</v>
      </c>
      <c r="X177">
        <f t="shared" si="167"/>
        <v>0</v>
      </c>
      <c r="Y177">
        <f t="shared" si="167"/>
        <v>0</v>
      </c>
      <c r="AA177">
        <v>-1</v>
      </c>
      <c r="AB177">
        <f>ROUND((AC177+AD177+AF177),6)</f>
        <v>601.04999999999995</v>
      </c>
      <c r="AC177">
        <f>ROUND((ES177),6)</f>
        <v>473.07</v>
      </c>
      <c r="AD177">
        <f>ROUND((((ET177)-(EU177))+AE177),6)</f>
        <v>96.34</v>
      </c>
      <c r="AE177">
        <f t="shared" si="168"/>
        <v>52.12</v>
      </c>
      <c r="AF177">
        <f t="shared" si="168"/>
        <v>31.64</v>
      </c>
      <c r="AG177">
        <f>ROUND((AP177),6)</f>
        <v>0</v>
      </c>
      <c r="AH177">
        <f t="shared" si="169"/>
        <v>0.16</v>
      </c>
      <c r="AI177">
        <f t="shared" si="169"/>
        <v>0</v>
      </c>
      <c r="AJ177">
        <f>(AS177)</f>
        <v>0</v>
      </c>
      <c r="AK177">
        <v>601.04999999999995</v>
      </c>
      <c r="AL177">
        <v>473.07</v>
      </c>
      <c r="AM177">
        <v>96.34</v>
      </c>
      <c r="AN177">
        <v>52.12</v>
      </c>
      <c r="AO177">
        <v>31.64</v>
      </c>
      <c r="AP177">
        <v>0</v>
      </c>
      <c r="AQ177">
        <v>0.16</v>
      </c>
      <c r="AR177">
        <v>0</v>
      </c>
      <c r="AS177">
        <v>0</v>
      </c>
      <c r="AT177">
        <v>80</v>
      </c>
      <c r="AU177">
        <v>10</v>
      </c>
      <c r="AV177">
        <v>1</v>
      </c>
      <c r="AW177">
        <v>1</v>
      </c>
      <c r="AZ177">
        <v>1</v>
      </c>
      <c r="BA177">
        <v>1</v>
      </c>
      <c r="BB177">
        <v>1</v>
      </c>
      <c r="BC177">
        <v>1</v>
      </c>
      <c r="BD177" t="s">
        <v>3</v>
      </c>
      <c r="BE177" t="s">
        <v>3</v>
      </c>
      <c r="BF177" t="s">
        <v>3</v>
      </c>
      <c r="BG177" t="s">
        <v>3</v>
      </c>
      <c r="BH177">
        <v>0</v>
      </c>
      <c r="BI177">
        <v>4</v>
      </c>
      <c r="BJ177" t="s">
        <v>230</v>
      </c>
      <c r="BM177">
        <v>2</v>
      </c>
      <c r="BN177">
        <v>0</v>
      </c>
      <c r="BO177" t="s">
        <v>3</v>
      </c>
      <c r="BP177">
        <v>0</v>
      </c>
      <c r="BQ177">
        <v>1</v>
      </c>
      <c r="BR177">
        <v>0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 t="s">
        <v>3</v>
      </c>
      <c r="BZ177">
        <v>80</v>
      </c>
      <c r="CA177">
        <v>10</v>
      </c>
      <c r="CE177">
        <v>0</v>
      </c>
      <c r="CF177">
        <v>0</v>
      </c>
      <c r="CG177">
        <v>0</v>
      </c>
      <c r="CM177">
        <v>0</v>
      </c>
      <c r="CN177" t="s">
        <v>3</v>
      </c>
      <c r="CO177">
        <v>0</v>
      </c>
      <c r="CP177">
        <f>(P177+Q177+S177)</f>
        <v>0</v>
      </c>
      <c r="CQ177">
        <f>(AC177*BC177*AW177)</f>
        <v>473.07</v>
      </c>
      <c r="CR177">
        <f>((((ET177)*BB177-(EU177)*BS177)+AE177*BS177)*AV177)</f>
        <v>96.34</v>
      </c>
      <c r="CS177">
        <f>(AE177*BS177*AV177)</f>
        <v>52.12</v>
      </c>
      <c r="CT177">
        <f>(AF177*BA177*AV177)</f>
        <v>31.64</v>
      </c>
      <c r="CU177">
        <f>AG177</f>
        <v>0</v>
      </c>
      <c r="CV177">
        <f>(AH177*AV177)</f>
        <v>0.16</v>
      </c>
      <c r="CW177">
        <f t="shared" si="170"/>
        <v>0</v>
      </c>
      <c r="CX177">
        <f t="shared" si="170"/>
        <v>0</v>
      </c>
      <c r="CY177">
        <f>((S177*BZ177)/100)</f>
        <v>0</v>
      </c>
      <c r="CZ177">
        <f>((S177*CA177)/100)</f>
        <v>0</v>
      </c>
      <c r="DC177" t="s">
        <v>3</v>
      </c>
      <c r="DD177" t="s">
        <v>3</v>
      </c>
      <c r="DE177" t="s">
        <v>3</v>
      </c>
      <c r="DF177" t="s">
        <v>3</v>
      </c>
      <c r="DG177" t="s">
        <v>3</v>
      </c>
      <c r="DH177" t="s">
        <v>3</v>
      </c>
      <c r="DI177" t="s">
        <v>3</v>
      </c>
      <c r="DJ177" t="s">
        <v>3</v>
      </c>
      <c r="DK177" t="s">
        <v>3</v>
      </c>
      <c r="DL177" t="s">
        <v>3</v>
      </c>
      <c r="DM177" t="s">
        <v>3</v>
      </c>
      <c r="DN177">
        <v>0</v>
      </c>
      <c r="DO177">
        <v>0</v>
      </c>
      <c r="DP177">
        <v>1</v>
      </c>
      <c r="DQ177">
        <v>1</v>
      </c>
      <c r="DU177">
        <v>1005</v>
      </c>
      <c r="DV177" t="s">
        <v>18</v>
      </c>
      <c r="DW177" t="s">
        <v>18</v>
      </c>
      <c r="DX177">
        <v>1</v>
      </c>
      <c r="EE177">
        <v>41650919</v>
      </c>
      <c r="EF177">
        <v>1</v>
      </c>
      <c r="EG177" t="s">
        <v>20</v>
      </c>
      <c r="EH177">
        <v>0</v>
      </c>
      <c r="EI177" t="s">
        <v>3</v>
      </c>
      <c r="EJ177">
        <v>4</v>
      </c>
      <c r="EK177">
        <v>2</v>
      </c>
      <c r="EL177" t="s">
        <v>221</v>
      </c>
      <c r="EM177" t="s">
        <v>22</v>
      </c>
      <c r="EO177" t="s">
        <v>3</v>
      </c>
      <c r="EQ177">
        <v>1024</v>
      </c>
      <c r="ER177">
        <v>601.04999999999995</v>
      </c>
      <c r="ES177">
        <v>473.07</v>
      </c>
      <c r="ET177">
        <v>96.34</v>
      </c>
      <c r="EU177">
        <v>52.12</v>
      </c>
      <c r="EV177">
        <v>31.64</v>
      </c>
      <c r="EW177">
        <v>0.16</v>
      </c>
      <c r="EX177">
        <v>0</v>
      </c>
      <c r="EY177">
        <v>0</v>
      </c>
      <c r="FQ177">
        <v>0</v>
      </c>
      <c r="FR177">
        <f>ROUND(IF(AND(BH177=3,BI177=3),P177,0),2)</f>
        <v>0</v>
      </c>
      <c r="FS177">
        <v>0</v>
      </c>
      <c r="FX177">
        <v>80</v>
      </c>
      <c r="FY177">
        <v>10</v>
      </c>
      <c r="GA177" t="s">
        <v>3</v>
      </c>
      <c r="GD177">
        <v>0</v>
      </c>
      <c r="GF177">
        <v>-1681144756</v>
      </c>
      <c r="GG177">
        <v>2</v>
      </c>
      <c r="GH177">
        <v>1</v>
      </c>
      <c r="GI177">
        <v>-2</v>
      </c>
      <c r="GJ177">
        <v>0</v>
      </c>
      <c r="GK177">
        <f>ROUND(R177*(R12)/100,2)</f>
        <v>0</v>
      </c>
      <c r="GL177">
        <f>ROUND(IF(AND(BH177=3,BI177=3,FS177&lt;&gt;0),P177,0),2)</f>
        <v>0</v>
      </c>
      <c r="GM177">
        <f>ROUND(O177+X177+Y177+GK177,2)+GX177</f>
        <v>0</v>
      </c>
      <c r="GN177">
        <f>IF(OR(BI177=0,BI177=1),ROUND(O177+X177+Y177+GK177,2),0)</f>
        <v>0</v>
      </c>
      <c r="GO177">
        <f>IF(BI177=2,ROUND(O177+X177+Y177+GK177,2),0)</f>
        <v>0</v>
      </c>
      <c r="GP177">
        <f>IF(BI177=4,ROUND(O177+X177+Y177+GK177,2)+GX177,0)</f>
        <v>0</v>
      </c>
      <c r="GR177">
        <v>0</v>
      </c>
      <c r="GS177">
        <v>0</v>
      </c>
      <c r="GT177">
        <v>0</v>
      </c>
      <c r="GU177" t="s">
        <v>3</v>
      </c>
      <c r="GV177">
        <f>ROUND((GT177),6)</f>
        <v>0</v>
      </c>
      <c r="GW177">
        <v>1</v>
      </c>
      <c r="GX177">
        <f>ROUND(HC177*I177,2)</f>
        <v>0</v>
      </c>
      <c r="HA177">
        <v>0</v>
      </c>
      <c r="HB177">
        <v>0</v>
      </c>
      <c r="HC177">
        <f>GV177*GW177</f>
        <v>0</v>
      </c>
      <c r="IK177">
        <v>0</v>
      </c>
    </row>
    <row r="179" spans="1:245" x14ac:dyDescent="0.2">
      <c r="A179" s="2">
        <v>51</v>
      </c>
      <c r="B179" s="2">
        <f>B170</f>
        <v>0</v>
      </c>
      <c r="C179" s="2">
        <f>A170</f>
        <v>4</v>
      </c>
      <c r="D179" s="2">
        <f>ROW(A170)</f>
        <v>170</v>
      </c>
      <c r="E179" s="2"/>
      <c r="F179" s="2" t="str">
        <f>IF(F170&lt;&gt;"",F170,"")</f>
        <v>Новый раздел</v>
      </c>
      <c r="G179" s="2" t="str">
        <f>IF(G170&lt;&gt;"",G170,"")</f>
        <v>Нанесение линий дорожной разметки парковки</v>
      </c>
      <c r="H179" s="2">
        <v>0</v>
      </c>
      <c r="I179" s="2"/>
      <c r="J179" s="2"/>
      <c r="K179" s="2"/>
      <c r="L179" s="2"/>
      <c r="M179" s="2"/>
      <c r="N179" s="2"/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>
        <f t="shared" ref="AO179:BC179" si="171">ROUND(BX179,2)</f>
        <v>0</v>
      </c>
      <c r="AP179" s="2">
        <f t="shared" si="171"/>
        <v>0</v>
      </c>
      <c r="AQ179" s="2">
        <f t="shared" si="171"/>
        <v>0</v>
      </c>
      <c r="AR179" s="2">
        <f t="shared" si="171"/>
        <v>0</v>
      </c>
      <c r="AS179" s="2">
        <f t="shared" si="171"/>
        <v>0</v>
      </c>
      <c r="AT179" s="2">
        <f t="shared" si="171"/>
        <v>0</v>
      </c>
      <c r="AU179" s="2">
        <f t="shared" si="171"/>
        <v>0</v>
      </c>
      <c r="AV179" s="2">
        <f t="shared" si="171"/>
        <v>0</v>
      </c>
      <c r="AW179" s="2">
        <f t="shared" si="171"/>
        <v>0</v>
      </c>
      <c r="AX179" s="2">
        <f t="shared" si="171"/>
        <v>0</v>
      </c>
      <c r="AY179" s="2">
        <f t="shared" si="171"/>
        <v>0</v>
      </c>
      <c r="AZ179" s="2">
        <f t="shared" si="171"/>
        <v>0</v>
      </c>
      <c r="BA179" s="2">
        <f t="shared" si="171"/>
        <v>0</v>
      </c>
      <c r="BB179" s="2">
        <f t="shared" si="171"/>
        <v>0</v>
      </c>
      <c r="BC179" s="2">
        <f t="shared" si="171"/>
        <v>0</v>
      </c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/>
      <c r="FV179" s="3"/>
      <c r="FW179" s="3"/>
      <c r="FX179" s="3"/>
      <c r="FY179" s="3"/>
      <c r="FZ179" s="3"/>
      <c r="GA179" s="3"/>
      <c r="GB179" s="3"/>
      <c r="GC179" s="3"/>
      <c r="GD179" s="3"/>
      <c r="GE179" s="3"/>
      <c r="GF179" s="3"/>
      <c r="GG179" s="3"/>
      <c r="GH179" s="3"/>
      <c r="GI179" s="3"/>
      <c r="GJ179" s="3"/>
      <c r="GK179" s="3"/>
      <c r="GL179" s="3"/>
      <c r="GM179" s="3"/>
      <c r="GN179" s="3"/>
      <c r="GO179" s="3"/>
      <c r="GP179" s="3"/>
      <c r="GQ179" s="3"/>
      <c r="GR179" s="3"/>
      <c r="GS179" s="3"/>
      <c r="GT179" s="3"/>
      <c r="GU179" s="3"/>
      <c r="GV179" s="3"/>
      <c r="GW179" s="3"/>
      <c r="GX179" s="3">
        <v>0</v>
      </c>
    </row>
    <row r="181" spans="1:245" x14ac:dyDescent="0.2">
      <c r="A181" s="4">
        <v>50</v>
      </c>
      <c r="B181" s="4">
        <v>0</v>
      </c>
      <c r="C181" s="4">
        <v>0</v>
      </c>
      <c r="D181" s="4">
        <v>1</v>
      </c>
      <c r="E181" s="4">
        <v>201</v>
      </c>
      <c r="F181" s="4">
        <f>ROUND(Source!O179,O181)</f>
        <v>0</v>
      </c>
      <c r="G181" s="4" t="s">
        <v>105</v>
      </c>
      <c r="H181" s="4" t="s">
        <v>106</v>
      </c>
      <c r="I181" s="4"/>
      <c r="J181" s="4"/>
      <c r="K181" s="4">
        <v>201</v>
      </c>
      <c r="L181" s="4">
        <v>1</v>
      </c>
      <c r="M181" s="4">
        <v>3</v>
      </c>
      <c r="N181" s="4" t="s">
        <v>3</v>
      </c>
      <c r="O181" s="4">
        <v>2</v>
      </c>
      <c r="P181" s="4"/>
      <c r="Q181" s="4"/>
      <c r="R181" s="4"/>
      <c r="S181" s="4"/>
      <c r="T181" s="4"/>
      <c r="U181" s="4"/>
      <c r="V181" s="4"/>
      <c r="W181" s="4"/>
    </row>
    <row r="182" spans="1:245" x14ac:dyDescent="0.2">
      <c r="A182" s="4">
        <v>50</v>
      </c>
      <c r="B182" s="4">
        <v>0</v>
      </c>
      <c r="C182" s="4">
        <v>0</v>
      </c>
      <c r="D182" s="4">
        <v>1</v>
      </c>
      <c r="E182" s="4">
        <v>202</v>
      </c>
      <c r="F182" s="4">
        <f>ROUND(Source!P179,O182)</f>
        <v>0</v>
      </c>
      <c r="G182" s="4" t="s">
        <v>107</v>
      </c>
      <c r="H182" s="4" t="s">
        <v>108</v>
      </c>
      <c r="I182" s="4"/>
      <c r="J182" s="4"/>
      <c r="K182" s="4">
        <v>202</v>
      </c>
      <c r="L182" s="4">
        <v>2</v>
      </c>
      <c r="M182" s="4">
        <v>3</v>
      </c>
      <c r="N182" s="4" t="s">
        <v>3</v>
      </c>
      <c r="O182" s="4">
        <v>2</v>
      </c>
      <c r="P182" s="4"/>
      <c r="Q182" s="4"/>
      <c r="R182" s="4"/>
      <c r="S182" s="4"/>
      <c r="T182" s="4"/>
      <c r="U182" s="4"/>
      <c r="V182" s="4"/>
      <c r="W182" s="4"/>
    </row>
    <row r="183" spans="1:245" x14ac:dyDescent="0.2">
      <c r="A183" s="4">
        <v>50</v>
      </c>
      <c r="B183" s="4">
        <v>0</v>
      </c>
      <c r="C183" s="4">
        <v>0</v>
      </c>
      <c r="D183" s="4">
        <v>1</v>
      </c>
      <c r="E183" s="4">
        <v>222</v>
      </c>
      <c r="F183" s="4">
        <f>ROUND(Source!AO179,O183)</f>
        <v>0</v>
      </c>
      <c r="G183" s="4" t="s">
        <v>109</v>
      </c>
      <c r="H183" s="4" t="s">
        <v>110</v>
      </c>
      <c r="I183" s="4"/>
      <c r="J183" s="4"/>
      <c r="K183" s="4">
        <v>222</v>
      </c>
      <c r="L183" s="4">
        <v>3</v>
      </c>
      <c r="M183" s="4">
        <v>3</v>
      </c>
      <c r="N183" s="4" t="s">
        <v>3</v>
      </c>
      <c r="O183" s="4">
        <v>2</v>
      </c>
      <c r="P183" s="4"/>
      <c r="Q183" s="4"/>
      <c r="R183" s="4"/>
      <c r="S183" s="4"/>
      <c r="T183" s="4"/>
      <c r="U183" s="4"/>
      <c r="V183" s="4"/>
      <c r="W183" s="4"/>
    </row>
    <row r="184" spans="1:245" x14ac:dyDescent="0.2">
      <c r="A184" s="4">
        <v>50</v>
      </c>
      <c r="B184" s="4">
        <v>0</v>
      </c>
      <c r="C184" s="4">
        <v>0</v>
      </c>
      <c r="D184" s="4">
        <v>1</v>
      </c>
      <c r="E184" s="4">
        <v>225</v>
      </c>
      <c r="F184" s="4">
        <f>ROUND(Source!AV179,O184)</f>
        <v>0</v>
      </c>
      <c r="G184" s="4" t="s">
        <v>111</v>
      </c>
      <c r="H184" s="4" t="s">
        <v>112</v>
      </c>
      <c r="I184" s="4"/>
      <c r="J184" s="4"/>
      <c r="K184" s="4">
        <v>225</v>
      </c>
      <c r="L184" s="4">
        <v>4</v>
      </c>
      <c r="M184" s="4">
        <v>3</v>
      </c>
      <c r="N184" s="4" t="s">
        <v>3</v>
      </c>
      <c r="O184" s="4">
        <v>2</v>
      </c>
      <c r="P184" s="4"/>
      <c r="Q184" s="4"/>
      <c r="R184" s="4"/>
      <c r="S184" s="4"/>
      <c r="T184" s="4"/>
      <c r="U184" s="4"/>
      <c r="V184" s="4"/>
      <c r="W184" s="4"/>
    </row>
    <row r="185" spans="1:245" x14ac:dyDescent="0.2">
      <c r="A185" s="4">
        <v>50</v>
      </c>
      <c r="B185" s="4">
        <v>0</v>
      </c>
      <c r="C185" s="4">
        <v>0</v>
      </c>
      <c r="D185" s="4">
        <v>1</v>
      </c>
      <c r="E185" s="4">
        <v>226</v>
      </c>
      <c r="F185" s="4">
        <f>ROUND(Source!AW179,O185)</f>
        <v>0</v>
      </c>
      <c r="G185" s="4" t="s">
        <v>113</v>
      </c>
      <c r="H185" s="4" t="s">
        <v>114</v>
      </c>
      <c r="I185" s="4"/>
      <c r="J185" s="4"/>
      <c r="K185" s="4">
        <v>226</v>
      </c>
      <c r="L185" s="4">
        <v>5</v>
      </c>
      <c r="M185" s="4">
        <v>3</v>
      </c>
      <c r="N185" s="4" t="s">
        <v>3</v>
      </c>
      <c r="O185" s="4">
        <v>2</v>
      </c>
      <c r="P185" s="4"/>
      <c r="Q185" s="4"/>
      <c r="R185" s="4"/>
      <c r="S185" s="4"/>
      <c r="T185" s="4"/>
      <c r="U185" s="4"/>
      <c r="V185" s="4"/>
      <c r="W185" s="4"/>
    </row>
    <row r="186" spans="1:245" x14ac:dyDescent="0.2">
      <c r="A186" s="4">
        <v>50</v>
      </c>
      <c r="B186" s="4">
        <v>0</v>
      </c>
      <c r="C186" s="4">
        <v>0</v>
      </c>
      <c r="D186" s="4">
        <v>1</v>
      </c>
      <c r="E186" s="4">
        <v>227</v>
      </c>
      <c r="F186" s="4">
        <f>ROUND(Source!AX179,O186)</f>
        <v>0</v>
      </c>
      <c r="G186" s="4" t="s">
        <v>115</v>
      </c>
      <c r="H186" s="4" t="s">
        <v>116</v>
      </c>
      <c r="I186" s="4"/>
      <c r="J186" s="4"/>
      <c r="K186" s="4">
        <v>227</v>
      </c>
      <c r="L186" s="4">
        <v>6</v>
      </c>
      <c r="M186" s="4">
        <v>3</v>
      </c>
      <c r="N186" s="4" t="s">
        <v>3</v>
      </c>
      <c r="O186" s="4">
        <v>2</v>
      </c>
      <c r="P186" s="4"/>
      <c r="Q186" s="4"/>
      <c r="R186" s="4"/>
      <c r="S186" s="4"/>
      <c r="T186" s="4"/>
      <c r="U186" s="4"/>
      <c r="V186" s="4"/>
      <c r="W186" s="4"/>
    </row>
    <row r="187" spans="1:245" x14ac:dyDescent="0.2">
      <c r="A187" s="4">
        <v>50</v>
      </c>
      <c r="B187" s="4">
        <v>0</v>
      </c>
      <c r="C187" s="4">
        <v>0</v>
      </c>
      <c r="D187" s="4">
        <v>1</v>
      </c>
      <c r="E187" s="4">
        <v>228</v>
      </c>
      <c r="F187" s="4">
        <f>ROUND(Source!AY179,O187)</f>
        <v>0</v>
      </c>
      <c r="G187" s="4" t="s">
        <v>117</v>
      </c>
      <c r="H187" s="4" t="s">
        <v>118</v>
      </c>
      <c r="I187" s="4"/>
      <c r="J187" s="4"/>
      <c r="K187" s="4">
        <v>228</v>
      </c>
      <c r="L187" s="4">
        <v>7</v>
      </c>
      <c r="M187" s="4">
        <v>3</v>
      </c>
      <c r="N187" s="4" t="s">
        <v>3</v>
      </c>
      <c r="O187" s="4">
        <v>2</v>
      </c>
      <c r="P187" s="4"/>
      <c r="Q187" s="4"/>
      <c r="R187" s="4"/>
      <c r="S187" s="4"/>
      <c r="T187" s="4"/>
      <c r="U187" s="4"/>
      <c r="V187" s="4"/>
      <c r="W187" s="4"/>
    </row>
    <row r="188" spans="1:245" x14ac:dyDescent="0.2">
      <c r="A188" s="4">
        <v>50</v>
      </c>
      <c r="B188" s="4">
        <v>0</v>
      </c>
      <c r="C188" s="4">
        <v>0</v>
      </c>
      <c r="D188" s="4">
        <v>1</v>
      </c>
      <c r="E188" s="4">
        <v>216</v>
      </c>
      <c r="F188" s="4">
        <f>ROUND(Source!AP179,O188)</f>
        <v>0</v>
      </c>
      <c r="G188" s="4" t="s">
        <v>119</v>
      </c>
      <c r="H188" s="4" t="s">
        <v>120</v>
      </c>
      <c r="I188" s="4"/>
      <c r="J188" s="4"/>
      <c r="K188" s="4">
        <v>216</v>
      </c>
      <c r="L188" s="4">
        <v>8</v>
      </c>
      <c r="M188" s="4">
        <v>3</v>
      </c>
      <c r="N188" s="4" t="s">
        <v>3</v>
      </c>
      <c r="O188" s="4">
        <v>2</v>
      </c>
      <c r="P188" s="4"/>
      <c r="Q188" s="4"/>
      <c r="R188" s="4"/>
      <c r="S188" s="4"/>
      <c r="T188" s="4"/>
      <c r="U188" s="4"/>
      <c r="V188" s="4"/>
      <c r="W188" s="4"/>
    </row>
    <row r="189" spans="1:245" x14ac:dyDescent="0.2">
      <c r="A189" s="4">
        <v>50</v>
      </c>
      <c r="B189" s="4">
        <v>0</v>
      </c>
      <c r="C189" s="4">
        <v>0</v>
      </c>
      <c r="D189" s="4">
        <v>1</v>
      </c>
      <c r="E189" s="4">
        <v>223</v>
      </c>
      <c r="F189" s="4">
        <f>ROUND(Source!AQ179,O189)</f>
        <v>0</v>
      </c>
      <c r="G189" s="4" t="s">
        <v>121</v>
      </c>
      <c r="H189" s="4" t="s">
        <v>122</v>
      </c>
      <c r="I189" s="4"/>
      <c r="J189" s="4"/>
      <c r="K189" s="4">
        <v>223</v>
      </c>
      <c r="L189" s="4">
        <v>9</v>
      </c>
      <c r="M189" s="4">
        <v>3</v>
      </c>
      <c r="N189" s="4" t="s">
        <v>3</v>
      </c>
      <c r="O189" s="4">
        <v>2</v>
      </c>
      <c r="P189" s="4"/>
      <c r="Q189" s="4"/>
      <c r="R189" s="4"/>
      <c r="S189" s="4"/>
      <c r="T189" s="4"/>
      <c r="U189" s="4"/>
      <c r="V189" s="4"/>
      <c r="W189" s="4"/>
    </row>
    <row r="190" spans="1:245" x14ac:dyDescent="0.2">
      <c r="A190" s="4">
        <v>50</v>
      </c>
      <c r="B190" s="4">
        <v>0</v>
      </c>
      <c r="C190" s="4">
        <v>0</v>
      </c>
      <c r="D190" s="4">
        <v>1</v>
      </c>
      <c r="E190" s="4">
        <v>229</v>
      </c>
      <c r="F190" s="4">
        <f>ROUND(Source!AZ179,O190)</f>
        <v>0</v>
      </c>
      <c r="G190" s="4" t="s">
        <v>123</v>
      </c>
      <c r="H190" s="4" t="s">
        <v>124</v>
      </c>
      <c r="I190" s="4"/>
      <c r="J190" s="4"/>
      <c r="K190" s="4">
        <v>229</v>
      </c>
      <c r="L190" s="4">
        <v>10</v>
      </c>
      <c r="M190" s="4">
        <v>3</v>
      </c>
      <c r="N190" s="4" t="s">
        <v>3</v>
      </c>
      <c r="O190" s="4">
        <v>2</v>
      </c>
      <c r="P190" s="4"/>
      <c r="Q190" s="4"/>
      <c r="R190" s="4"/>
      <c r="S190" s="4"/>
      <c r="T190" s="4"/>
      <c r="U190" s="4"/>
      <c r="V190" s="4"/>
      <c r="W190" s="4"/>
    </row>
    <row r="191" spans="1:245" x14ac:dyDescent="0.2">
      <c r="A191" s="4">
        <v>50</v>
      </c>
      <c r="B191" s="4">
        <v>0</v>
      </c>
      <c r="C191" s="4">
        <v>0</v>
      </c>
      <c r="D191" s="4">
        <v>1</v>
      </c>
      <c r="E191" s="4">
        <v>203</v>
      </c>
      <c r="F191" s="4">
        <f>ROUND(Source!Q179,O191)</f>
        <v>0</v>
      </c>
      <c r="G191" s="4" t="s">
        <v>125</v>
      </c>
      <c r="H191" s="4" t="s">
        <v>126</v>
      </c>
      <c r="I191" s="4"/>
      <c r="J191" s="4"/>
      <c r="K191" s="4">
        <v>203</v>
      </c>
      <c r="L191" s="4">
        <v>11</v>
      </c>
      <c r="M191" s="4">
        <v>3</v>
      </c>
      <c r="N191" s="4" t="s">
        <v>3</v>
      </c>
      <c r="O191" s="4">
        <v>2</v>
      </c>
      <c r="P191" s="4"/>
      <c r="Q191" s="4"/>
      <c r="R191" s="4"/>
      <c r="S191" s="4"/>
      <c r="T191" s="4"/>
      <c r="U191" s="4"/>
      <c r="V191" s="4"/>
      <c r="W191" s="4"/>
    </row>
    <row r="192" spans="1:245" x14ac:dyDescent="0.2">
      <c r="A192" s="4">
        <v>50</v>
      </c>
      <c r="B192" s="4">
        <v>0</v>
      </c>
      <c r="C192" s="4">
        <v>0</v>
      </c>
      <c r="D192" s="4">
        <v>1</v>
      </c>
      <c r="E192" s="4">
        <v>231</v>
      </c>
      <c r="F192" s="4">
        <f>ROUND(Source!BB179,O192)</f>
        <v>0</v>
      </c>
      <c r="G192" s="4" t="s">
        <v>127</v>
      </c>
      <c r="H192" s="4" t="s">
        <v>128</v>
      </c>
      <c r="I192" s="4"/>
      <c r="J192" s="4"/>
      <c r="K192" s="4">
        <v>231</v>
      </c>
      <c r="L192" s="4">
        <v>12</v>
      </c>
      <c r="M192" s="4">
        <v>3</v>
      </c>
      <c r="N192" s="4" t="s">
        <v>3</v>
      </c>
      <c r="O192" s="4">
        <v>2</v>
      </c>
      <c r="P192" s="4"/>
      <c r="Q192" s="4"/>
      <c r="R192" s="4"/>
      <c r="S192" s="4"/>
      <c r="T192" s="4"/>
      <c r="U192" s="4"/>
      <c r="V192" s="4"/>
      <c r="W192" s="4"/>
    </row>
    <row r="193" spans="1:88" x14ac:dyDescent="0.2">
      <c r="A193" s="4">
        <v>50</v>
      </c>
      <c r="B193" s="4">
        <v>0</v>
      </c>
      <c r="C193" s="4">
        <v>0</v>
      </c>
      <c r="D193" s="4">
        <v>1</v>
      </c>
      <c r="E193" s="4">
        <v>204</v>
      </c>
      <c r="F193" s="4">
        <f>ROUND(Source!R179,O193)</f>
        <v>0</v>
      </c>
      <c r="G193" s="4" t="s">
        <v>129</v>
      </c>
      <c r="H193" s="4" t="s">
        <v>130</v>
      </c>
      <c r="I193" s="4"/>
      <c r="J193" s="4"/>
      <c r="K193" s="4">
        <v>204</v>
      </c>
      <c r="L193" s="4">
        <v>13</v>
      </c>
      <c r="M193" s="4">
        <v>3</v>
      </c>
      <c r="N193" s="4" t="s">
        <v>3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4" spans="1:88" x14ac:dyDescent="0.2">
      <c r="A194" s="4">
        <v>50</v>
      </c>
      <c r="B194" s="4">
        <v>0</v>
      </c>
      <c r="C194" s="4">
        <v>0</v>
      </c>
      <c r="D194" s="4">
        <v>1</v>
      </c>
      <c r="E194" s="4">
        <v>205</v>
      </c>
      <c r="F194" s="4">
        <f>ROUND(Source!S179,O194)</f>
        <v>0</v>
      </c>
      <c r="G194" s="4" t="s">
        <v>131</v>
      </c>
      <c r="H194" s="4" t="s">
        <v>132</v>
      </c>
      <c r="I194" s="4"/>
      <c r="J194" s="4"/>
      <c r="K194" s="4">
        <v>205</v>
      </c>
      <c r="L194" s="4">
        <v>14</v>
      </c>
      <c r="M194" s="4">
        <v>3</v>
      </c>
      <c r="N194" s="4" t="s">
        <v>3</v>
      </c>
      <c r="O194" s="4">
        <v>2</v>
      </c>
      <c r="P194" s="4"/>
      <c r="Q194" s="4"/>
      <c r="R194" s="4"/>
      <c r="S194" s="4"/>
      <c r="T194" s="4"/>
      <c r="U194" s="4"/>
      <c r="V194" s="4"/>
      <c r="W194" s="4"/>
    </row>
    <row r="195" spans="1:88" x14ac:dyDescent="0.2">
      <c r="A195" s="4">
        <v>50</v>
      </c>
      <c r="B195" s="4">
        <v>0</v>
      </c>
      <c r="C195" s="4">
        <v>0</v>
      </c>
      <c r="D195" s="4">
        <v>1</v>
      </c>
      <c r="E195" s="4">
        <v>232</v>
      </c>
      <c r="F195" s="4">
        <f>ROUND(Source!BC179,O195)</f>
        <v>0</v>
      </c>
      <c r="G195" s="4" t="s">
        <v>133</v>
      </c>
      <c r="H195" s="4" t="s">
        <v>134</v>
      </c>
      <c r="I195" s="4"/>
      <c r="J195" s="4"/>
      <c r="K195" s="4">
        <v>232</v>
      </c>
      <c r="L195" s="4">
        <v>15</v>
      </c>
      <c r="M195" s="4">
        <v>3</v>
      </c>
      <c r="N195" s="4" t="s">
        <v>3</v>
      </c>
      <c r="O195" s="4">
        <v>2</v>
      </c>
      <c r="P195" s="4"/>
      <c r="Q195" s="4"/>
      <c r="R195" s="4"/>
      <c r="S195" s="4"/>
      <c r="T195" s="4"/>
      <c r="U195" s="4"/>
      <c r="V195" s="4"/>
      <c r="W195" s="4"/>
    </row>
    <row r="196" spans="1:88" x14ac:dyDescent="0.2">
      <c r="A196" s="4">
        <v>50</v>
      </c>
      <c r="B196" s="4">
        <v>0</v>
      </c>
      <c r="C196" s="4">
        <v>0</v>
      </c>
      <c r="D196" s="4">
        <v>1</v>
      </c>
      <c r="E196" s="4">
        <v>214</v>
      </c>
      <c r="F196" s="4">
        <f>ROUND(Source!AS179,O196)</f>
        <v>0</v>
      </c>
      <c r="G196" s="4" t="s">
        <v>135</v>
      </c>
      <c r="H196" s="4" t="s">
        <v>136</v>
      </c>
      <c r="I196" s="4"/>
      <c r="J196" s="4"/>
      <c r="K196" s="4">
        <v>214</v>
      </c>
      <c r="L196" s="4">
        <v>16</v>
      </c>
      <c r="M196" s="4">
        <v>3</v>
      </c>
      <c r="N196" s="4" t="s">
        <v>3</v>
      </c>
      <c r="O196" s="4">
        <v>2</v>
      </c>
      <c r="P196" s="4"/>
      <c r="Q196" s="4"/>
      <c r="R196" s="4"/>
      <c r="S196" s="4"/>
      <c r="T196" s="4"/>
      <c r="U196" s="4"/>
      <c r="V196" s="4"/>
      <c r="W196" s="4"/>
    </row>
    <row r="197" spans="1:88" x14ac:dyDescent="0.2">
      <c r="A197" s="4">
        <v>50</v>
      </c>
      <c r="B197" s="4">
        <v>0</v>
      </c>
      <c r="C197" s="4">
        <v>0</v>
      </c>
      <c r="D197" s="4">
        <v>1</v>
      </c>
      <c r="E197" s="4">
        <v>215</v>
      </c>
      <c r="F197" s="4">
        <f>ROUND(Source!AT179,O197)</f>
        <v>0</v>
      </c>
      <c r="G197" s="4" t="s">
        <v>137</v>
      </c>
      <c r="H197" s="4" t="s">
        <v>138</v>
      </c>
      <c r="I197" s="4"/>
      <c r="J197" s="4"/>
      <c r="K197" s="4">
        <v>215</v>
      </c>
      <c r="L197" s="4">
        <v>17</v>
      </c>
      <c r="M197" s="4">
        <v>3</v>
      </c>
      <c r="N197" s="4" t="s">
        <v>3</v>
      </c>
      <c r="O197" s="4">
        <v>2</v>
      </c>
      <c r="P197" s="4"/>
      <c r="Q197" s="4"/>
      <c r="R197" s="4"/>
      <c r="S197" s="4"/>
      <c r="T197" s="4"/>
      <c r="U197" s="4"/>
      <c r="V197" s="4"/>
      <c r="W197" s="4"/>
    </row>
    <row r="198" spans="1:88" x14ac:dyDescent="0.2">
      <c r="A198" s="4">
        <v>50</v>
      </c>
      <c r="B198" s="4">
        <v>0</v>
      </c>
      <c r="C198" s="4">
        <v>0</v>
      </c>
      <c r="D198" s="4">
        <v>1</v>
      </c>
      <c r="E198" s="4">
        <v>217</v>
      </c>
      <c r="F198" s="4">
        <f>ROUND(Source!AU179,O198)</f>
        <v>0</v>
      </c>
      <c r="G198" s="4" t="s">
        <v>139</v>
      </c>
      <c r="H198" s="4" t="s">
        <v>140</v>
      </c>
      <c r="I198" s="4"/>
      <c r="J198" s="4"/>
      <c r="K198" s="4">
        <v>217</v>
      </c>
      <c r="L198" s="4">
        <v>18</v>
      </c>
      <c r="M198" s="4">
        <v>3</v>
      </c>
      <c r="N198" s="4" t="s">
        <v>3</v>
      </c>
      <c r="O198" s="4">
        <v>2</v>
      </c>
      <c r="P198" s="4"/>
      <c r="Q198" s="4"/>
      <c r="R198" s="4"/>
      <c r="S198" s="4"/>
      <c r="T198" s="4"/>
      <c r="U198" s="4"/>
      <c r="V198" s="4"/>
      <c r="W198" s="4"/>
    </row>
    <row r="199" spans="1:88" x14ac:dyDescent="0.2">
      <c r="A199" s="4">
        <v>50</v>
      </c>
      <c r="B199" s="4">
        <v>0</v>
      </c>
      <c r="C199" s="4">
        <v>0</v>
      </c>
      <c r="D199" s="4">
        <v>1</v>
      </c>
      <c r="E199" s="4">
        <v>230</v>
      </c>
      <c r="F199" s="4">
        <f>ROUND(Source!BA179,O199)</f>
        <v>0</v>
      </c>
      <c r="G199" s="4" t="s">
        <v>141</v>
      </c>
      <c r="H199" s="4" t="s">
        <v>142</v>
      </c>
      <c r="I199" s="4"/>
      <c r="J199" s="4"/>
      <c r="K199" s="4">
        <v>230</v>
      </c>
      <c r="L199" s="4">
        <v>19</v>
      </c>
      <c r="M199" s="4">
        <v>3</v>
      </c>
      <c r="N199" s="4" t="s">
        <v>3</v>
      </c>
      <c r="O199" s="4">
        <v>2</v>
      </c>
      <c r="P199" s="4"/>
      <c r="Q199" s="4"/>
      <c r="R199" s="4"/>
      <c r="S199" s="4"/>
      <c r="T199" s="4"/>
      <c r="U199" s="4"/>
      <c r="V199" s="4"/>
      <c r="W199" s="4"/>
    </row>
    <row r="200" spans="1:88" x14ac:dyDescent="0.2">
      <c r="A200" s="4">
        <v>50</v>
      </c>
      <c r="B200" s="4">
        <v>0</v>
      </c>
      <c r="C200" s="4">
        <v>0</v>
      </c>
      <c r="D200" s="4">
        <v>1</v>
      </c>
      <c r="E200" s="4">
        <v>206</v>
      </c>
      <c r="F200" s="4">
        <f>ROUND(Source!T179,O200)</f>
        <v>0</v>
      </c>
      <c r="G200" s="4" t="s">
        <v>143</v>
      </c>
      <c r="H200" s="4" t="s">
        <v>144</v>
      </c>
      <c r="I200" s="4"/>
      <c r="J200" s="4"/>
      <c r="K200" s="4">
        <v>206</v>
      </c>
      <c r="L200" s="4">
        <v>20</v>
      </c>
      <c r="M200" s="4">
        <v>3</v>
      </c>
      <c r="N200" s="4" t="s">
        <v>3</v>
      </c>
      <c r="O200" s="4">
        <v>2</v>
      </c>
      <c r="P200" s="4"/>
      <c r="Q200" s="4"/>
      <c r="R200" s="4"/>
      <c r="S200" s="4"/>
      <c r="T200" s="4"/>
      <c r="U200" s="4"/>
      <c r="V200" s="4"/>
      <c r="W200" s="4"/>
    </row>
    <row r="201" spans="1:88" x14ac:dyDescent="0.2">
      <c r="A201" s="4">
        <v>50</v>
      </c>
      <c r="B201" s="4">
        <v>0</v>
      </c>
      <c r="C201" s="4">
        <v>0</v>
      </c>
      <c r="D201" s="4">
        <v>1</v>
      </c>
      <c r="E201" s="4">
        <v>207</v>
      </c>
      <c r="F201" s="4">
        <f>Source!U179</f>
        <v>0</v>
      </c>
      <c r="G201" s="4" t="s">
        <v>145</v>
      </c>
      <c r="H201" s="4" t="s">
        <v>146</v>
      </c>
      <c r="I201" s="4"/>
      <c r="J201" s="4"/>
      <c r="K201" s="4">
        <v>207</v>
      </c>
      <c r="L201" s="4">
        <v>21</v>
      </c>
      <c r="M201" s="4">
        <v>3</v>
      </c>
      <c r="N201" s="4" t="s">
        <v>3</v>
      </c>
      <c r="O201" s="4">
        <v>-1</v>
      </c>
      <c r="P201" s="4"/>
      <c r="Q201" s="4"/>
      <c r="R201" s="4"/>
      <c r="S201" s="4"/>
      <c r="T201" s="4"/>
      <c r="U201" s="4"/>
      <c r="V201" s="4"/>
      <c r="W201" s="4"/>
    </row>
    <row r="202" spans="1:88" x14ac:dyDescent="0.2">
      <c r="A202" s="4">
        <v>50</v>
      </c>
      <c r="B202" s="4">
        <v>0</v>
      </c>
      <c r="C202" s="4">
        <v>0</v>
      </c>
      <c r="D202" s="4">
        <v>1</v>
      </c>
      <c r="E202" s="4">
        <v>208</v>
      </c>
      <c r="F202" s="4">
        <f>Source!V179</f>
        <v>0</v>
      </c>
      <c r="G202" s="4" t="s">
        <v>147</v>
      </c>
      <c r="H202" s="4" t="s">
        <v>148</v>
      </c>
      <c r="I202" s="4"/>
      <c r="J202" s="4"/>
      <c r="K202" s="4">
        <v>208</v>
      </c>
      <c r="L202" s="4">
        <v>22</v>
      </c>
      <c r="M202" s="4">
        <v>3</v>
      </c>
      <c r="N202" s="4" t="s">
        <v>3</v>
      </c>
      <c r="O202" s="4">
        <v>-1</v>
      </c>
      <c r="P202" s="4"/>
      <c r="Q202" s="4"/>
      <c r="R202" s="4"/>
      <c r="S202" s="4"/>
      <c r="T202" s="4"/>
      <c r="U202" s="4"/>
      <c r="V202" s="4"/>
      <c r="W202" s="4"/>
    </row>
    <row r="203" spans="1:88" x14ac:dyDescent="0.2">
      <c r="A203" s="4">
        <v>50</v>
      </c>
      <c r="B203" s="4">
        <v>0</v>
      </c>
      <c r="C203" s="4">
        <v>0</v>
      </c>
      <c r="D203" s="4">
        <v>1</v>
      </c>
      <c r="E203" s="4">
        <v>209</v>
      </c>
      <c r="F203" s="4">
        <f>ROUND(Source!W179,O203)</f>
        <v>0</v>
      </c>
      <c r="G203" s="4" t="s">
        <v>149</v>
      </c>
      <c r="H203" s="4" t="s">
        <v>150</v>
      </c>
      <c r="I203" s="4"/>
      <c r="J203" s="4"/>
      <c r="K203" s="4">
        <v>209</v>
      </c>
      <c r="L203" s="4">
        <v>23</v>
      </c>
      <c r="M203" s="4">
        <v>3</v>
      </c>
      <c r="N203" s="4" t="s">
        <v>3</v>
      </c>
      <c r="O203" s="4">
        <v>2</v>
      </c>
      <c r="P203" s="4"/>
      <c r="Q203" s="4"/>
      <c r="R203" s="4"/>
      <c r="S203" s="4"/>
      <c r="T203" s="4"/>
      <c r="U203" s="4"/>
      <c r="V203" s="4"/>
      <c r="W203" s="4"/>
    </row>
    <row r="204" spans="1:88" x14ac:dyDescent="0.2">
      <c r="A204" s="4">
        <v>50</v>
      </c>
      <c r="B204" s="4">
        <v>0</v>
      </c>
      <c r="C204" s="4">
        <v>0</v>
      </c>
      <c r="D204" s="4">
        <v>1</v>
      </c>
      <c r="E204" s="4">
        <v>210</v>
      </c>
      <c r="F204" s="4">
        <f>ROUND(Source!X179,O204)</f>
        <v>0</v>
      </c>
      <c r="G204" s="4" t="s">
        <v>151</v>
      </c>
      <c r="H204" s="4" t="s">
        <v>152</v>
      </c>
      <c r="I204" s="4"/>
      <c r="J204" s="4"/>
      <c r="K204" s="4">
        <v>210</v>
      </c>
      <c r="L204" s="4">
        <v>24</v>
      </c>
      <c r="M204" s="4">
        <v>3</v>
      </c>
      <c r="N204" s="4" t="s">
        <v>3</v>
      </c>
      <c r="O204" s="4">
        <v>2</v>
      </c>
      <c r="P204" s="4"/>
      <c r="Q204" s="4"/>
      <c r="R204" s="4"/>
      <c r="S204" s="4"/>
      <c r="T204" s="4"/>
      <c r="U204" s="4"/>
      <c r="V204" s="4"/>
      <c r="W204" s="4"/>
    </row>
    <row r="205" spans="1:88" x14ac:dyDescent="0.2">
      <c r="A205" s="4">
        <v>50</v>
      </c>
      <c r="B205" s="4">
        <v>0</v>
      </c>
      <c r="C205" s="4">
        <v>0</v>
      </c>
      <c r="D205" s="4">
        <v>1</v>
      </c>
      <c r="E205" s="4">
        <v>211</v>
      </c>
      <c r="F205" s="4">
        <f>ROUND(Source!Y179,O205)</f>
        <v>0</v>
      </c>
      <c r="G205" s="4" t="s">
        <v>153</v>
      </c>
      <c r="H205" s="4" t="s">
        <v>154</v>
      </c>
      <c r="I205" s="4"/>
      <c r="J205" s="4"/>
      <c r="K205" s="4">
        <v>211</v>
      </c>
      <c r="L205" s="4">
        <v>25</v>
      </c>
      <c r="M205" s="4">
        <v>3</v>
      </c>
      <c r="N205" s="4" t="s">
        <v>3</v>
      </c>
      <c r="O205" s="4">
        <v>2</v>
      </c>
      <c r="P205" s="4"/>
      <c r="Q205" s="4"/>
      <c r="R205" s="4"/>
      <c r="S205" s="4"/>
      <c r="T205" s="4"/>
      <c r="U205" s="4"/>
      <c r="V205" s="4"/>
      <c r="W205" s="4"/>
    </row>
    <row r="206" spans="1:88" x14ac:dyDescent="0.2">
      <c r="A206" s="4">
        <v>50</v>
      </c>
      <c r="B206" s="4">
        <v>0</v>
      </c>
      <c r="C206" s="4">
        <v>0</v>
      </c>
      <c r="D206" s="4">
        <v>1</v>
      </c>
      <c r="E206" s="4">
        <v>224</v>
      </c>
      <c r="F206" s="4">
        <f>ROUND(Source!AR179,O206)</f>
        <v>0</v>
      </c>
      <c r="G206" s="4" t="s">
        <v>155</v>
      </c>
      <c r="H206" s="4" t="s">
        <v>156</v>
      </c>
      <c r="I206" s="4"/>
      <c r="J206" s="4"/>
      <c r="K206" s="4">
        <v>224</v>
      </c>
      <c r="L206" s="4">
        <v>26</v>
      </c>
      <c r="M206" s="4">
        <v>3</v>
      </c>
      <c r="N206" s="4" t="s">
        <v>3</v>
      </c>
      <c r="O206" s="4">
        <v>2</v>
      </c>
      <c r="P206" s="4"/>
      <c r="Q206" s="4"/>
      <c r="R206" s="4"/>
      <c r="S206" s="4"/>
      <c r="T206" s="4"/>
      <c r="U206" s="4"/>
      <c r="V206" s="4"/>
      <c r="W206" s="4"/>
    </row>
    <row r="208" spans="1:88" x14ac:dyDescent="0.2">
      <c r="A208" s="1">
        <v>4</v>
      </c>
      <c r="B208" s="1">
        <v>1</v>
      </c>
      <c r="C208" s="1"/>
      <c r="D208" s="1">
        <f>ROW(A225)</f>
        <v>225</v>
      </c>
      <c r="E208" s="1"/>
      <c r="F208" s="1" t="s">
        <v>14</v>
      </c>
      <c r="G208" s="1" t="s">
        <v>231</v>
      </c>
      <c r="H208" s="1" t="s">
        <v>3</v>
      </c>
      <c r="I208" s="1">
        <v>0</v>
      </c>
      <c r="J208" s="1"/>
      <c r="K208" s="1">
        <v>-1</v>
      </c>
      <c r="L208" s="1"/>
      <c r="M208" s="1"/>
      <c r="N208" s="1"/>
      <c r="O208" s="1"/>
      <c r="P208" s="1"/>
      <c r="Q208" s="1"/>
      <c r="R208" s="1"/>
      <c r="S208" s="1"/>
      <c r="T208" s="1"/>
      <c r="U208" s="1" t="s">
        <v>3</v>
      </c>
      <c r="V208" s="1">
        <v>0</v>
      </c>
      <c r="W208" s="1"/>
      <c r="X208" s="1"/>
      <c r="Y208" s="1"/>
      <c r="Z208" s="1"/>
      <c r="AA208" s="1"/>
      <c r="AB208" s="1" t="s">
        <v>3</v>
      </c>
      <c r="AC208" s="1" t="s">
        <v>3</v>
      </c>
      <c r="AD208" s="1" t="s">
        <v>3</v>
      </c>
      <c r="AE208" s="1" t="s">
        <v>3</v>
      </c>
      <c r="AF208" s="1" t="s">
        <v>3</v>
      </c>
      <c r="AG208" s="1" t="s">
        <v>3</v>
      </c>
      <c r="AH208" s="1"/>
      <c r="AI208" s="1"/>
      <c r="AJ208" s="1"/>
      <c r="AK208" s="1"/>
      <c r="AL208" s="1"/>
      <c r="AM208" s="1"/>
      <c r="AN208" s="1"/>
      <c r="AO208" s="1"/>
      <c r="AP208" s="1" t="s">
        <v>3</v>
      </c>
      <c r="AQ208" s="1" t="s">
        <v>3</v>
      </c>
      <c r="AR208" s="1" t="s">
        <v>3</v>
      </c>
      <c r="AS208" s="1"/>
      <c r="AT208" s="1"/>
      <c r="AU208" s="1"/>
      <c r="AV208" s="1"/>
      <c r="AW208" s="1"/>
      <c r="AX208" s="1"/>
      <c r="AY208" s="1"/>
      <c r="AZ208" s="1" t="s">
        <v>3</v>
      </c>
      <c r="BA208" s="1"/>
      <c r="BB208" s="1" t="s">
        <v>3</v>
      </c>
      <c r="BC208" s="1" t="s">
        <v>3</v>
      </c>
      <c r="BD208" s="1" t="s">
        <v>3</v>
      </c>
      <c r="BE208" s="1" t="s">
        <v>3</v>
      </c>
      <c r="BF208" s="1" t="s">
        <v>3</v>
      </c>
      <c r="BG208" s="1" t="s">
        <v>3</v>
      </c>
      <c r="BH208" s="1" t="s">
        <v>3</v>
      </c>
      <c r="BI208" s="1" t="s">
        <v>3</v>
      </c>
      <c r="BJ208" s="1" t="s">
        <v>3</v>
      </c>
      <c r="BK208" s="1" t="s">
        <v>3</v>
      </c>
      <c r="BL208" s="1" t="s">
        <v>3</v>
      </c>
      <c r="BM208" s="1" t="s">
        <v>3</v>
      </c>
      <c r="BN208" s="1" t="s">
        <v>3</v>
      </c>
      <c r="BO208" s="1" t="s">
        <v>3</v>
      </c>
      <c r="BP208" s="1" t="s">
        <v>3</v>
      </c>
      <c r="BQ208" s="1"/>
      <c r="BR208" s="1"/>
      <c r="BS208" s="1"/>
      <c r="BT208" s="1"/>
      <c r="BU208" s="1"/>
      <c r="BV208" s="1"/>
      <c r="BW208" s="1"/>
      <c r="BX208" s="1">
        <v>0</v>
      </c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>
        <v>0</v>
      </c>
    </row>
    <row r="210" spans="1:245" x14ac:dyDescent="0.2">
      <c r="A210" s="2">
        <v>52</v>
      </c>
      <c r="B210" s="2">
        <f t="shared" ref="B210:G210" si="172">B225</f>
        <v>1</v>
      </c>
      <c r="C210" s="2">
        <f t="shared" si="172"/>
        <v>4</v>
      </c>
      <c r="D210" s="2">
        <f t="shared" si="172"/>
        <v>208</v>
      </c>
      <c r="E210" s="2">
        <f t="shared" si="172"/>
        <v>0</v>
      </c>
      <c r="F210" s="2" t="str">
        <f t="shared" si="172"/>
        <v>Новый раздел</v>
      </c>
      <c r="G210" s="2" t="str">
        <f t="shared" si="172"/>
        <v>Устройство а/б покрытия пешеходных дорожек на новое основание.</v>
      </c>
      <c r="H210" s="2"/>
      <c r="I210" s="2"/>
      <c r="J210" s="2"/>
      <c r="K210" s="2"/>
      <c r="L210" s="2"/>
      <c r="M210" s="2"/>
      <c r="N210" s="2"/>
      <c r="O210" s="2">
        <f t="shared" ref="O210:AT210" si="173">O225</f>
        <v>27574.43</v>
      </c>
      <c r="P210" s="2">
        <f t="shared" si="173"/>
        <v>17122.46</v>
      </c>
      <c r="Q210" s="2">
        <f t="shared" si="173"/>
        <v>9023.84</v>
      </c>
      <c r="R210" s="2">
        <f t="shared" si="173"/>
        <v>4526.18</v>
      </c>
      <c r="S210" s="2">
        <f t="shared" si="173"/>
        <v>1428.13</v>
      </c>
      <c r="T210" s="2">
        <f t="shared" si="173"/>
        <v>0</v>
      </c>
      <c r="U210" s="2">
        <f t="shared" si="173"/>
        <v>6.6715174400000006</v>
      </c>
      <c r="V210" s="2">
        <f t="shared" si="173"/>
        <v>0</v>
      </c>
      <c r="W210" s="2">
        <f t="shared" si="173"/>
        <v>0</v>
      </c>
      <c r="X210" s="2">
        <f t="shared" si="173"/>
        <v>999.69</v>
      </c>
      <c r="Y210" s="2">
        <f t="shared" si="173"/>
        <v>142.82</v>
      </c>
      <c r="Z210" s="2">
        <f t="shared" si="173"/>
        <v>0</v>
      </c>
      <c r="AA210" s="2">
        <f t="shared" si="173"/>
        <v>0</v>
      </c>
      <c r="AB210" s="2">
        <f t="shared" si="173"/>
        <v>27574.43</v>
      </c>
      <c r="AC210" s="2">
        <f t="shared" si="173"/>
        <v>17122.46</v>
      </c>
      <c r="AD210" s="2">
        <f t="shared" si="173"/>
        <v>9023.84</v>
      </c>
      <c r="AE210" s="2">
        <f t="shared" si="173"/>
        <v>4526.18</v>
      </c>
      <c r="AF210" s="2">
        <f t="shared" si="173"/>
        <v>1428.13</v>
      </c>
      <c r="AG210" s="2">
        <f t="shared" si="173"/>
        <v>0</v>
      </c>
      <c r="AH210" s="2">
        <f t="shared" si="173"/>
        <v>6.6715174400000006</v>
      </c>
      <c r="AI210" s="2">
        <f t="shared" si="173"/>
        <v>0</v>
      </c>
      <c r="AJ210" s="2">
        <f t="shared" si="173"/>
        <v>0</v>
      </c>
      <c r="AK210" s="2">
        <f t="shared" si="173"/>
        <v>999.69</v>
      </c>
      <c r="AL210" s="2">
        <f t="shared" si="173"/>
        <v>142.82</v>
      </c>
      <c r="AM210" s="2">
        <f t="shared" si="173"/>
        <v>0</v>
      </c>
      <c r="AN210" s="2">
        <f t="shared" si="173"/>
        <v>0</v>
      </c>
      <c r="AO210" s="2">
        <f t="shared" si="173"/>
        <v>0</v>
      </c>
      <c r="AP210" s="2">
        <f t="shared" si="173"/>
        <v>0</v>
      </c>
      <c r="AQ210" s="2">
        <f t="shared" si="173"/>
        <v>0</v>
      </c>
      <c r="AR210" s="2">
        <f t="shared" si="173"/>
        <v>30164.52</v>
      </c>
      <c r="AS210" s="2">
        <f t="shared" si="173"/>
        <v>0</v>
      </c>
      <c r="AT210" s="2">
        <f t="shared" si="173"/>
        <v>0</v>
      </c>
      <c r="AU210" s="2">
        <f t="shared" ref="AU210:BZ210" si="174">AU225</f>
        <v>30164.52</v>
      </c>
      <c r="AV210" s="2">
        <f t="shared" si="174"/>
        <v>17122.46</v>
      </c>
      <c r="AW210" s="2">
        <f t="shared" si="174"/>
        <v>17122.46</v>
      </c>
      <c r="AX210" s="2">
        <f t="shared" si="174"/>
        <v>0</v>
      </c>
      <c r="AY210" s="2">
        <f t="shared" si="174"/>
        <v>17122.46</v>
      </c>
      <c r="AZ210" s="2">
        <f t="shared" si="174"/>
        <v>0</v>
      </c>
      <c r="BA210" s="2">
        <f t="shared" si="174"/>
        <v>0</v>
      </c>
      <c r="BB210" s="2">
        <f t="shared" si="174"/>
        <v>0</v>
      </c>
      <c r="BC210" s="2">
        <f t="shared" si="174"/>
        <v>0</v>
      </c>
      <c r="BD210" s="2">
        <f t="shared" si="174"/>
        <v>0</v>
      </c>
      <c r="BE210" s="2">
        <f t="shared" si="174"/>
        <v>0</v>
      </c>
      <c r="BF210" s="2">
        <f t="shared" si="174"/>
        <v>0</v>
      </c>
      <c r="BG210" s="2">
        <f t="shared" si="174"/>
        <v>0</v>
      </c>
      <c r="BH210" s="2">
        <f t="shared" si="174"/>
        <v>0</v>
      </c>
      <c r="BI210" s="2">
        <f t="shared" si="174"/>
        <v>0</v>
      </c>
      <c r="BJ210" s="2">
        <f t="shared" si="174"/>
        <v>0</v>
      </c>
      <c r="BK210" s="2">
        <f t="shared" si="174"/>
        <v>0</v>
      </c>
      <c r="BL210" s="2">
        <f t="shared" si="174"/>
        <v>0</v>
      </c>
      <c r="BM210" s="2">
        <f t="shared" si="174"/>
        <v>0</v>
      </c>
      <c r="BN210" s="2">
        <f t="shared" si="174"/>
        <v>0</v>
      </c>
      <c r="BO210" s="2">
        <f t="shared" si="174"/>
        <v>0</v>
      </c>
      <c r="BP210" s="2">
        <f t="shared" si="174"/>
        <v>0</v>
      </c>
      <c r="BQ210" s="2">
        <f t="shared" si="174"/>
        <v>0</v>
      </c>
      <c r="BR210" s="2">
        <f t="shared" si="174"/>
        <v>0</v>
      </c>
      <c r="BS210" s="2">
        <f t="shared" si="174"/>
        <v>0</v>
      </c>
      <c r="BT210" s="2">
        <f t="shared" si="174"/>
        <v>0</v>
      </c>
      <c r="BU210" s="2">
        <f t="shared" si="174"/>
        <v>0</v>
      </c>
      <c r="BV210" s="2">
        <f t="shared" si="174"/>
        <v>0</v>
      </c>
      <c r="BW210" s="2">
        <f t="shared" si="174"/>
        <v>0</v>
      </c>
      <c r="BX210" s="2">
        <f t="shared" si="174"/>
        <v>0</v>
      </c>
      <c r="BY210" s="2">
        <f t="shared" si="174"/>
        <v>0</v>
      </c>
      <c r="BZ210" s="2">
        <f t="shared" si="174"/>
        <v>0</v>
      </c>
      <c r="CA210" s="2">
        <f t="shared" ref="CA210:DF210" si="175">CA225</f>
        <v>30164.52</v>
      </c>
      <c r="CB210" s="2">
        <f t="shared" si="175"/>
        <v>0</v>
      </c>
      <c r="CC210" s="2">
        <f t="shared" si="175"/>
        <v>0</v>
      </c>
      <c r="CD210" s="2">
        <f t="shared" si="175"/>
        <v>30164.52</v>
      </c>
      <c r="CE210" s="2">
        <f t="shared" si="175"/>
        <v>17122.46</v>
      </c>
      <c r="CF210" s="2">
        <f t="shared" si="175"/>
        <v>17122.46</v>
      </c>
      <c r="CG210" s="2">
        <f t="shared" si="175"/>
        <v>0</v>
      </c>
      <c r="CH210" s="2">
        <f t="shared" si="175"/>
        <v>17122.46</v>
      </c>
      <c r="CI210" s="2">
        <f t="shared" si="175"/>
        <v>0</v>
      </c>
      <c r="CJ210" s="2">
        <f t="shared" si="175"/>
        <v>0</v>
      </c>
      <c r="CK210" s="2">
        <f t="shared" si="175"/>
        <v>0</v>
      </c>
      <c r="CL210" s="2">
        <f t="shared" si="175"/>
        <v>0</v>
      </c>
      <c r="CM210" s="2">
        <f t="shared" si="175"/>
        <v>0</v>
      </c>
      <c r="CN210" s="2">
        <f t="shared" si="175"/>
        <v>0</v>
      </c>
      <c r="CO210" s="2">
        <f t="shared" si="175"/>
        <v>0</v>
      </c>
      <c r="CP210" s="2">
        <f t="shared" si="175"/>
        <v>0</v>
      </c>
      <c r="CQ210" s="2">
        <f t="shared" si="175"/>
        <v>0</v>
      </c>
      <c r="CR210" s="2">
        <f t="shared" si="175"/>
        <v>0</v>
      </c>
      <c r="CS210" s="2">
        <f t="shared" si="175"/>
        <v>0</v>
      </c>
      <c r="CT210" s="2">
        <f t="shared" si="175"/>
        <v>0</v>
      </c>
      <c r="CU210" s="2">
        <f t="shared" si="175"/>
        <v>0</v>
      </c>
      <c r="CV210" s="2">
        <f t="shared" si="175"/>
        <v>0</v>
      </c>
      <c r="CW210" s="2">
        <f t="shared" si="175"/>
        <v>0</v>
      </c>
      <c r="CX210" s="2">
        <f t="shared" si="175"/>
        <v>0</v>
      </c>
      <c r="CY210" s="2">
        <f t="shared" si="175"/>
        <v>0</v>
      </c>
      <c r="CZ210" s="2">
        <f t="shared" si="175"/>
        <v>0</v>
      </c>
      <c r="DA210" s="2">
        <f t="shared" si="175"/>
        <v>0</v>
      </c>
      <c r="DB210" s="2">
        <f t="shared" si="175"/>
        <v>0</v>
      </c>
      <c r="DC210" s="2">
        <f t="shared" si="175"/>
        <v>0</v>
      </c>
      <c r="DD210" s="2">
        <f t="shared" si="175"/>
        <v>0</v>
      </c>
      <c r="DE210" s="2">
        <f t="shared" si="175"/>
        <v>0</v>
      </c>
      <c r="DF210" s="2">
        <f t="shared" si="175"/>
        <v>0</v>
      </c>
      <c r="DG210" s="3">
        <f t="shared" ref="DG210:EL210" si="176">DG225</f>
        <v>0</v>
      </c>
      <c r="DH210" s="3">
        <f t="shared" si="176"/>
        <v>0</v>
      </c>
      <c r="DI210" s="3">
        <f t="shared" si="176"/>
        <v>0</v>
      </c>
      <c r="DJ210" s="3">
        <f t="shared" si="176"/>
        <v>0</v>
      </c>
      <c r="DK210" s="3">
        <f t="shared" si="176"/>
        <v>0</v>
      </c>
      <c r="DL210" s="3">
        <f t="shared" si="176"/>
        <v>0</v>
      </c>
      <c r="DM210" s="3">
        <f t="shared" si="176"/>
        <v>0</v>
      </c>
      <c r="DN210" s="3">
        <f t="shared" si="176"/>
        <v>0</v>
      </c>
      <c r="DO210" s="3">
        <f t="shared" si="176"/>
        <v>0</v>
      </c>
      <c r="DP210" s="3">
        <f t="shared" si="176"/>
        <v>0</v>
      </c>
      <c r="DQ210" s="3">
        <f t="shared" si="176"/>
        <v>0</v>
      </c>
      <c r="DR210" s="3">
        <f t="shared" si="176"/>
        <v>0</v>
      </c>
      <c r="DS210" s="3">
        <f t="shared" si="176"/>
        <v>0</v>
      </c>
      <c r="DT210" s="3">
        <f t="shared" si="176"/>
        <v>0</v>
      </c>
      <c r="DU210" s="3">
        <f t="shared" si="176"/>
        <v>0</v>
      </c>
      <c r="DV210" s="3">
        <f t="shared" si="176"/>
        <v>0</v>
      </c>
      <c r="DW210" s="3">
        <f t="shared" si="176"/>
        <v>0</v>
      </c>
      <c r="DX210" s="3">
        <f t="shared" si="176"/>
        <v>0</v>
      </c>
      <c r="DY210" s="3">
        <f t="shared" si="176"/>
        <v>0</v>
      </c>
      <c r="DZ210" s="3">
        <f t="shared" si="176"/>
        <v>0</v>
      </c>
      <c r="EA210" s="3">
        <f t="shared" si="176"/>
        <v>0</v>
      </c>
      <c r="EB210" s="3">
        <f t="shared" si="176"/>
        <v>0</v>
      </c>
      <c r="EC210" s="3">
        <f t="shared" si="176"/>
        <v>0</v>
      </c>
      <c r="ED210" s="3">
        <f t="shared" si="176"/>
        <v>0</v>
      </c>
      <c r="EE210" s="3">
        <f t="shared" si="176"/>
        <v>0</v>
      </c>
      <c r="EF210" s="3">
        <f t="shared" si="176"/>
        <v>0</v>
      </c>
      <c r="EG210" s="3">
        <f t="shared" si="176"/>
        <v>0</v>
      </c>
      <c r="EH210" s="3">
        <f t="shared" si="176"/>
        <v>0</v>
      </c>
      <c r="EI210" s="3">
        <f t="shared" si="176"/>
        <v>0</v>
      </c>
      <c r="EJ210" s="3">
        <f t="shared" si="176"/>
        <v>0</v>
      </c>
      <c r="EK210" s="3">
        <f t="shared" si="176"/>
        <v>0</v>
      </c>
      <c r="EL210" s="3">
        <f t="shared" si="176"/>
        <v>0</v>
      </c>
      <c r="EM210" s="3">
        <f t="shared" ref="EM210:FR210" si="177">EM225</f>
        <v>0</v>
      </c>
      <c r="EN210" s="3">
        <f t="shared" si="177"/>
        <v>0</v>
      </c>
      <c r="EO210" s="3">
        <f t="shared" si="177"/>
        <v>0</v>
      </c>
      <c r="EP210" s="3">
        <f t="shared" si="177"/>
        <v>0</v>
      </c>
      <c r="EQ210" s="3">
        <f t="shared" si="177"/>
        <v>0</v>
      </c>
      <c r="ER210" s="3">
        <f t="shared" si="177"/>
        <v>0</v>
      </c>
      <c r="ES210" s="3">
        <f t="shared" si="177"/>
        <v>0</v>
      </c>
      <c r="ET210" s="3">
        <f t="shared" si="177"/>
        <v>0</v>
      </c>
      <c r="EU210" s="3">
        <f t="shared" si="177"/>
        <v>0</v>
      </c>
      <c r="EV210" s="3">
        <f t="shared" si="177"/>
        <v>0</v>
      </c>
      <c r="EW210" s="3">
        <f t="shared" si="177"/>
        <v>0</v>
      </c>
      <c r="EX210" s="3">
        <f t="shared" si="177"/>
        <v>0</v>
      </c>
      <c r="EY210" s="3">
        <f t="shared" si="177"/>
        <v>0</v>
      </c>
      <c r="EZ210" s="3">
        <f t="shared" si="177"/>
        <v>0</v>
      </c>
      <c r="FA210" s="3">
        <f t="shared" si="177"/>
        <v>0</v>
      </c>
      <c r="FB210" s="3">
        <f t="shared" si="177"/>
        <v>0</v>
      </c>
      <c r="FC210" s="3">
        <f t="shared" si="177"/>
        <v>0</v>
      </c>
      <c r="FD210" s="3">
        <f t="shared" si="177"/>
        <v>0</v>
      </c>
      <c r="FE210" s="3">
        <f t="shared" si="177"/>
        <v>0</v>
      </c>
      <c r="FF210" s="3">
        <f t="shared" si="177"/>
        <v>0</v>
      </c>
      <c r="FG210" s="3">
        <f t="shared" si="177"/>
        <v>0</v>
      </c>
      <c r="FH210" s="3">
        <f t="shared" si="177"/>
        <v>0</v>
      </c>
      <c r="FI210" s="3">
        <f t="shared" si="177"/>
        <v>0</v>
      </c>
      <c r="FJ210" s="3">
        <f t="shared" si="177"/>
        <v>0</v>
      </c>
      <c r="FK210" s="3">
        <f t="shared" si="177"/>
        <v>0</v>
      </c>
      <c r="FL210" s="3">
        <f t="shared" si="177"/>
        <v>0</v>
      </c>
      <c r="FM210" s="3">
        <f t="shared" si="177"/>
        <v>0</v>
      </c>
      <c r="FN210" s="3">
        <f t="shared" si="177"/>
        <v>0</v>
      </c>
      <c r="FO210" s="3">
        <f t="shared" si="177"/>
        <v>0</v>
      </c>
      <c r="FP210" s="3">
        <f t="shared" si="177"/>
        <v>0</v>
      </c>
      <c r="FQ210" s="3">
        <f t="shared" si="177"/>
        <v>0</v>
      </c>
      <c r="FR210" s="3">
        <f t="shared" si="177"/>
        <v>0</v>
      </c>
      <c r="FS210" s="3">
        <f t="shared" ref="FS210:GX210" si="178">FS225</f>
        <v>0</v>
      </c>
      <c r="FT210" s="3">
        <f t="shared" si="178"/>
        <v>0</v>
      </c>
      <c r="FU210" s="3">
        <f t="shared" si="178"/>
        <v>0</v>
      </c>
      <c r="FV210" s="3">
        <f t="shared" si="178"/>
        <v>0</v>
      </c>
      <c r="FW210" s="3">
        <f t="shared" si="178"/>
        <v>0</v>
      </c>
      <c r="FX210" s="3">
        <f t="shared" si="178"/>
        <v>0</v>
      </c>
      <c r="FY210" s="3">
        <f t="shared" si="178"/>
        <v>0</v>
      </c>
      <c r="FZ210" s="3">
        <f t="shared" si="178"/>
        <v>0</v>
      </c>
      <c r="GA210" s="3">
        <f t="shared" si="178"/>
        <v>0</v>
      </c>
      <c r="GB210" s="3">
        <f t="shared" si="178"/>
        <v>0</v>
      </c>
      <c r="GC210" s="3">
        <f t="shared" si="178"/>
        <v>0</v>
      </c>
      <c r="GD210" s="3">
        <f t="shared" si="178"/>
        <v>0</v>
      </c>
      <c r="GE210" s="3">
        <f t="shared" si="178"/>
        <v>0</v>
      </c>
      <c r="GF210" s="3">
        <f t="shared" si="178"/>
        <v>0</v>
      </c>
      <c r="GG210" s="3">
        <f t="shared" si="178"/>
        <v>0</v>
      </c>
      <c r="GH210" s="3">
        <f t="shared" si="178"/>
        <v>0</v>
      </c>
      <c r="GI210" s="3">
        <f t="shared" si="178"/>
        <v>0</v>
      </c>
      <c r="GJ210" s="3">
        <f t="shared" si="178"/>
        <v>0</v>
      </c>
      <c r="GK210" s="3">
        <f t="shared" si="178"/>
        <v>0</v>
      </c>
      <c r="GL210" s="3">
        <f t="shared" si="178"/>
        <v>0</v>
      </c>
      <c r="GM210" s="3">
        <f t="shared" si="178"/>
        <v>0</v>
      </c>
      <c r="GN210" s="3">
        <f t="shared" si="178"/>
        <v>0</v>
      </c>
      <c r="GO210" s="3">
        <f t="shared" si="178"/>
        <v>0</v>
      </c>
      <c r="GP210" s="3">
        <f t="shared" si="178"/>
        <v>0</v>
      </c>
      <c r="GQ210" s="3">
        <f t="shared" si="178"/>
        <v>0</v>
      </c>
      <c r="GR210" s="3">
        <f t="shared" si="178"/>
        <v>0</v>
      </c>
      <c r="GS210" s="3">
        <f t="shared" si="178"/>
        <v>0</v>
      </c>
      <c r="GT210" s="3">
        <f t="shared" si="178"/>
        <v>0</v>
      </c>
      <c r="GU210" s="3">
        <f t="shared" si="178"/>
        <v>0</v>
      </c>
      <c r="GV210" s="3">
        <f t="shared" si="178"/>
        <v>0</v>
      </c>
      <c r="GW210" s="3">
        <f t="shared" si="178"/>
        <v>0</v>
      </c>
      <c r="GX210" s="3">
        <f t="shared" si="178"/>
        <v>0</v>
      </c>
    </row>
    <row r="212" spans="1:245" x14ac:dyDescent="0.2">
      <c r="A212">
        <v>17</v>
      </c>
      <c r="B212">
        <v>1</v>
      </c>
      <c r="C212">
        <f>ROW(SmtRes!A145)</f>
        <v>145</v>
      </c>
      <c r="D212">
        <f>ROW(EtalonRes!A150)</f>
        <v>150</v>
      </c>
      <c r="E212" t="s">
        <v>232</v>
      </c>
      <c r="F212" t="s">
        <v>159</v>
      </c>
      <c r="G212" t="s">
        <v>160</v>
      </c>
      <c r="H212" t="s">
        <v>161</v>
      </c>
      <c r="I212">
        <f>ROUND((I216)*0.95/100,5)</f>
        <v>7.2959999999999997E-2</v>
      </c>
      <c r="J212">
        <v>0</v>
      </c>
      <c r="O212">
        <f t="shared" ref="O212:O223" si="179">ROUND(CP212,2)</f>
        <v>661.49</v>
      </c>
      <c r="P212">
        <f t="shared" ref="P212:P223" si="180">ROUND(CQ212*I212,2)</f>
        <v>0</v>
      </c>
      <c r="Q212">
        <f t="shared" ref="Q212:Q223" si="181">ROUND(CR212*I212,2)</f>
        <v>640.52</v>
      </c>
      <c r="R212">
        <f t="shared" ref="R212:R223" si="182">ROUND(CS212*I212,2)</f>
        <v>250.54</v>
      </c>
      <c r="S212">
        <f t="shared" ref="S212:S223" si="183">ROUND(CT212*I212,2)</f>
        <v>20.97</v>
      </c>
      <c r="T212">
        <f t="shared" ref="T212:T223" si="184">ROUND(CU212*I212,2)</f>
        <v>0</v>
      </c>
      <c r="U212">
        <f t="shared" ref="U212:U223" si="185">CV212*I212</f>
        <v>0.1160064</v>
      </c>
      <c r="V212">
        <f t="shared" ref="V212:V223" si="186">CW212*I212</f>
        <v>0</v>
      </c>
      <c r="W212">
        <f t="shared" ref="W212:W223" si="187">ROUND(CX212*I212,2)</f>
        <v>0</v>
      </c>
      <c r="X212">
        <f t="shared" ref="X212:X223" si="188">ROUND(CY212,2)</f>
        <v>14.68</v>
      </c>
      <c r="Y212">
        <f t="shared" ref="Y212:Y223" si="189">ROUND(CZ212,2)</f>
        <v>2.1</v>
      </c>
      <c r="AA212">
        <v>45334378</v>
      </c>
      <c r="AB212">
        <f t="shared" ref="AB212:AB223" si="190">ROUND((AC212+AD212+AF212),6)</f>
        <v>9066.39</v>
      </c>
      <c r="AC212">
        <f>ROUND((ES212),6)</f>
        <v>0</v>
      </c>
      <c r="AD212">
        <f>ROUND((((ET212)-(EU212))+AE212),6)</f>
        <v>8779.01</v>
      </c>
      <c r="AE212">
        <f t="shared" ref="AE212:AF216" si="191">ROUND((EU212),6)</f>
        <v>3433.88</v>
      </c>
      <c r="AF212">
        <f t="shared" si="191"/>
        <v>287.38</v>
      </c>
      <c r="AG212">
        <f t="shared" ref="AG212:AG223" si="192">ROUND((AP212),6)</f>
        <v>0</v>
      </c>
      <c r="AH212">
        <f t="shared" ref="AH212:AI216" si="193">(EW212)</f>
        <v>1.59</v>
      </c>
      <c r="AI212">
        <f t="shared" si="193"/>
        <v>0</v>
      </c>
      <c r="AJ212">
        <f t="shared" ref="AJ212:AJ223" si="194">(AS212)</f>
        <v>0</v>
      </c>
      <c r="AK212">
        <v>9066.39</v>
      </c>
      <c r="AL212">
        <v>0</v>
      </c>
      <c r="AM212">
        <v>8779.01</v>
      </c>
      <c r="AN212">
        <v>3433.88</v>
      </c>
      <c r="AO212">
        <v>287.38</v>
      </c>
      <c r="AP212">
        <v>0</v>
      </c>
      <c r="AQ212">
        <v>1.59</v>
      </c>
      <c r="AR212">
        <v>0</v>
      </c>
      <c r="AS212">
        <v>0</v>
      </c>
      <c r="AT212">
        <v>70</v>
      </c>
      <c r="AU212">
        <v>10</v>
      </c>
      <c r="AV212">
        <v>1</v>
      </c>
      <c r="AW212">
        <v>1</v>
      </c>
      <c r="AZ212">
        <v>1</v>
      </c>
      <c r="BA212">
        <v>1</v>
      </c>
      <c r="BB212">
        <v>1</v>
      </c>
      <c r="BC212">
        <v>1</v>
      </c>
      <c r="BD212" t="s">
        <v>3</v>
      </c>
      <c r="BE212" t="s">
        <v>3</v>
      </c>
      <c r="BF212" t="s">
        <v>3</v>
      </c>
      <c r="BG212" t="s">
        <v>3</v>
      </c>
      <c r="BH212">
        <v>0</v>
      </c>
      <c r="BI212">
        <v>4</v>
      </c>
      <c r="BJ212" t="s">
        <v>162</v>
      </c>
      <c r="BM212">
        <v>0</v>
      </c>
      <c r="BN212">
        <v>0</v>
      </c>
      <c r="BO212" t="s">
        <v>3</v>
      </c>
      <c r="BP212">
        <v>0</v>
      </c>
      <c r="BQ212">
        <v>1</v>
      </c>
      <c r="BR212">
        <v>0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 t="s">
        <v>3</v>
      </c>
      <c r="BZ212">
        <v>70</v>
      </c>
      <c r="CA212">
        <v>10</v>
      </c>
      <c r="CE212">
        <v>0</v>
      </c>
      <c r="CF212">
        <v>0</v>
      </c>
      <c r="CG212">
        <v>0</v>
      </c>
      <c r="CM212">
        <v>0</v>
      </c>
      <c r="CN212" t="s">
        <v>3</v>
      </c>
      <c r="CO212">
        <v>0</v>
      </c>
      <c r="CP212">
        <f t="shared" ref="CP212:CP223" si="195">(P212+Q212+S212)</f>
        <v>661.49</v>
      </c>
      <c r="CQ212">
        <f t="shared" ref="CQ212:CQ223" si="196">(AC212*BC212*AW212)</f>
        <v>0</v>
      </c>
      <c r="CR212">
        <f>((((ET212)*BB212-(EU212)*BS212)+AE212*BS212)*AV212)</f>
        <v>8779.01</v>
      </c>
      <c r="CS212">
        <f t="shared" ref="CS212:CS223" si="197">(AE212*BS212*AV212)</f>
        <v>3433.88</v>
      </c>
      <c r="CT212">
        <f t="shared" ref="CT212:CT223" si="198">(AF212*BA212*AV212)</f>
        <v>287.38</v>
      </c>
      <c r="CU212">
        <f t="shared" ref="CU212:CU223" si="199">AG212</f>
        <v>0</v>
      </c>
      <c r="CV212">
        <f t="shared" ref="CV212:CV223" si="200">(AH212*AV212)</f>
        <v>1.59</v>
      </c>
      <c r="CW212">
        <f t="shared" ref="CW212:CW223" si="201">AI212</f>
        <v>0</v>
      </c>
      <c r="CX212">
        <f t="shared" ref="CX212:CX223" si="202">AJ212</f>
        <v>0</v>
      </c>
      <c r="CY212">
        <f t="shared" ref="CY212:CY223" si="203">((S212*BZ212)/100)</f>
        <v>14.678999999999998</v>
      </c>
      <c r="CZ212">
        <f t="shared" ref="CZ212:CZ223" si="204">((S212*CA212)/100)</f>
        <v>2.097</v>
      </c>
      <c r="DC212" t="s">
        <v>3</v>
      </c>
      <c r="DD212" t="s">
        <v>3</v>
      </c>
      <c r="DE212" t="s">
        <v>3</v>
      </c>
      <c r="DF212" t="s">
        <v>3</v>
      </c>
      <c r="DG212" t="s">
        <v>3</v>
      </c>
      <c r="DH212" t="s">
        <v>3</v>
      </c>
      <c r="DI212" t="s">
        <v>3</v>
      </c>
      <c r="DJ212" t="s">
        <v>3</v>
      </c>
      <c r="DK212" t="s">
        <v>3</v>
      </c>
      <c r="DL212" t="s">
        <v>3</v>
      </c>
      <c r="DM212" t="s">
        <v>3</v>
      </c>
      <c r="DN212">
        <v>0</v>
      </c>
      <c r="DO212">
        <v>0</v>
      </c>
      <c r="DP212">
        <v>1</v>
      </c>
      <c r="DQ212">
        <v>1</v>
      </c>
      <c r="DU212">
        <v>1007</v>
      </c>
      <c r="DV212" t="s">
        <v>161</v>
      </c>
      <c r="DW212" t="s">
        <v>161</v>
      </c>
      <c r="DX212">
        <v>100</v>
      </c>
      <c r="EE212">
        <v>41650916</v>
      </c>
      <c r="EF212">
        <v>1</v>
      </c>
      <c r="EG212" t="s">
        <v>20</v>
      </c>
      <c r="EH212">
        <v>0</v>
      </c>
      <c r="EI212" t="s">
        <v>3</v>
      </c>
      <c r="EJ212">
        <v>4</v>
      </c>
      <c r="EK212">
        <v>0</v>
      </c>
      <c r="EL212" t="s">
        <v>21</v>
      </c>
      <c r="EM212" t="s">
        <v>22</v>
      </c>
      <c r="EO212" t="s">
        <v>3</v>
      </c>
      <c r="EQ212">
        <v>0</v>
      </c>
      <c r="ER212">
        <v>9066.39</v>
      </c>
      <c r="ES212">
        <v>0</v>
      </c>
      <c r="ET212">
        <v>8779.01</v>
      </c>
      <c r="EU212">
        <v>3433.88</v>
      </c>
      <c r="EV212">
        <v>287.38</v>
      </c>
      <c r="EW212">
        <v>1.59</v>
      </c>
      <c r="EX212">
        <v>0</v>
      </c>
      <c r="EY212">
        <v>0</v>
      </c>
      <c r="FQ212">
        <v>0</v>
      </c>
      <c r="FR212">
        <f t="shared" ref="FR212:FR223" si="205">ROUND(IF(AND(BH212=3,BI212=3),P212,0),2)</f>
        <v>0</v>
      </c>
      <c r="FS212">
        <v>0</v>
      </c>
      <c r="FX212">
        <v>70</v>
      </c>
      <c r="FY212">
        <v>10</v>
      </c>
      <c r="GA212" t="s">
        <v>3</v>
      </c>
      <c r="GD212">
        <v>0</v>
      </c>
      <c r="GF212">
        <v>786330748</v>
      </c>
      <c r="GG212">
        <v>2</v>
      </c>
      <c r="GH212">
        <v>1</v>
      </c>
      <c r="GI212">
        <v>-2</v>
      </c>
      <c r="GJ212">
        <v>0</v>
      </c>
      <c r="GK212">
        <f>ROUND(R212*(R12)/100,2)</f>
        <v>270.58</v>
      </c>
      <c r="GL212">
        <f t="shared" ref="GL212:GL223" si="206">ROUND(IF(AND(BH212=3,BI212=3,FS212&lt;&gt;0),P212,0),2)</f>
        <v>0</v>
      </c>
      <c r="GM212">
        <f>ROUND(O212+X212+Y212+GK212,2)+GX212</f>
        <v>948.85</v>
      </c>
      <c r="GN212">
        <f>IF(OR(BI212=0,BI212=1),ROUND(O212+X212+Y212+GK212,2),0)</f>
        <v>0</v>
      </c>
      <c r="GO212">
        <f>IF(BI212=2,ROUND(O212+X212+Y212+GK212,2),0)</f>
        <v>0</v>
      </c>
      <c r="GP212">
        <f>IF(BI212=4,ROUND(O212+X212+Y212+GK212,2)+GX212,0)</f>
        <v>948.85</v>
      </c>
      <c r="GR212">
        <v>0</v>
      </c>
      <c r="GS212">
        <v>3</v>
      </c>
      <c r="GT212">
        <v>0</v>
      </c>
      <c r="GU212" t="s">
        <v>3</v>
      </c>
      <c r="GV212">
        <f>ROUND((GT212),6)</f>
        <v>0</v>
      </c>
      <c r="GW212">
        <v>1</v>
      </c>
      <c r="GX212">
        <f t="shared" ref="GX212:GX223" si="207">ROUND(HC212*I212,2)</f>
        <v>0</v>
      </c>
      <c r="HA212">
        <v>0</v>
      </c>
      <c r="HB212">
        <v>0</v>
      </c>
      <c r="HC212">
        <f t="shared" ref="HC212:HC223" si="208">GV212*GW212</f>
        <v>0</v>
      </c>
      <c r="IK212">
        <v>0</v>
      </c>
    </row>
    <row r="213" spans="1:245" x14ac:dyDescent="0.2">
      <c r="A213">
        <v>17</v>
      </c>
      <c r="B213">
        <v>1</v>
      </c>
      <c r="C213">
        <f>ROW(SmtRes!A146)</f>
        <v>146</v>
      </c>
      <c r="D213">
        <f>ROW(EtalonRes!A151)</f>
        <v>151</v>
      </c>
      <c r="E213" t="s">
        <v>233</v>
      </c>
      <c r="F213" t="s">
        <v>164</v>
      </c>
      <c r="G213" t="s">
        <v>165</v>
      </c>
      <c r="H213" t="s">
        <v>161</v>
      </c>
      <c r="I213">
        <f>ROUND((I216)*0.05/100,5)</f>
        <v>3.8400000000000001E-3</v>
      </c>
      <c r="J213">
        <v>0</v>
      </c>
      <c r="O213">
        <f t="shared" si="179"/>
        <v>161.09</v>
      </c>
      <c r="P213">
        <f t="shared" si="180"/>
        <v>0</v>
      </c>
      <c r="Q213">
        <f t="shared" si="181"/>
        <v>0</v>
      </c>
      <c r="R213">
        <f t="shared" si="182"/>
        <v>0</v>
      </c>
      <c r="S213">
        <f t="shared" si="183"/>
        <v>161.09</v>
      </c>
      <c r="T213">
        <f t="shared" si="184"/>
        <v>0</v>
      </c>
      <c r="U213">
        <f t="shared" si="185"/>
        <v>0.85094400000000003</v>
      </c>
      <c r="V213">
        <f t="shared" si="186"/>
        <v>0</v>
      </c>
      <c r="W213">
        <f t="shared" si="187"/>
        <v>0</v>
      </c>
      <c r="X213">
        <f t="shared" si="188"/>
        <v>112.76</v>
      </c>
      <c r="Y213">
        <f t="shared" si="189"/>
        <v>16.11</v>
      </c>
      <c r="AA213">
        <v>45334378</v>
      </c>
      <c r="AB213">
        <f t="shared" si="190"/>
        <v>41951.1</v>
      </c>
      <c r="AC213">
        <f>ROUND((ES213),6)</f>
        <v>0</v>
      </c>
      <c r="AD213">
        <f>ROUND((((ET213)-(EU213))+AE213),6)</f>
        <v>0</v>
      </c>
      <c r="AE213">
        <f t="shared" si="191"/>
        <v>0</v>
      </c>
      <c r="AF213">
        <f t="shared" si="191"/>
        <v>41951.1</v>
      </c>
      <c r="AG213">
        <f t="shared" si="192"/>
        <v>0</v>
      </c>
      <c r="AH213">
        <f t="shared" si="193"/>
        <v>221.6</v>
      </c>
      <c r="AI213">
        <f t="shared" si="193"/>
        <v>0</v>
      </c>
      <c r="AJ213">
        <f t="shared" si="194"/>
        <v>0</v>
      </c>
      <c r="AK213">
        <v>41951.1</v>
      </c>
      <c r="AL213">
        <v>0</v>
      </c>
      <c r="AM213">
        <v>0</v>
      </c>
      <c r="AN213">
        <v>0</v>
      </c>
      <c r="AO213">
        <v>41951.1</v>
      </c>
      <c r="AP213">
        <v>0</v>
      </c>
      <c r="AQ213">
        <v>221.6</v>
      </c>
      <c r="AR213">
        <v>0</v>
      </c>
      <c r="AS213">
        <v>0</v>
      </c>
      <c r="AT213">
        <v>70</v>
      </c>
      <c r="AU213">
        <v>10</v>
      </c>
      <c r="AV213">
        <v>1</v>
      </c>
      <c r="AW213">
        <v>1</v>
      </c>
      <c r="AZ213">
        <v>1</v>
      </c>
      <c r="BA213">
        <v>1</v>
      </c>
      <c r="BB213">
        <v>1</v>
      </c>
      <c r="BC213">
        <v>1</v>
      </c>
      <c r="BD213" t="s">
        <v>3</v>
      </c>
      <c r="BE213" t="s">
        <v>3</v>
      </c>
      <c r="BF213" t="s">
        <v>3</v>
      </c>
      <c r="BG213" t="s">
        <v>3</v>
      </c>
      <c r="BH213">
        <v>0</v>
      </c>
      <c r="BI213">
        <v>4</v>
      </c>
      <c r="BJ213" t="s">
        <v>166</v>
      </c>
      <c r="BM213">
        <v>0</v>
      </c>
      <c r="BN213">
        <v>0</v>
      </c>
      <c r="BO213" t="s">
        <v>3</v>
      </c>
      <c r="BP213">
        <v>0</v>
      </c>
      <c r="BQ213">
        <v>1</v>
      </c>
      <c r="BR213">
        <v>0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 t="s">
        <v>3</v>
      </c>
      <c r="BZ213">
        <v>70</v>
      </c>
      <c r="CA213">
        <v>10</v>
      </c>
      <c r="CE213">
        <v>0</v>
      </c>
      <c r="CF213">
        <v>0</v>
      </c>
      <c r="CG213">
        <v>0</v>
      </c>
      <c r="CM213">
        <v>0</v>
      </c>
      <c r="CN213" t="s">
        <v>3</v>
      </c>
      <c r="CO213">
        <v>0</v>
      </c>
      <c r="CP213">
        <f t="shared" si="195"/>
        <v>161.09</v>
      </c>
      <c r="CQ213">
        <f t="shared" si="196"/>
        <v>0</v>
      </c>
      <c r="CR213">
        <f>((((ET213)*BB213-(EU213)*BS213)+AE213*BS213)*AV213)</f>
        <v>0</v>
      </c>
      <c r="CS213">
        <f t="shared" si="197"/>
        <v>0</v>
      </c>
      <c r="CT213">
        <f t="shared" si="198"/>
        <v>41951.1</v>
      </c>
      <c r="CU213">
        <f t="shared" si="199"/>
        <v>0</v>
      </c>
      <c r="CV213">
        <f t="shared" si="200"/>
        <v>221.6</v>
      </c>
      <c r="CW213">
        <f t="shared" si="201"/>
        <v>0</v>
      </c>
      <c r="CX213">
        <f t="shared" si="202"/>
        <v>0</v>
      </c>
      <c r="CY213">
        <f t="shared" si="203"/>
        <v>112.76300000000001</v>
      </c>
      <c r="CZ213">
        <f t="shared" si="204"/>
        <v>16.109000000000002</v>
      </c>
      <c r="DC213" t="s">
        <v>3</v>
      </c>
      <c r="DD213" t="s">
        <v>3</v>
      </c>
      <c r="DE213" t="s">
        <v>3</v>
      </c>
      <c r="DF213" t="s">
        <v>3</v>
      </c>
      <c r="DG213" t="s">
        <v>3</v>
      </c>
      <c r="DH213" t="s">
        <v>3</v>
      </c>
      <c r="DI213" t="s">
        <v>3</v>
      </c>
      <c r="DJ213" t="s">
        <v>3</v>
      </c>
      <c r="DK213" t="s">
        <v>3</v>
      </c>
      <c r="DL213" t="s">
        <v>3</v>
      </c>
      <c r="DM213" t="s">
        <v>3</v>
      </c>
      <c r="DN213">
        <v>0</v>
      </c>
      <c r="DO213">
        <v>0</v>
      </c>
      <c r="DP213">
        <v>1</v>
      </c>
      <c r="DQ213">
        <v>1</v>
      </c>
      <c r="DU213">
        <v>1007</v>
      </c>
      <c r="DV213" t="s">
        <v>161</v>
      </c>
      <c r="DW213" t="s">
        <v>161</v>
      </c>
      <c r="DX213">
        <v>100</v>
      </c>
      <c r="EE213">
        <v>41650916</v>
      </c>
      <c r="EF213">
        <v>1</v>
      </c>
      <c r="EG213" t="s">
        <v>20</v>
      </c>
      <c r="EH213">
        <v>0</v>
      </c>
      <c r="EI213" t="s">
        <v>3</v>
      </c>
      <c r="EJ213">
        <v>4</v>
      </c>
      <c r="EK213">
        <v>0</v>
      </c>
      <c r="EL213" t="s">
        <v>21</v>
      </c>
      <c r="EM213" t="s">
        <v>22</v>
      </c>
      <c r="EO213" t="s">
        <v>3</v>
      </c>
      <c r="EQ213">
        <v>0</v>
      </c>
      <c r="ER213">
        <v>41951.1</v>
      </c>
      <c r="ES213">
        <v>0</v>
      </c>
      <c r="ET213">
        <v>0</v>
      </c>
      <c r="EU213">
        <v>0</v>
      </c>
      <c r="EV213">
        <v>41951.1</v>
      </c>
      <c r="EW213">
        <v>221.6</v>
      </c>
      <c r="EX213">
        <v>0</v>
      </c>
      <c r="EY213">
        <v>0</v>
      </c>
      <c r="FQ213">
        <v>0</v>
      </c>
      <c r="FR213">
        <f t="shared" si="205"/>
        <v>0</v>
      </c>
      <c r="FS213">
        <v>0</v>
      </c>
      <c r="FX213">
        <v>70</v>
      </c>
      <c r="FY213">
        <v>10</v>
      </c>
      <c r="GA213" t="s">
        <v>3</v>
      </c>
      <c r="GD213">
        <v>0</v>
      </c>
      <c r="GF213">
        <v>-886337855</v>
      </c>
      <c r="GG213">
        <v>2</v>
      </c>
      <c r="GH213">
        <v>1</v>
      </c>
      <c r="GI213">
        <v>-2</v>
      </c>
      <c r="GJ213">
        <v>0</v>
      </c>
      <c r="GK213">
        <f>ROUND(R213*(R12)/100,2)</f>
        <v>0</v>
      </c>
      <c r="GL213">
        <f t="shared" si="206"/>
        <v>0</v>
      </c>
      <c r="GM213">
        <f>ROUND(O213+X213+Y213+GK213,2)+GX213</f>
        <v>289.95999999999998</v>
      </c>
      <c r="GN213">
        <f>IF(OR(BI213=0,BI213=1),ROUND(O213+X213+Y213+GK213,2),0)</f>
        <v>0</v>
      </c>
      <c r="GO213">
        <f>IF(BI213=2,ROUND(O213+X213+Y213+GK213,2),0)</f>
        <v>0</v>
      </c>
      <c r="GP213">
        <f>IF(BI213=4,ROUND(O213+X213+Y213+GK213,2)+GX213,0)</f>
        <v>289.95999999999998</v>
      </c>
      <c r="GR213">
        <v>0</v>
      </c>
      <c r="GS213">
        <v>3</v>
      </c>
      <c r="GT213">
        <v>0</v>
      </c>
      <c r="GU213" t="s">
        <v>3</v>
      </c>
      <c r="GV213">
        <f>ROUND((GT213),6)</f>
        <v>0</v>
      </c>
      <c r="GW213">
        <v>1</v>
      </c>
      <c r="GX213">
        <f t="shared" si="207"/>
        <v>0</v>
      </c>
      <c r="HA213">
        <v>0</v>
      </c>
      <c r="HB213">
        <v>0</v>
      </c>
      <c r="HC213">
        <f t="shared" si="208"/>
        <v>0</v>
      </c>
      <c r="IK213">
        <v>0</v>
      </c>
    </row>
    <row r="214" spans="1:245" x14ac:dyDescent="0.2">
      <c r="A214">
        <v>17</v>
      </c>
      <c r="B214">
        <v>1</v>
      </c>
      <c r="C214">
        <f>ROW(SmtRes!A149)</f>
        <v>149</v>
      </c>
      <c r="D214">
        <f>ROW(EtalonRes!A154)</f>
        <v>154</v>
      </c>
      <c r="E214" t="s">
        <v>234</v>
      </c>
      <c r="F214" t="s">
        <v>159</v>
      </c>
      <c r="G214" t="s">
        <v>235</v>
      </c>
      <c r="H214" t="s">
        <v>161</v>
      </c>
      <c r="I214">
        <f>ROUND((I213)*0.9,9)</f>
        <v>3.4559999999999999E-3</v>
      </c>
      <c r="J214">
        <v>0</v>
      </c>
      <c r="O214">
        <f t="shared" si="179"/>
        <v>31.33</v>
      </c>
      <c r="P214">
        <f t="shared" si="180"/>
        <v>0</v>
      </c>
      <c r="Q214">
        <f t="shared" si="181"/>
        <v>30.34</v>
      </c>
      <c r="R214">
        <f t="shared" si="182"/>
        <v>11.87</v>
      </c>
      <c r="S214">
        <f t="shared" si="183"/>
        <v>0.99</v>
      </c>
      <c r="T214">
        <f t="shared" si="184"/>
        <v>0</v>
      </c>
      <c r="U214">
        <f t="shared" si="185"/>
        <v>5.4950399999999996E-3</v>
      </c>
      <c r="V214">
        <f t="shared" si="186"/>
        <v>0</v>
      </c>
      <c r="W214">
        <f t="shared" si="187"/>
        <v>0</v>
      </c>
      <c r="X214">
        <f t="shared" si="188"/>
        <v>0.69</v>
      </c>
      <c r="Y214">
        <f t="shared" si="189"/>
        <v>0.1</v>
      </c>
      <c r="AA214">
        <v>45334378</v>
      </c>
      <c r="AB214">
        <f t="shared" si="190"/>
        <v>9066.39</v>
      </c>
      <c r="AC214">
        <f>ROUND((ES214),6)</f>
        <v>0</v>
      </c>
      <c r="AD214">
        <f>ROUND((((ET214)-(EU214))+AE214),6)</f>
        <v>8779.01</v>
      </c>
      <c r="AE214">
        <f t="shared" si="191"/>
        <v>3433.88</v>
      </c>
      <c r="AF214">
        <f t="shared" si="191"/>
        <v>287.38</v>
      </c>
      <c r="AG214">
        <f t="shared" si="192"/>
        <v>0</v>
      </c>
      <c r="AH214">
        <f t="shared" si="193"/>
        <v>1.59</v>
      </c>
      <c r="AI214">
        <f t="shared" si="193"/>
        <v>0</v>
      </c>
      <c r="AJ214">
        <f t="shared" si="194"/>
        <v>0</v>
      </c>
      <c r="AK214">
        <v>9066.39</v>
      </c>
      <c r="AL214">
        <v>0</v>
      </c>
      <c r="AM214">
        <v>8779.01</v>
      </c>
      <c r="AN214">
        <v>3433.88</v>
      </c>
      <c r="AO214">
        <v>287.38</v>
      </c>
      <c r="AP214">
        <v>0</v>
      </c>
      <c r="AQ214">
        <v>1.59</v>
      </c>
      <c r="AR214">
        <v>0</v>
      </c>
      <c r="AS214">
        <v>0</v>
      </c>
      <c r="AT214">
        <v>70</v>
      </c>
      <c r="AU214">
        <v>10</v>
      </c>
      <c r="AV214">
        <v>1</v>
      </c>
      <c r="AW214">
        <v>1</v>
      </c>
      <c r="AZ214">
        <v>1</v>
      </c>
      <c r="BA214">
        <v>1</v>
      </c>
      <c r="BB214">
        <v>1</v>
      </c>
      <c r="BC214">
        <v>1</v>
      </c>
      <c r="BD214" t="s">
        <v>3</v>
      </c>
      <c r="BE214" t="s">
        <v>3</v>
      </c>
      <c r="BF214" t="s">
        <v>3</v>
      </c>
      <c r="BG214" t="s">
        <v>3</v>
      </c>
      <c r="BH214">
        <v>0</v>
      </c>
      <c r="BI214">
        <v>4</v>
      </c>
      <c r="BJ214" t="s">
        <v>162</v>
      </c>
      <c r="BM214">
        <v>0</v>
      </c>
      <c r="BN214">
        <v>0</v>
      </c>
      <c r="BO214" t="s">
        <v>3</v>
      </c>
      <c r="BP214">
        <v>0</v>
      </c>
      <c r="BQ214">
        <v>1</v>
      </c>
      <c r="BR214">
        <v>0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 t="s">
        <v>3</v>
      </c>
      <c r="BZ214">
        <v>70</v>
      </c>
      <c r="CA214">
        <v>10</v>
      </c>
      <c r="CE214">
        <v>0</v>
      </c>
      <c r="CF214">
        <v>0</v>
      </c>
      <c r="CG214">
        <v>0</v>
      </c>
      <c r="CM214">
        <v>0</v>
      </c>
      <c r="CN214" t="s">
        <v>3</v>
      </c>
      <c r="CO214">
        <v>0</v>
      </c>
      <c r="CP214">
        <f t="shared" si="195"/>
        <v>31.33</v>
      </c>
      <c r="CQ214">
        <f t="shared" si="196"/>
        <v>0</v>
      </c>
      <c r="CR214">
        <f>((((ET214)*BB214-(EU214)*BS214)+AE214*BS214)*AV214)</f>
        <v>8779.01</v>
      </c>
      <c r="CS214">
        <f t="shared" si="197"/>
        <v>3433.88</v>
      </c>
      <c r="CT214">
        <f t="shared" si="198"/>
        <v>287.38</v>
      </c>
      <c r="CU214">
        <f t="shared" si="199"/>
        <v>0</v>
      </c>
      <c r="CV214">
        <f t="shared" si="200"/>
        <v>1.59</v>
      </c>
      <c r="CW214">
        <f t="shared" si="201"/>
        <v>0</v>
      </c>
      <c r="CX214">
        <f t="shared" si="202"/>
        <v>0</v>
      </c>
      <c r="CY214">
        <f t="shared" si="203"/>
        <v>0.69299999999999995</v>
      </c>
      <c r="CZ214">
        <f t="shared" si="204"/>
        <v>9.9000000000000005E-2</v>
      </c>
      <c r="DC214" t="s">
        <v>3</v>
      </c>
      <c r="DD214" t="s">
        <v>3</v>
      </c>
      <c r="DE214" t="s">
        <v>3</v>
      </c>
      <c r="DF214" t="s">
        <v>3</v>
      </c>
      <c r="DG214" t="s">
        <v>3</v>
      </c>
      <c r="DH214" t="s">
        <v>3</v>
      </c>
      <c r="DI214" t="s">
        <v>3</v>
      </c>
      <c r="DJ214" t="s">
        <v>3</v>
      </c>
      <c r="DK214" t="s">
        <v>3</v>
      </c>
      <c r="DL214" t="s">
        <v>3</v>
      </c>
      <c r="DM214" t="s">
        <v>3</v>
      </c>
      <c r="DN214">
        <v>0</v>
      </c>
      <c r="DO214">
        <v>0</v>
      </c>
      <c r="DP214">
        <v>1</v>
      </c>
      <c r="DQ214">
        <v>1</v>
      </c>
      <c r="DU214">
        <v>1007</v>
      </c>
      <c r="DV214" t="s">
        <v>161</v>
      </c>
      <c r="DW214" t="s">
        <v>161</v>
      </c>
      <c r="DX214">
        <v>100</v>
      </c>
      <c r="EE214">
        <v>41650916</v>
      </c>
      <c r="EF214">
        <v>1</v>
      </c>
      <c r="EG214" t="s">
        <v>20</v>
      </c>
      <c r="EH214">
        <v>0</v>
      </c>
      <c r="EI214" t="s">
        <v>3</v>
      </c>
      <c r="EJ214">
        <v>4</v>
      </c>
      <c r="EK214">
        <v>0</v>
      </c>
      <c r="EL214" t="s">
        <v>21</v>
      </c>
      <c r="EM214" t="s">
        <v>22</v>
      </c>
      <c r="EO214" t="s">
        <v>3</v>
      </c>
      <c r="EQ214">
        <v>0</v>
      </c>
      <c r="ER214">
        <v>9066.39</v>
      </c>
      <c r="ES214">
        <v>0</v>
      </c>
      <c r="ET214">
        <v>8779.01</v>
      </c>
      <c r="EU214">
        <v>3433.88</v>
      </c>
      <c r="EV214">
        <v>287.38</v>
      </c>
      <c r="EW214">
        <v>1.59</v>
      </c>
      <c r="EX214">
        <v>0</v>
      </c>
      <c r="EY214">
        <v>0</v>
      </c>
      <c r="FQ214">
        <v>0</v>
      </c>
      <c r="FR214">
        <f t="shared" si="205"/>
        <v>0</v>
      </c>
      <c r="FS214">
        <v>0</v>
      </c>
      <c r="FX214">
        <v>70</v>
      </c>
      <c r="FY214">
        <v>10</v>
      </c>
      <c r="GA214" t="s">
        <v>3</v>
      </c>
      <c r="GD214">
        <v>0</v>
      </c>
      <c r="GF214">
        <v>-1148489591</v>
      </c>
      <c r="GG214">
        <v>2</v>
      </c>
      <c r="GH214">
        <v>1</v>
      </c>
      <c r="GI214">
        <v>-2</v>
      </c>
      <c r="GJ214">
        <v>0</v>
      </c>
      <c r="GK214">
        <f>ROUND(R214*(R12)/100,2)</f>
        <v>12.82</v>
      </c>
      <c r="GL214">
        <f t="shared" si="206"/>
        <v>0</v>
      </c>
      <c r="GM214">
        <f>ROUND(O214+X214+Y214+GK214,2)+GX214</f>
        <v>44.94</v>
      </c>
      <c r="GN214">
        <f>IF(OR(BI214=0,BI214=1),ROUND(O214+X214+Y214+GK214,2),0)</f>
        <v>0</v>
      </c>
      <c r="GO214">
        <f>IF(BI214=2,ROUND(O214+X214+Y214+GK214,2),0)</f>
        <v>0</v>
      </c>
      <c r="GP214">
        <f>IF(BI214=4,ROUND(O214+X214+Y214+GK214,2)+GX214,0)</f>
        <v>44.94</v>
      </c>
      <c r="GR214">
        <v>0</v>
      </c>
      <c r="GS214">
        <v>3</v>
      </c>
      <c r="GT214">
        <v>0</v>
      </c>
      <c r="GU214" t="s">
        <v>3</v>
      </c>
      <c r="GV214">
        <f>ROUND((GT214),6)</f>
        <v>0</v>
      </c>
      <c r="GW214">
        <v>1</v>
      </c>
      <c r="GX214">
        <f t="shared" si="207"/>
        <v>0</v>
      </c>
      <c r="HA214">
        <v>0</v>
      </c>
      <c r="HB214">
        <v>0</v>
      </c>
      <c r="HC214">
        <f t="shared" si="208"/>
        <v>0</v>
      </c>
      <c r="IK214">
        <v>0</v>
      </c>
    </row>
    <row r="215" spans="1:245" x14ac:dyDescent="0.2">
      <c r="A215">
        <v>17</v>
      </c>
      <c r="B215">
        <v>1</v>
      </c>
      <c r="C215">
        <f>ROW(SmtRes!A150)</f>
        <v>150</v>
      </c>
      <c r="D215">
        <f>ROW(EtalonRes!A155)</f>
        <v>155</v>
      </c>
      <c r="E215" t="s">
        <v>236</v>
      </c>
      <c r="F215" t="s">
        <v>168</v>
      </c>
      <c r="G215" t="s">
        <v>169</v>
      </c>
      <c r="H215" t="s">
        <v>161</v>
      </c>
      <c r="I215">
        <f>ROUND((I213)*0.1,9)</f>
        <v>3.8400000000000001E-4</v>
      </c>
      <c r="J215">
        <v>0</v>
      </c>
      <c r="O215">
        <f t="shared" si="179"/>
        <v>4.2699999999999996</v>
      </c>
      <c r="P215">
        <f t="shared" si="180"/>
        <v>0</v>
      </c>
      <c r="Q215">
        <f t="shared" si="181"/>
        <v>0</v>
      </c>
      <c r="R215">
        <f t="shared" si="182"/>
        <v>0</v>
      </c>
      <c r="S215">
        <f t="shared" si="183"/>
        <v>4.2699999999999996</v>
      </c>
      <c r="T215">
        <f t="shared" si="184"/>
        <v>0</v>
      </c>
      <c r="U215">
        <f t="shared" si="185"/>
        <v>3.1871999999999998E-2</v>
      </c>
      <c r="V215">
        <f t="shared" si="186"/>
        <v>0</v>
      </c>
      <c r="W215">
        <f t="shared" si="187"/>
        <v>0</v>
      </c>
      <c r="X215">
        <f t="shared" si="188"/>
        <v>2.99</v>
      </c>
      <c r="Y215">
        <f t="shared" si="189"/>
        <v>0.43</v>
      </c>
      <c r="AA215">
        <v>45334378</v>
      </c>
      <c r="AB215">
        <f t="shared" si="190"/>
        <v>11130.3</v>
      </c>
      <c r="AC215">
        <f>ROUND((ES215),6)</f>
        <v>0</v>
      </c>
      <c r="AD215">
        <f>ROUND((((ET215)-(EU215))+AE215),6)</f>
        <v>0</v>
      </c>
      <c r="AE215">
        <f t="shared" si="191"/>
        <v>0</v>
      </c>
      <c r="AF215">
        <f t="shared" si="191"/>
        <v>11130.3</v>
      </c>
      <c r="AG215">
        <f t="shared" si="192"/>
        <v>0</v>
      </c>
      <c r="AH215">
        <f t="shared" si="193"/>
        <v>83</v>
      </c>
      <c r="AI215">
        <f t="shared" si="193"/>
        <v>0</v>
      </c>
      <c r="AJ215">
        <f t="shared" si="194"/>
        <v>0</v>
      </c>
      <c r="AK215">
        <v>11130.3</v>
      </c>
      <c r="AL215">
        <v>0</v>
      </c>
      <c r="AM215">
        <v>0</v>
      </c>
      <c r="AN215">
        <v>0</v>
      </c>
      <c r="AO215">
        <v>11130.3</v>
      </c>
      <c r="AP215">
        <v>0</v>
      </c>
      <c r="AQ215">
        <v>83</v>
      </c>
      <c r="AR215">
        <v>0</v>
      </c>
      <c r="AS215">
        <v>0</v>
      </c>
      <c r="AT215">
        <v>70</v>
      </c>
      <c r="AU215">
        <v>10</v>
      </c>
      <c r="AV215">
        <v>1</v>
      </c>
      <c r="AW215">
        <v>1</v>
      </c>
      <c r="AZ215">
        <v>1</v>
      </c>
      <c r="BA215">
        <v>1</v>
      </c>
      <c r="BB215">
        <v>1</v>
      </c>
      <c r="BC215">
        <v>1</v>
      </c>
      <c r="BD215" t="s">
        <v>3</v>
      </c>
      <c r="BE215" t="s">
        <v>3</v>
      </c>
      <c r="BF215" t="s">
        <v>3</v>
      </c>
      <c r="BG215" t="s">
        <v>3</v>
      </c>
      <c r="BH215">
        <v>0</v>
      </c>
      <c r="BI215">
        <v>4</v>
      </c>
      <c r="BJ215" t="s">
        <v>170</v>
      </c>
      <c r="BM215">
        <v>0</v>
      </c>
      <c r="BN215">
        <v>0</v>
      </c>
      <c r="BO215" t="s">
        <v>3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 t="s">
        <v>3</v>
      </c>
      <c r="BZ215">
        <v>70</v>
      </c>
      <c r="CA215">
        <v>10</v>
      </c>
      <c r="CE215">
        <v>0</v>
      </c>
      <c r="CF215">
        <v>0</v>
      </c>
      <c r="CG215">
        <v>0</v>
      </c>
      <c r="CM215">
        <v>0</v>
      </c>
      <c r="CN215" t="s">
        <v>3</v>
      </c>
      <c r="CO215">
        <v>0</v>
      </c>
      <c r="CP215">
        <f t="shared" si="195"/>
        <v>4.2699999999999996</v>
      </c>
      <c r="CQ215">
        <f t="shared" si="196"/>
        <v>0</v>
      </c>
      <c r="CR215">
        <f>((((ET215)*BB215-(EU215)*BS215)+AE215*BS215)*AV215)</f>
        <v>0</v>
      </c>
      <c r="CS215">
        <f t="shared" si="197"/>
        <v>0</v>
      </c>
      <c r="CT215">
        <f t="shared" si="198"/>
        <v>11130.3</v>
      </c>
      <c r="CU215">
        <f t="shared" si="199"/>
        <v>0</v>
      </c>
      <c r="CV215">
        <f t="shared" si="200"/>
        <v>83</v>
      </c>
      <c r="CW215">
        <f t="shared" si="201"/>
        <v>0</v>
      </c>
      <c r="CX215">
        <f t="shared" si="202"/>
        <v>0</v>
      </c>
      <c r="CY215">
        <f t="shared" si="203"/>
        <v>2.9889999999999999</v>
      </c>
      <c r="CZ215">
        <f t="shared" si="204"/>
        <v>0.42699999999999994</v>
      </c>
      <c r="DC215" t="s">
        <v>3</v>
      </c>
      <c r="DD215" t="s">
        <v>3</v>
      </c>
      <c r="DE215" t="s">
        <v>3</v>
      </c>
      <c r="DF215" t="s">
        <v>3</v>
      </c>
      <c r="DG215" t="s">
        <v>3</v>
      </c>
      <c r="DH215" t="s">
        <v>3</v>
      </c>
      <c r="DI215" t="s">
        <v>3</v>
      </c>
      <c r="DJ215" t="s">
        <v>3</v>
      </c>
      <c r="DK215" t="s">
        <v>3</v>
      </c>
      <c r="DL215" t="s">
        <v>3</v>
      </c>
      <c r="DM215" t="s">
        <v>3</v>
      </c>
      <c r="DN215">
        <v>0</v>
      </c>
      <c r="DO215">
        <v>0</v>
      </c>
      <c r="DP215">
        <v>1</v>
      </c>
      <c r="DQ215">
        <v>1</v>
      </c>
      <c r="DU215">
        <v>1007</v>
      </c>
      <c r="DV215" t="s">
        <v>161</v>
      </c>
      <c r="DW215" t="s">
        <v>161</v>
      </c>
      <c r="DX215">
        <v>100</v>
      </c>
      <c r="EE215">
        <v>41650916</v>
      </c>
      <c r="EF215">
        <v>1</v>
      </c>
      <c r="EG215" t="s">
        <v>20</v>
      </c>
      <c r="EH215">
        <v>0</v>
      </c>
      <c r="EI215" t="s">
        <v>3</v>
      </c>
      <c r="EJ215">
        <v>4</v>
      </c>
      <c r="EK215">
        <v>0</v>
      </c>
      <c r="EL215" t="s">
        <v>21</v>
      </c>
      <c r="EM215" t="s">
        <v>22</v>
      </c>
      <c r="EO215" t="s">
        <v>3</v>
      </c>
      <c r="EQ215">
        <v>0</v>
      </c>
      <c r="ER215">
        <v>11130.3</v>
      </c>
      <c r="ES215">
        <v>0</v>
      </c>
      <c r="ET215">
        <v>0</v>
      </c>
      <c r="EU215">
        <v>0</v>
      </c>
      <c r="EV215">
        <v>11130.3</v>
      </c>
      <c r="EW215">
        <v>83</v>
      </c>
      <c r="EX215">
        <v>0</v>
      </c>
      <c r="EY215">
        <v>0</v>
      </c>
      <c r="FQ215">
        <v>0</v>
      </c>
      <c r="FR215">
        <f t="shared" si="205"/>
        <v>0</v>
      </c>
      <c r="FS215">
        <v>0</v>
      </c>
      <c r="FX215">
        <v>70</v>
      </c>
      <c r="FY215">
        <v>10</v>
      </c>
      <c r="GA215" t="s">
        <v>3</v>
      </c>
      <c r="GD215">
        <v>0</v>
      </c>
      <c r="GF215">
        <v>-1649887295</v>
      </c>
      <c r="GG215">
        <v>2</v>
      </c>
      <c r="GH215">
        <v>1</v>
      </c>
      <c r="GI215">
        <v>-2</v>
      </c>
      <c r="GJ215">
        <v>0</v>
      </c>
      <c r="GK215">
        <f>ROUND(R215*(R12)/100,2)</f>
        <v>0</v>
      </c>
      <c r="GL215">
        <f t="shared" si="206"/>
        <v>0</v>
      </c>
      <c r="GM215">
        <f>ROUND(O215+X215+Y215+GK215,2)+GX215</f>
        <v>7.69</v>
      </c>
      <c r="GN215">
        <f>IF(OR(BI215=0,BI215=1),ROUND(O215+X215+Y215+GK215,2),0)</f>
        <v>0</v>
      </c>
      <c r="GO215">
        <f>IF(BI215=2,ROUND(O215+X215+Y215+GK215,2),0)</f>
        <v>0</v>
      </c>
      <c r="GP215">
        <f>IF(BI215=4,ROUND(O215+X215+Y215+GK215,2)+GX215,0)</f>
        <v>7.69</v>
      </c>
      <c r="GR215">
        <v>0</v>
      </c>
      <c r="GS215">
        <v>3</v>
      </c>
      <c r="GT215">
        <v>0</v>
      </c>
      <c r="GU215" t="s">
        <v>3</v>
      </c>
      <c r="GV215">
        <f>ROUND((GT215),6)</f>
        <v>0</v>
      </c>
      <c r="GW215">
        <v>1</v>
      </c>
      <c r="GX215">
        <f t="shared" si="207"/>
        <v>0</v>
      </c>
      <c r="HA215">
        <v>0</v>
      </c>
      <c r="HB215">
        <v>0</v>
      </c>
      <c r="HC215">
        <f t="shared" si="208"/>
        <v>0</v>
      </c>
      <c r="IK215">
        <v>0</v>
      </c>
    </row>
    <row r="216" spans="1:245" x14ac:dyDescent="0.2">
      <c r="A216">
        <v>17</v>
      </c>
      <c r="B216">
        <v>1</v>
      </c>
      <c r="C216">
        <f>ROW(SmtRes!A151)</f>
        <v>151</v>
      </c>
      <c r="D216">
        <f>ROW(EtalonRes!A156)</f>
        <v>156</v>
      </c>
      <c r="E216" t="s">
        <v>237</v>
      </c>
      <c r="F216" t="s">
        <v>172</v>
      </c>
      <c r="G216" t="s">
        <v>173</v>
      </c>
      <c r="H216" t="s">
        <v>93</v>
      </c>
      <c r="I216">
        <f>ROUND((I221)*100*0.24,9)</f>
        <v>7.68</v>
      </c>
      <c r="J216">
        <v>0</v>
      </c>
      <c r="O216">
        <f t="shared" si="179"/>
        <v>363.03</v>
      </c>
      <c r="P216">
        <f t="shared" si="180"/>
        <v>0</v>
      </c>
      <c r="Q216">
        <f t="shared" si="181"/>
        <v>363.03</v>
      </c>
      <c r="R216">
        <f t="shared" si="182"/>
        <v>197.07</v>
      </c>
      <c r="S216">
        <f t="shared" si="183"/>
        <v>0</v>
      </c>
      <c r="T216">
        <f t="shared" si="184"/>
        <v>0</v>
      </c>
      <c r="U216">
        <f t="shared" si="185"/>
        <v>0</v>
      </c>
      <c r="V216">
        <f t="shared" si="186"/>
        <v>0</v>
      </c>
      <c r="W216">
        <f t="shared" si="187"/>
        <v>0</v>
      </c>
      <c r="X216">
        <f t="shared" si="188"/>
        <v>0</v>
      </c>
      <c r="Y216">
        <f t="shared" si="189"/>
        <v>0</v>
      </c>
      <c r="AA216">
        <v>45334378</v>
      </c>
      <c r="AB216">
        <f t="shared" si="190"/>
        <v>47.27</v>
      </c>
      <c r="AC216">
        <f>ROUND((ES216),6)</f>
        <v>0</v>
      </c>
      <c r="AD216">
        <f>ROUND((((ET216)-(EU216))+AE216),6)</f>
        <v>47.27</v>
      </c>
      <c r="AE216">
        <f t="shared" si="191"/>
        <v>25.66</v>
      </c>
      <c r="AF216">
        <f t="shared" si="191"/>
        <v>0</v>
      </c>
      <c r="AG216">
        <f t="shared" si="192"/>
        <v>0</v>
      </c>
      <c r="AH216">
        <f t="shared" si="193"/>
        <v>0</v>
      </c>
      <c r="AI216">
        <f t="shared" si="193"/>
        <v>0</v>
      </c>
      <c r="AJ216">
        <f t="shared" si="194"/>
        <v>0</v>
      </c>
      <c r="AK216">
        <v>47.27</v>
      </c>
      <c r="AL216">
        <v>0</v>
      </c>
      <c r="AM216">
        <v>47.27</v>
      </c>
      <c r="AN216">
        <v>25.66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1</v>
      </c>
      <c r="AW216">
        <v>1</v>
      </c>
      <c r="AZ216">
        <v>1</v>
      </c>
      <c r="BA216">
        <v>1</v>
      </c>
      <c r="BB216">
        <v>1</v>
      </c>
      <c r="BC216">
        <v>1</v>
      </c>
      <c r="BD216" t="s">
        <v>3</v>
      </c>
      <c r="BE216" t="s">
        <v>3</v>
      </c>
      <c r="BF216" t="s">
        <v>3</v>
      </c>
      <c r="BG216" t="s">
        <v>3</v>
      </c>
      <c r="BH216">
        <v>0</v>
      </c>
      <c r="BI216">
        <v>4</v>
      </c>
      <c r="BJ216" t="s">
        <v>174</v>
      </c>
      <c r="BM216">
        <v>1</v>
      </c>
      <c r="BN216">
        <v>0</v>
      </c>
      <c r="BO216" t="s">
        <v>3</v>
      </c>
      <c r="BP216">
        <v>0</v>
      </c>
      <c r="BQ216">
        <v>1</v>
      </c>
      <c r="BR216">
        <v>0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 t="s">
        <v>3</v>
      </c>
      <c r="BZ216">
        <v>0</v>
      </c>
      <c r="CA216">
        <v>0</v>
      </c>
      <c r="CE216">
        <v>0</v>
      </c>
      <c r="CF216">
        <v>0</v>
      </c>
      <c r="CG216">
        <v>0</v>
      </c>
      <c r="CM216">
        <v>0</v>
      </c>
      <c r="CN216" t="s">
        <v>3</v>
      </c>
      <c r="CO216">
        <v>0</v>
      </c>
      <c r="CP216">
        <f t="shared" si="195"/>
        <v>363.03</v>
      </c>
      <c r="CQ216">
        <f t="shared" si="196"/>
        <v>0</v>
      </c>
      <c r="CR216">
        <f>((((ET216)*BB216-(EU216)*BS216)+AE216*BS216)*AV216)</f>
        <v>47.27</v>
      </c>
      <c r="CS216">
        <f t="shared" si="197"/>
        <v>25.66</v>
      </c>
      <c r="CT216">
        <f t="shared" si="198"/>
        <v>0</v>
      </c>
      <c r="CU216">
        <f t="shared" si="199"/>
        <v>0</v>
      </c>
      <c r="CV216">
        <f t="shared" si="200"/>
        <v>0</v>
      </c>
      <c r="CW216">
        <f t="shared" si="201"/>
        <v>0</v>
      </c>
      <c r="CX216">
        <f t="shared" si="202"/>
        <v>0</v>
      </c>
      <c r="CY216">
        <f t="shared" si="203"/>
        <v>0</v>
      </c>
      <c r="CZ216">
        <f t="shared" si="204"/>
        <v>0</v>
      </c>
      <c r="DC216" t="s">
        <v>3</v>
      </c>
      <c r="DD216" t="s">
        <v>3</v>
      </c>
      <c r="DE216" t="s">
        <v>3</v>
      </c>
      <c r="DF216" t="s">
        <v>3</v>
      </c>
      <c r="DG216" t="s">
        <v>3</v>
      </c>
      <c r="DH216" t="s">
        <v>3</v>
      </c>
      <c r="DI216" t="s">
        <v>3</v>
      </c>
      <c r="DJ216" t="s">
        <v>3</v>
      </c>
      <c r="DK216" t="s">
        <v>3</v>
      </c>
      <c r="DL216" t="s">
        <v>3</v>
      </c>
      <c r="DM216" t="s">
        <v>3</v>
      </c>
      <c r="DN216">
        <v>0</v>
      </c>
      <c r="DO216">
        <v>0</v>
      </c>
      <c r="DP216">
        <v>1</v>
      </c>
      <c r="DQ216">
        <v>1</v>
      </c>
      <c r="DU216">
        <v>1007</v>
      </c>
      <c r="DV216" t="s">
        <v>93</v>
      </c>
      <c r="DW216" t="s">
        <v>93</v>
      </c>
      <c r="DX216">
        <v>1</v>
      </c>
      <c r="EE216">
        <v>41650918</v>
      </c>
      <c r="EF216">
        <v>1</v>
      </c>
      <c r="EG216" t="s">
        <v>20</v>
      </c>
      <c r="EH216">
        <v>0</v>
      </c>
      <c r="EI216" t="s">
        <v>3</v>
      </c>
      <c r="EJ216">
        <v>4</v>
      </c>
      <c r="EK216">
        <v>1</v>
      </c>
      <c r="EL216" t="s">
        <v>54</v>
      </c>
      <c r="EM216" t="s">
        <v>22</v>
      </c>
      <c r="EO216" t="s">
        <v>3</v>
      </c>
      <c r="EQ216">
        <v>0</v>
      </c>
      <c r="ER216">
        <v>47.27</v>
      </c>
      <c r="ES216">
        <v>0</v>
      </c>
      <c r="ET216">
        <v>47.27</v>
      </c>
      <c r="EU216">
        <v>25.66</v>
      </c>
      <c r="EV216">
        <v>0</v>
      </c>
      <c r="EW216">
        <v>0</v>
      </c>
      <c r="EX216">
        <v>0</v>
      </c>
      <c r="EY216">
        <v>0</v>
      </c>
      <c r="FQ216">
        <v>0</v>
      </c>
      <c r="FR216">
        <f t="shared" si="205"/>
        <v>0</v>
      </c>
      <c r="FS216">
        <v>0</v>
      </c>
      <c r="FX216">
        <v>0</v>
      </c>
      <c r="FY216">
        <v>0</v>
      </c>
      <c r="GA216" t="s">
        <v>3</v>
      </c>
      <c r="GD216">
        <v>1</v>
      </c>
      <c r="GF216">
        <v>-1249335408</v>
      </c>
      <c r="GG216">
        <v>2</v>
      </c>
      <c r="GH216">
        <v>1</v>
      </c>
      <c r="GI216">
        <v>-2</v>
      </c>
      <c r="GJ216">
        <v>0</v>
      </c>
      <c r="GK216">
        <v>0</v>
      </c>
      <c r="GL216">
        <f t="shared" si="206"/>
        <v>0</v>
      </c>
      <c r="GM216">
        <f>ROUND(O216+X216+Y216,2)+GX216</f>
        <v>363.03</v>
      </c>
      <c r="GN216">
        <f>IF(OR(BI216=0,BI216=1),ROUND(O216+X216+Y216,2),0)</f>
        <v>0</v>
      </c>
      <c r="GO216">
        <f>IF(BI216=2,ROUND(O216+X216+Y216,2),0)</f>
        <v>0</v>
      </c>
      <c r="GP216">
        <f>IF(BI216=4,ROUND(O216+X216+Y216,2)+GX216,0)</f>
        <v>363.03</v>
      </c>
      <c r="GR216">
        <v>0</v>
      </c>
      <c r="GS216">
        <v>3</v>
      </c>
      <c r="GT216">
        <v>0</v>
      </c>
      <c r="GU216" t="s">
        <v>3</v>
      </c>
      <c r="GV216">
        <f>ROUND((GT216),6)</f>
        <v>0</v>
      </c>
      <c r="GW216">
        <v>1</v>
      </c>
      <c r="GX216">
        <f t="shared" si="207"/>
        <v>0</v>
      </c>
      <c r="HA216">
        <v>0</v>
      </c>
      <c r="HB216">
        <v>0</v>
      </c>
      <c r="HC216">
        <f t="shared" si="208"/>
        <v>0</v>
      </c>
      <c r="IK216">
        <v>0</v>
      </c>
    </row>
    <row r="217" spans="1:245" x14ac:dyDescent="0.2">
      <c r="A217">
        <v>17</v>
      </c>
      <c r="B217">
        <v>1</v>
      </c>
      <c r="C217">
        <f>ROW(SmtRes!A152)</f>
        <v>152</v>
      </c>
      <c r="D217">
        <f>ROW(EtalonRes!A157)</f>
        <v>157</v>
      </c>
      <c r="E217" t="s">
        <v>238</v>
      </c>
      <c r="F217" t="s">
        <v>176</v>
      </c>
      <c r="G217" t="s">
        <v>177</v>
      </c>
      <c r="H217" t="s">
        <v>93</v>
      </c>
      <c r="I217">
        <f>ROUND(I216,9)</f>
        <v>7.68</v>
      </c>
      <c r="J217">
        <v>0</v>
      </c>
      <c r="O217">
        <f t="shared" si="179"/>
        <v>5504.64</v>
      </c>
      <c r="P217">
        <f t="shared" si="180"/>
        <v>0</v>
      </c>
      <c r="Q217">
        <f t="shared" si="181"/>
        <v>5504.64</v>
      </c>
      <c r="R217">
        <f t="shared" si="182"/>
        <v>2988.75</v>
      </c>
      <c r="S217">
        <f t="shared" si="183"/>
        <v>0</v>
      </c>
      <c r="T217">
        <f t="shared" si="184"/>
        <v>0</v>
      </c>
      <c r="U217">
        <f t="shared" si="185"/>
        <v>0</v>
      </c>
      <c r="V217">
        <f t="shared" si="186"/>
        <v>0</v>
      </c>
      <c r="W217">
        <f t="shared" si="187"/>
        <v>0</v>
      </c>
      <c r="X217">
        <f t="shared" si="188"/>
        <v>0</v>
      </c>
      <c r="Y217">
        <f t="shared" si="189"/>
        <v>0</v>
      </c>
      <c r="AA217">
        <v>45334378</v>
      </c>
      <c r="AB217">
        <f t="shared" si="190"/>
        <v>716.75</v>
      </c>
      <c r="AC217">
        <f>ROUND(((ES217*47)),6)</f>
        <v>0</v>
      </c>
      <c r="AD217">
        <f>ROUND(((((ET217*47))-((EU217*47)))+AE217),6)</f>
        <v>716.75</v>
      </c>
      <c r="AE217">
        <f>ROUND(((EU217*47)),6)</f>
        <v>389.16</v>
      </c>
      <c r="AF217">
        <f>ROUND(((EV217*47)),6)</f>
        <v>0</v>
      </c>
      <c r="AG217">
        <f t="shared" si="192"/>
        <v>0</v>
      </c>
      <c r="AH217">
        <f>((EW217*47))</f>
        <v>0</v>
      </c>
      <c r="AI217">
        <f>((EX217*47))</f>
        <v>0</v>
      </c>
      <c r="AJ217">
        <f t="shared" si="194"/>
        <v>0</v>
      </c>
      <c r="AK217">
        <v>15.25</v>
      </c>
      <c r="AL217">
        <v>0</v>
      </c>
      <c r="AM217">
        <v>15.25</v>
      </c>
      <c r="AN217">
        <v>8.2799999999999994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</v>
      </c>
      <c r="AW217">
        <v>1</v>
      </c>
      <c r="AZ217">
        <v>1</v>
      </c>
      <c r="BA217">
        <v>1</v>
      </c>
      <c r="BB217">
        <v>1</v>
      </c>
      <c r="BC217">
        <v>1</v>
      </c>
      <c r="BD217" t="s">
        <v>3</v>
      </c>
      <c r="BE217" t="s">
        <v>3</v>
      </c>
      <c r="BF217" t="s">
        <v>3</v>
      </c>
      <c r="BG217" t="s">
        <v>3</v>
      </c>
      <c r="BH217">
        <v>0</v>
      </c>
      <c r="BI217">
        <v>4</v>
      </c>
      <c r="BJ217" t="s">
        <v>178</v>
      </c>
      <c r="BM217">
        <v>1</v>
      </c>
      <c r="BN217">
        <v>0</v>
      </c>
      <c r="BO217" t="s">
        <v>3</v>
      </c>
      <c r="BP217">
        <v>0</v>
      </c>
      <c r="BQ217">
        <v>1</v>
      </c>
      <c r="BR217">
        <v>0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 t="s">
        <v>3</v>
      </c>
      <c r="BZ217">
        <v>0</v>
      </c>
      <c r="CA217">
        <v>0</v>
      </c>
      <c r="CE217">
        <v>0</v>
      </c>
      <c r="CF217">
        <v>0</v>
      </c>
      <c r="CG217">
        <v>0</v>
      </c>
      <c r="CM217">
        <v>0</v>
      </c>
      <c r="CN217" t="s">
        <v>3</v>
      </c>
      <c r="CO217">
        <v>0</v>
      </c>
      <c r="CP217">
        <f t="shared" si="195"/>
        <v>5504.64</v>
      </c>
      <c r="CQ217">
        <f t="shared" si="196"/>
        <v>0</v>
      </c>
      <c r="CR217">
        <f>(((((ET217*47))*BB217-((EU217*47))*BS217)+AE217*BS217)*AV217)</f>
        <v>716.75</v>
      </c>
      <c r="CS217">
        <f t="shared" si="197"/>
        <v>389.16</v>
      </c>
      <c r="CT217">
        <f t="shared" si="198"/>
        <v>0</v>
      </c>
      <c r="CU217">
        <f t="shared" si="199"/>
        <v>0</v>
      </c>
      <c r="CV217">
        <f t="shared" si="200"/>
        <v>0</v>
      </c>
      <c r="CW217">
        <f t="shared" si="201"/>
        <v>0</v>
      </c>
      <c r="CX217">
        <f t="shared" si="202"/>
        <v>0</v>
      </c>
      <c r="CY217">
        <f t="shared" si="203"/>
        <v>0</v>
      </c>
      <c r="CZ217">
        <f t="shared" si="204"/>
        <v>0</v>
      </c>
      <c r="DC217" t="s">
        <v>3</v>
      </c>
      <c r="DD217" t="s">
        <v>179</v>
      </c>
      <c r="DE217" t="s">
        <v>179</v>
      </c>
      <c r="DF217" t="s">
        <v>179</v>
      </c>
      <c r="DG217" t="s">
        <v>179</v>
      </c>
      <c r="DH217" t="s">
        <v>3</v>
      </c>
      <c r="DI217" t="s">
        <v>179</v>
      </c>
      <c r="DJ217" t="s">
        <v>179</v>
      </c>
      <c r="DK217" t="s">
        <v>3</v>
      </c>
      <c r="DL217" t="s">
        <v>3</v>
      </c>
      <c r="DM217" t="s">
        <v>3</v>
      </c>
      <c r="DN217">
        <v>0</v>
      </c>
      <c r="DO217">
        <v>0</v>
      </c>
      <c r="DP217">
        <v>1</v>
      </c>
      <c r="DQ217">
        <v>1</v>
      </c>
      <c r="DU217">
        <v>1007</v>
      </c>
      <c r="DV217" t="s">
        <v>93</v>
      </c>
      <c r="DW217" t="s">
        <v>93</v>
      </c>
      <c r="DX217">
        <v>1</v>
      </c>
      <c r="EE217">
        <v>41650918</v>
      </c>
      <c r="EF217">
        <v>1</v>
      </c>
      <c r="EG217" t="s">
        <v>20</v>
      </c>
      <c r="EH217">
        <v>0</v>
      </c>
      <c r="EI217" t="s">
        <v>3</v>
      </c>
      <c r="EJ217">
        <v>4</v>
      </c>
      <c r="EK217">
        <v>1</v>
      </c>
      <c r="EL217" t="s">
        <v>54</v>
      </c>
      <c r="EM217" t="s">
        <v>22</v>
      </c>
      <c r="EO217" t="s">
        <v>3</v>
      </c>
      <c r="EQ217">
        <v>0</v>
      </c>
      <c r="ER217">
        <v>15.25</v>
      </c>
      <c r="ES217">
        <v>0</v>
      </c>
      <c r="ET217">
        <v>15.25</v>
      </c>
      <c r="EU217">
        <v>8.2799999999999994</v>
      </c>
      <c r="EV217">
        <v>0</v>
      </c>
      <c r="EW217">
        <v>0</v>
      </c>
      <c r="EX217">
        <v>0</v>
      </c>
      <c r="EY217">
        <v>0</v>
      </c>
      <c r="FQ217">
        <v>0</v>
      </c>
      <c r="FR217">
        <f t="shared" si="205"/>
        <v>0</v>
      </c>
      <c r="FS217">
        <v>0</v>
      </c>
      <c r="FX217">
        <v>0</v>
      </c>
      <c r="FY217">
        <v>0</v>
      </c>
      <c r="GA217" t="s">
        <v>3</v>
      </c>
      <c r="GD217">
        <v>1</v>
      </c>
      <c r="GF217">
        <v>1621369677</v>
      </c>
      <c r="GG217">
        <v>2</v>
      </c>
      <c r="GH217">
        <v>1</v>
      </c>
      <c r="GI217">
        <v>-2</v>
      </c>
      <c r="GJ217">
        <v>0</v>
      </c>
      <c r="GK217">
        <v>0</v>
      </c>
      <c r="GL217">
        <f t="shared" si="206"/>
        <v>0</v>
      </c>
      <c r="GM217">
        <f>ROUND(O217+X217+Y217,2)+GX217</f>
        <v>5504.64</v>
      </c>
      <c r="GN217">
        <f>IF(OR(BI217=0,BI217=1),ROUND(O217+X217+Y217,2),0)</f>
        <v>0</v>
      </c>
      <c r="GO217">
        <f>IF(BI217=2,ROUND(O217+X217+Y217,2),0)</f>
        <v>0</v>
      </c>
      <c r="GP217">
        <f>IF(BI217=4,ROUND(O217+X217+Y217,2)+GX217,0)</f>
        <v>5504.64</v>
      </c>
      <c r="GR217">
        <v>0</v>
      </c>
      <c r="GS217">
        <v>3</v>
      </c>
      <c r="GT217">
        <v>0</v>
      </c>
      <c r="GU217" t="s">
        <v>179</v>
      </c>
      <c r="GV217">
        <f>ROUND(((GT217*47)),6)</f>
        <v>0</v>
      </c>
      <c r="GW217">
        <v>1</v>
      </c>
      <c r="GX217">
        <f t="shared" si="207"/>
        <v>0</v>
      </c>
      <c r="HA217">
        <v>0</v>
      </c>
      <c r="HB217">
        <v>0</v>
      </c>
      <c r="HC217">
        <f t="shared" si="208"/>
        <v>0</v>
      </c>
      <c r="IK217">
        <v>0</v>
      </c>
    </row>
    <row r="218" spans="1:245" x14ac:dyDescent="0.2">
      <c r="A218">
        <v>17</v>
      </c>
      <c r="B218">
        <v>1</v>
      </c>
      <c r="C218">
        <f>ROW(SmtRes!A160)</f>
        <v>160</v>
      </c>
      <c r="D218">
        <f>ROW(EtalonRes!A165)</f>
        <v>165</v>
      </c>
      <c r="E218" t="s">
        <v>239</v>
      </c>
      <c r="F218" t="s">
        <v>181</v>
      </c>
      <c r="G218" t="s">
        <v>182</v>
      </c>
      <c r="H218" t="s">
        <v>161</v>
      </c>
      <c r="I218">
        <f>ROUND((I221)*0.1,9)</f>
        <v>3.2000000000000001E-2</v>
      </c>
      <c r="J218">
        <v>0</v>
      </c>
      <c r="O218">
        <f t="shared" si="179"/>
        <v>2427.65</v>
      </c>
      <c r="P218">
        <f t="shared" si="180"/>
        <v>2085.19</v>
      </c>
      <c r="Q218">
        <f t="shared" si="181"/>
        <v>243.27</v>
      </c>
      <c r="R218">
        <f t="shared" si="182"/>
        <v>103.14</v>
      </c>
      <c r="S218">
        <f t="shared" si="183"/>
        <v>99.19</v>
      </c>
      <c r="T218">
        <f t="shared" si="184"/>
        <v>0</v>
      </c>
      <c r="U218">
        <f t="shared" si="185"/>
        <v>0.52991999999999995</v>
      </c>
      <c r="V218">
        <f t="shared" si="186"/>
        <v>0</v>
      </c>
      <c r="W218">
        <f t="shared" si="187"/>
        <v>0</v>
      </c>
      <c r="X218">
        <f t="shared" si="188"/>
        <v>69.430000000000007</v>
      </c>
      <c r="Y218">
        <f t="shared" si="189"/>
        <v>9.92</v>
      </c>
      <c r="AA218">
        <v>45334378</v>
      </c>
      <c r="AB218">
        <f t="shared" si="190"/>
        <v>75863.820000000007</v>
      </c>
      <c r="AC218">
        <f t="shared" ref="AC218:AC223" si="209">ROUND((ES218),6)</f>
        <v>65162.05</v>
      </c>
      <c r="AD218">
        <f t="shared" ref="AD218:AD223" si="210">ROUND((((ET218)-(EU218))+AE218),6)</f>
        <v>7602.23</v>
      </c>
      <c r="AE218">
        <f t="shared" ref="AE218:AF223" si="211">ROUND((EU218),6)</f>
        <v>3222.98</v>
      </c>
      <c r="AF218">
        <f t="shared" si="211"/>
        <v>3099.54</v>
      </c>
      <c r="AG218">
        <f t="shared" si="192"/>
        <v>0</v>
      </c>
      <c r="AH218">
        <f t="shared" ref="AH218:AI223" si="212">(EW218)</f>
        <v>16.559999999999999</v>
      </c>
      <c r="AI218">
        <f t="shared" si="212"/>
        <v>0</v>
      </c>
      <c r="AJ218">
        <f t="shared" si="194"/>
        <v>0</v>
      </c>
      <c r="AK218">
        <v>75863.820000000007</v>
      </c>
      <c r="AL218">
        <v>65162.05</v>
      </c>
      <c r="AM218">
        <v>7602.23</v>
      </c>
      <c r="AN218">
        <v>3222.98</v>
      </c>
      <c r="AO218">
        <v>3099.54</v>
      </c>
      <c r="AP218">
        <v>0</v>
      </c>
      <c r="AQ218">
        <v>16.559999999999999</v>
      </c>
      <c r="AR218">
        <v>0</v>
      </c>
      <c r="AS218">
        <v>0</v>
      </c>
      <c r="AT218">
        <v>70</v>
      </c>
      <c r="AU218">
        <v>10</v>
      </c>
      <c r="AV218">
        <v>1</v>
      </c>
      <c r="AW218">
        <v>1</v>
      </c>
      <c r="AZ218">
        <v>1</v>
      </c>
      <c r="BA218">
        <v>1</v>
      </c>
      <c r="BB218">
        <v>1</v>
      </c>
      <c r="BC218">
        <v>1</v>
      </c>
      <c r="BD218" t="s">
        <v>3</v>
      </c>
      <c r="BE218" t="s">
        <v>3</v>
      </c>
      <c r="BF218" t="s">
        <v>3</v>
      </c>
      <c r="BG218" t="s">
        <v>3</v>
      </c>
      <c r="BH218">
        <v>0</v>
      </c>
      <c r="BI218">
        <v>4</v>
      </c>
      <c r="BJ218" t="s">
        <v>183</v>
      </c>
      <c r="BM218">
        <v>0</v>
      </c>
      <c r="BN218">
        <v>0</v>
      </c>
      <c r="BO218" t="s">
        <v>3</v>
      </c>
      <c r="BP218">
        <v>0</v>
      </c>
      <c r="BQ218">
        <v>1</v>
      </c>
      <c r="BR218">
        <v>0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 t="s">
        <v>3</v>
      </c>
      <c r="BZ218">
        <v>70</v>
      </c>
      <c r="CA218">
        <v>10</v>
      </c>
      <c r="CE218">
        <v>0</v>
      </c>
      <c r="CF218">
        <v>0</v>
      </c>
      <c r="CG218">
        <v>0</v>
      </c>
      <c r="CM218">
        <v>0</v>
      </c>
      <c r="CN218" t="s">
        <v>3</v>
      </c>
      <c r="CO218">
        <v>0</v>
      </c>
      <c r="CP218">
        <f t="shared" si="195"/>
        <v>2427.65</v>
      </c>
      <c r="CQ218">
        <f t="shared" si="196"/>
        <v>65162.05</v>
      </c>
      <c r="CR218">
        <f t="shared" ref="CR218:CR223" si="213">((((ET218)*BB218-(EU218)*BS218)+AE218*BS218)*AV218)</f>
        <v>7602.23</v>
      </c>
      <c r="CS218">
        <f t="shared" si="197"/>
        <v>3222.98</v>
      </c>
      <c r="CT218">
        <f t="shared" si="198"/>
        <v>3099.54</v>
      </c>
      <c r="CU218">
        <f t="shared" si="199"/>
        <v>0</v>
      </c>
      <c r="CV218">
        <f t="shared" si="200"/>
        <v>16.559999999999999</v>
      </c>
      <c r="CW218">
        <f t="shared" si="201"/>
        <v>0</v>
      </c>
      <c r="CX218">
        <f t="shared" si="202"/>
        <v>0</v>
      </c>
      <c r="CY218">
        <f t="shared" si="203"/>
        <v>69.433000000000007</v>
      </c>
      <c r="CZ218">
        <f t="shared" si="204"/>
        <v>9.9190000000000005</v>
      </c>
      <c r="DC218" t="s">
        <v>3</v>
      </c>
      <c r="DD218" t="s">
        <v>3</v>
      </c>
      <c r="DE218" t="s">
        <v>3</v>
      </c>
      <c r="DF218" t="s">
        <v>3</v>
      </c>
      <c r="DG218" t="s">
        <v>3</v>
      </c>
      <c r="DH218" t="s">
        <v>3</v>
      </c>
      <c r="DI218" t="s">
        <v>3</v>
      </c>
      <c r="DJ218" t="s">
        <v>3</v>
      </c>
      <c r="DK218" t="s">
        <v>3</v>
      </c>
      <c r="DL218" t="s">
        <v>3</v>
      </c>
      <c r="DM218" t="s">
        <v>3</v>
      </c>
      <c r="DN218">
        <v>0</v>
      </c>
      <c r="DO218">
        <v>0</v>
      </c>
      <c r="DP218">
        <v>1</v>
      </c>
      <c r="DQ218">
        <v>1</v>
      </c>
      <c r="DU218">
        <v>1007</v>
      </c>
      <c r="DV218" t="s">
        <v>161</v>
      </c>
      <c r="DW218" t="s">
        <v>161</v>
      </c>
      <c r="DX218">
        <v>100</v>
      </c>
      <c r="EE218">
        <v>41650916</v>
      </c>
      <c r="EF218">
        <v>1</v>
      </c>
      <c r="EG218" t="s">
        <v>20</v>
      </c>
      <c r="EH218">
        <v>0</v>
      </c>
      <c r="EI218" t="s">
        <v>3</v>
      </c>
      <c r="EJ218">
        <v>4</v>
      </c>
      <c r="EK218">
        <v>0</v>
      </c>
      <c r="EL218" t="s">
        <v>21</v>
      </c>
      <c r="EM218" t="s">
        <v>22</v>
      </c>
      <c r="EO218" t="s">
        <v>3</v>
      </c>
      <c r="EQ218">
        <v>0</v>
      </c>
      <c r="ER218">
        <v>75863.820000000007</v>
      </c>
      <c r="ES218">
        <v>65162.05</v>
      </c>
      <c r="ET218">
        <v>7602.23</v>
      </c>
      <c r="EU218">
        <v>3222.98</v>
      </c>
      <c r="EV218">
        <v>3099.54</v>
      </c>
      <c r="EW218">
        <v>16.559999999999999</v>
      </c>
      <c r="EX218">
        <v>0</v>
      </c>
      <c r="EY218">
        <v>0</v>
      </c>
      <c r="FQ218">
        <v>0</v>
      </c>
      <c r="FR218">
        <f t="shared" si="205"/>
        <v>0</v>
      </c>
      <c r="FS218">
        <v>0</v>
      </c>
      <c r="FX218">
        <v>70</v>
      </c>
      <c r="FY218">
        <v>10</v>
      </c>
      <c r="GA218" t="s">
        <v>3</v>
      </c>
      <c r="GD218">
        <v>0</v>
      </c>
      <c r="GF218">
        <v>2135562757</v>
      </c>
      <c r="GG218">
        <v>2</v>
      </c>
      <c r="GH218">
        <v>1</v>
      </c>
      <c r="GI218">
        <v>-2</v>
      </c>
      <c r="GJ218">
        <v>0</v>
      </c>
      <c r="GK218">
        <f>ROUND(R218*(R12)/100,2)</f>
        <v>111.39</v>
      </c>
      <c r="GL218">
        <f t="shared" si="206"/>
        <v>0</v>
      </c>
      <c r="GM218">
        <f t="shared" ref="GM218:GM223" si="214">ROUND(O218+X218+Y218+GK218,2)+GX218</f>
        <v>2618.39</v>
      </c>
      <c r="GN218">
        <f t="shared" ref="GN218:GN223" si="215">IF(OR(BI218=0,BI218=1),ROUND(O218+X218+Y218+GK218,2),0)</f>
        <v>0</v>
      </c>
      <c r="GO218">
        <f t="shared" ref="GO218:GO223" si="216">IF(BI218=2,ROUND(O218+X218+Y218+GK218,2),0)</f>
        <v>0</v>
      </c>
      <c r="GP218">
        <f t="shared" ref="GP218:GP223" si="217">IF(BI218=4,ROUND(O218+X218+Y218+GK218,2)+GX218,0)</f>
        <v>2618.39</v>
      </c>
      <c r="GR218">
        <v>0</v>
      </c>
      <c r="GS218">
        <v>3</v>
      </c>
      <c r="GT218">
        <v>0</v>
      </c>
      <c r="GU218" t="s">
        <v>3</v>
      </c>
      <c r="GV218">
        <f t="shared" ref="GV218:GV223" si="218">ROUND((GT218),6)</f>
        <v>0</v>
      </c>
      <c r="GW218">
        <v>1</v>
      </c>
      <c r="GX218">
        <f t="shared" si="207"/>
        <v>0</v>
      </c>
      <c r="HA218">
        <v>0</v>
      </c>
      <c r="HB218">
        <v>0</v>
      </c>
      <c r="HC218">
        <f t="shared" si="208"/>
        <v>0</v>
      </c>
      <c r="IK218">
        <v>0</v>
      </c>
    </row>
    <row r="219" spans="1:245" x14ac:dyDescent="0.2">
      <c r="A219">
        <v>17</v>
      </c>
      <c r="B219">
        <v>1</v>
      </c>
      <c r="C219">
        <f>ROW(SmtRes!A169)</f>
        <v>169</v>
      </c>
      <c r="D219">
        <f>ROW(EtalonRes!A174)</f>
        <v>174</v>
      </c>
      <c r="E219" t="s">
        <v>240</v>
      </c>
      <c r="F219" t="s">
        <v>185</v>
      </c>
      <c r="G219" t="s">
        <v>186</v>
      </c>
      <c r="H219" t="s">
        <v>161</v>
      </c>
      <c r="I219">
        <f>ROUND((I221)*0.1,9)</f>
        <v>3.2000000000000001E-2</v>
      </c>
      <c r="J219">
        <v>0</v>
      </c>
      <c r="O219">
        <f t="shared" si="179"/>
        <v>8987.67</v>
      </c>
      <c r="P219">
        <f t="shared" si="180"/>
        <v>7119.34</v>
      </c>
      <c r="Q219">
        <f t="shared" si="181"/>
        <v>1719.55</v>
      </c>
      <c r="R219">
        <f t="shared" si="182"/>
        <v>678.88</v>
      </c>
      <c r="S219">
        <f t="shared" si="183"/>
        <v>148.78</v>
      </c>
      <c r="T219">
        <f t="shared" si="184"/>
        <v>0</v>
      </c>
      <c r="U219">
        <f t="shared" si="185"/>
        <v>0.79488000000000003</v>
      </c>
      <c r="V219">
        <f t="shared" si="186"/>
        <v>0</v>
      </c>
      <c r="W219">
        <f t="shared" si="187"/>
        <v>0</v>
      </c>
      <c r="X219">
        <f t="shared" si="188"/>
        <v>104.15</v>
      </c>
      <c r="Y219">
        <f t="shared" si="189"/>
        <v>14.88</v>
      </c>
      <c r="AA219">
        <v>45334378</v>
      </c>
      <c r="AB219">
        <f t="shared" si="190"/>
        <v>280864.57</v>
      </c>
      <c r="AC219">
        <f t="shared" si="209"/>
        <v>222479.25</v>
      </c>
      <c r="AD219">
        <f t="shared" si="210"/>
        <v>53736.02</v>
      </c>
      <c r="AE219">
        <f t="shared" si="211"/>
        <v>21215.13</v>
      </c>
      <c r="AF219">
        <f t="shared" si="211"/>
        <v>4649.3</v>
      </c>
      <c r="AG219">
        <f t="shared" si="192"/>
        <v>0</v>
      </c>
      <c r="AH219">
        <f t="shared" si="212"/>
        <v>24.84</v>
      </c>
      <c r="AI219">
        <f t="shared" si="212"/>
        <v>0</v>
      </c>
      <c r="AJ219">
        <f t="shared" si="194"/>
        <v>0</v>
      </c>
      <c r="AK219">
        <v>280864.57</v>
      </c>
      <c r="AL219">
        <v>222479.25</v>
      </c>
      <c r="AM219">
        <v>53736.02</v>
      </c>
      <c r="AN219">
        <v>21215.13</v>
      </c>
      <c r="AO219">
        <v>4649.3</v>
      </c>
      <c r="AP219">
        <v>0</v>
      </c>
      <c r="AQ219">
        <v>24.84</v>
      </c>
      <c r="AR219">
        <v>0</v>
      </c>
      <c r="AS219">
        <v>0</v>
      </c>
      <c r="AT219">
        <v>70</v>
      </c>
      <c r="AU219">
        <v>10</v>
      </c>
      <c r="AV219">
        <v>1</v>
      </c>
      <c r="AW219">
        <v>1</v>
      </c>
      <c r="AZ219">
        <v>1</v>
      </c>
      <c r="BA219">
        <v>1</v>
      </c>
      <c r="BB219">
        <v>1</v>
      </c>
      <c r="BC219">
        <v>1</v>
      </c>
      <c r="BD219" t="s">
        <v>3</v>
      </c>
      <c r="BE219" t="s">
        <v>3</v>
      </c>
      <c r="BF219" t="s">
        <v>3</v>
      </c>
      <c r="BG219" t="s">
        <v>3</v>
      </c>
      <c r="BH219">
        <v>0</v>
      </c>
      <c r="BI219">
        <v>4</v>
      </c>
      <c r="BJ219" t="s">
        <v>187</v>
      </c>
      <c r="BM219">
        <v>0</v>
      </c>
      <c r="BN219">
        <v>0</v>
      </c>
      <c r="BO219" t="s">
        <v>3</v>
      </c>
      <c r="BP219">
        <v>0</v>
      </c>
      <c r="BQ219">
        <v>1</v>
      </c>
      <c r="BR219">
        <v>0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 t="s">
        <v>3</v>
      </c>
      <c r="BZ219">
        <v>70</v>
      </c>
      <c r="CA219">
        <v>10</v>
      </c>
      <c r="CE219">
        <v>0</v>
      </c>
      <c r="CF219">
        <v>0</v>
      </c>
      <c r="CG219">
        <v>0</v>
      </c>
      <c r="CM219">
        <v>0</v>
      </c>
      <c r="CN219" t="s">
        <v>3</v>
      </c>
      <c r="CO219">
        <v>0</v>
      </c>
      <c r="CP219">
        <f t="shared" si="195"/>
        <v>8987.67</v>
      </c>
      <c r="CQ219">
        <f t="shared" si="196"/>
        <v>222479.25</v>
      </c>
      <c r="CR219">
        <f t="shared" si="213"/>
        <v>53736.02</v>
      </c>
      <c r="CS219">
        <f t="shared" si="197"/>
        <v>21215.13</v>
      </c>
      <c r="CT219">
        <f t="shared" si="198"/>
        <v>4649.3</v>
      </c>
      <c r="CU219">
        <f t="shared" si="199"/>
        <v>0</v>
      </c>
      <c r="CV219">
        <f t="shared" si="200"/>
        <v>24.84</v>
      </c>
      <c r="CW219">
        <f t="shared" si="201"/>
        <v>0</v>
      </c>
      <c r="CX219">
        <f t="shared" si="202"/>
        <v>0</v>
      </c>
      <c r="CY219">
        <f t="shared" si="203"/>
        <v>104.146</v>
      </c>
      <c r="CZ219">
        <f t="shared" si="204"/>
        <v>14.878</v>
      </c>
      <c r="DC219" t="s">
        <v>3</v>
      </c>
      <c r="DD219" t="s">
        <v>3</v>
      </c>
      <c r="DE219" t="s">
        <v>3</v>
      </c>
      <c r="DF219" t="s">
        <v>3</v>
      </c>
      <c r="DG219" t="s">
        <v>3</v>
      </c>
      <c r="DH219" t="s">
        <v>3</v>
      </c>
      <c r="DI219" t="s">
        <v>3</v>
      </c>
      <c r="DJ219" t="s">
        <v>3</v>
      </c>
      <c r="DK219" t="s">
        <v>3</v>
      </c>
      <c r="DL219" t="s">
        <v>3</v>
      </c>
      <c r="DM219" t="s">
        <v>3</v>
      </c>
      <c r="DN219">
        <v>0</v>
      </c>
      <c r="DO219">
        <v>0</v>
      </c>
      <c r="DP219">
        <v>1</v>
      </c>
      <c r="DQ219">
        <v>1</v>
      </c>
      <c r="DU219">
        <v>1007</v>
      </c>
      <c r="DV219" t="s">
        <v>161</v>
      </c>
      <c r="DW219" t="s">
        <v>161</v>
      </c>
      <c r="DX219">
        <v>100</v>
      </c>
      <c r="EE219">
        <v>41650916</v>
      </c>
      <c r="EF219">
        <v>1</v>
      </c>
      <c r="EG219" t="s">
        <v>20</v>
      </c>
      <c r="EH219">
        <v>0</v>
      </c>
      <c r="EI219" t="s">
        <v>3</v>
      </c>
      <c r="EJ219">
        <v>4</v>
      </c>
      <c r="EK219">
        <v>0</v>
      </c>
      <c r="EL219" t="s">
        <v>21</v>
      </c>
      <c r="EM219" t="s">
        <v>22</v>
      </c>
      <c r="EO219" t="s">
        <v>3</v>
      </c>
      <c r="EQ219">
        <v>0</v>
      </c>
      <c r="ER219">
        <v>280864.57</v>
      </c>
      <c r="ES219">
        <v>222479.25</v>
      </c>
      <c r="ET219">
        <v>53736.02</v>
      </c>
      <c r="EU219">
        <v>21215.13</v>
      </c>
      <c r="EV219">
        <v>4649.3</v>
      </c>
      <c r="EW219">
        <v>24.84</v>
      </c>
      <c r="EX219">
        <v>0</v>
      </c>
      <c r="EY219">
        <v>0</v>
      </c>
      <c r="FQ219">
        <v>0</v>
      </c>
      <c r="FR219">
        <f t="shared" si="205"/>
        <v>0</v>
      </c>
      <c r="FS219">
        <v>0</v>
      </c>
      <c r="FX219">
        <v>70</v>
      </c>
      <c r="FY219">
        <v>10</v>
      </c>
      <c r="GA219" t="s">
        <v>3</v>
      </c>
      <c r="GD219">
        <v>0</v>
      </c>
      <c r="GF219">
        <v>-967976254</v>
      </c>
      <c r="GG219">
        <v>2</v>
      </c>
      <c r="GH219">
        <v>1</v>
      </c>
      <c r="GI219">
        <v>-2</v>
      </c>
      <c r="GJ219">
        <v>0</v>
      </c>
      <c r="GK219">
        <f>ROUND(R219*(R12)/100,2)</f>
        <v>733.19</v>
      </c>
      <c r="GL219">
        <f t="shared" si="206"/>
        <v>0</v>
      </c>
      <c r="GM219">
        <f t="shared" si="214"/>
        <v>9839.89</v>
      </c>
      <c r="GN219">
        <f t="shared" si="215"/>
        <v>0</v>
      </c>
      <c r="GO219">
        <f t="shared" si="216"/>
        <v>0</v>
      </c>
      <c r="GP219">
        <f t="shared" si="217"/>
        <v>9839.89</v>
      </c>
      <c r="GR219">
        <v>0</v>
      </c>
      <c r="GS219">
        <v>3</v>
      </c>
      <c r="GT219">
        <v>0</v>
      </c>
      <c r="GU219" t="s">
        <v>3</v>
      </c>
      <c r="GV219">
        <f t="shared" si="218"/>
        <v>0</v>
      </c>
      <c r="GW219">
        <v>1</v>
      </c>
      <c r="GX219">
        <f t="shared" si="207"/>
        <v>0</v>
      </c>
      <c r="HA219">
        <v>0</v>
      </c>
      <c r="HB219">
        <v>0</v>
      </c>
      <c r="HC219">
        <f t="shared" si="208"/>
        <v>0</v>
      </c>
      <c r="IK219">
        <v>0</v>
      </c>
    </row>
    <row r="220" spans="1:245" x14ac:dyDescent="0.2">
      <c r="A220">
        <v>17</v>
      </c>
      <c r="B220">
        <v>1</v>
      </c>
      <c r="C220">
        <f>ROW(SmtRes!A173)</f>
        <v>173</v>
      </c>
      <c r="D220">
        <f>ROW(EtalonRes!A178)</f>
        <v>178</v>
      </c>
      <c r="E220" t="s">
        <v>241</v>
      </c>
      <c r="F220" t="s">
        <v>242</v>
      </c>
      <c r="G220" t="s">
        <v>243</v>
      </c>
      <c r="H220" t="s">
        <v>38</v>
      </c>
      <c r="I220">
        <f>ROUND(I221*0,9)</f>
        <v>0</v>
      </c>
      <c r="J220">
        <v>0</v>
      </c>
      <c r="O220">
        <f t="shared" si="179"/>
        <v>0</v>
      </c>
      <c r="P220">
        <f t="shared" si="180"/>
        <v>0</v>
      </c>
      <c r="Q220">
        <f t="shared" si="181"/>
        <v>0</v>
      </c>
      <c r="R220">
        <f t="shared" si="182"/>
        <v>0</v>
      </c>
      <c r="S220">
        <f t="shared" si="183"/>
        <v>0</v>
      </c>
      <c r="T220">
        <f t="shared" si="184"/>
        <v>0</v>
      </c>
      <c r="U220">
        <f t="shared" si="185"/>
        <v>0</v>
      </c>
      <c r="V220">
        <f t="shared" si="186"/>
        <v>0</v>
      </c>
      <c r="W220">
        <f t="shared" si="187"/>
        <v>0</v>
      </c>
      <c r="X220">
        <f t="shared" si="188"/>
        <v>0</v>
      </c>
      <c r="Y220">
        <f t="shared" si="189"/>
        <v>0</v>
      </c>
      <c r="AA220">
        <v>45334378</v>
      </c>
      <c r="AB220">
        <f t="shared" si="190"/>
        <v>33703.800000000003</v>
      </c>
      <c r="AC220">
        <f t="shared" si="209"/>
        <v>30225.75</v>
      </c>
      <c r="AD220">
        <f t="shared" si="210"/>
        <v>1123.06</v>
      </c>
      <c r="AE220">
        <f t="shared" si="211"/>
        <v>471.72</v>
      </c>
      <c r="AF220">
        <f t="shared" si="211"/>
        <v>2354.9899999999998</v>
      </c>
      <c r="AG220">
        <f t="shared" si="192"/>
        <v>0</v>
      </c>
      <c r="AH220">
        <f t="shared" si="212"/>
        <v>10.3</v>
      </c>
      <c r="AI220">
        <f t="shared" si="212"/>
        <v>0</v>
      </c>
      <c r="AJ220">
        <f t="shared" si="194"/>
        <v>0</v>
      </c>
      <c r="AK220">
        <v>33703.800000000003</v>
      </c>
      <c r="AL220">
        <v>30225.75</v>
      </c>
      <c r="AM220">
        <v>1123.06</v>
      </c>
      <c r="AN220">
        <v>471.72</v>
      </c>
      <c r="AO220">
        <v>2354.9899999999998</v>
      </c>
      <c r="AP220">
        <v>0</v>
      </c>
      <c r="AQ220">
        <v>10.3</v>
      </c>
      <c r="AR220">
        <v>0</v>
      </c>
      <c r="AS220">
        <v>0</v>
      </c>
      <c r="AT220">
        <v>70</v>
      </c>
      <c r="AU220">
        <v>10</v>
      </c>
      <c r="AV220">
        <v>1</v>
      </c>
      <c r="AW220">
        <v>1</v>
      </c>
      <c r="AZ220">
        <v>1</v>
      </c>
      <c r="BA220">
        <v>1</v>
      </c>
      <c r="BB220">
        <v>1</v>
      </c>
      <c r="BC220">
        <v>1</v>
      </c>
      <c r="BD220" t="s">
        <v>3</v>
      </c>
      <c r="BE220" t="s">
        <v>3</v>
      </c>
      <c r="BF220" t="s">
        <v>3</v>
      </c>
      <c r="BG220" t="s">
        <v>3</v>
      </c>
      <c r="BH220">
        <v>0</v>
      </c>
      <c r="BI220">
        <v>4</v>
      </c>
      <c r="BJ220" t="s">
        <v>244</v>
      </c>
      <c r="BM220">
        <v>0</v>
      </c>
      <c r="BN220">
        <v>0</v>
      </c>
      <c r="BO220" t="s">
        <v>3</v>
      </c>
      <c r="BP220">
        <v>0</v>
      </c>
      <c r="BQ220">
        <v>1</v>
      </c>
      <c r="BR220">
        <v>0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 t="s">
        <v>3</v>
      </c>
      <c r="BZ220">
        <v>70</v>
      </c>
      <c r="CA220">
        <v>10</v>
      </c>
      <c r="CE220">
        <v>0</v>
      </c>
      <c r="CF220">
        <v>0</v>
      </c>
      <c r="CG220">
        <v>0</v>
      </c>
      <c r="CM220">
        <v>0</v>
      </c>
      <c r="CN220" t="s">
        <v>3</v>
      </c>
      <c r="CO220">
        <v>0</v>
      </c>
      <c r="CP220">
        <f t="shared" si="195"/>
        <v>0</v>
      </c>
      <c r="CQ220">
        <f t="shared" si="196"/>
        <v>30225.75</v>
      </c>
      <c r="CR220">
        <f t="shared" si="213"/>
        <v>1123.06</v>
      </c>
      <c r="CS220">
        <f t="shared" si="197"/>
        <v>471.72</v>
      </c>
      <c r="CT220">
        <f t="shared" si="198"/>
        <v>2354.9899999999998</v>
      </c>
      <c r="CU220">
        <f t="shared" si="199"/>
        <v>0</v>
      </c>
      <c r="CV220">
        <f t="shared" si="200"/>
        <v>10.3</v>
      </c>
      <c r="CW220">
        <f t="shared" si="201"/>
        <v>0</v>
      </c>
      <c r="CX220">
        <f t="shared" si="202"/>
        <v>0</v>
      </c>
      <c r="CY220">
        <f t="shared" si="203"/>
        <v>0</v>
      </c>
      <c r="CZ220">
        <f t="shared" si="204"/>
        <v>0</v>
      </c>
      <c r="DC220" t="s">
        <v>3</v>
      </c>
      <c r="DD220" t="s">
        <v>3</v>
      </c>
      <c r="DE220" t="s">
        <v>3</v>
      </c>
      <c r="DF220" t="s">
        <v>3</v>
      </c>
      <c r="DG220" t="s">
        <v>3</v>
      </c>
      <c r="DH220" t="s">
        <v>3</v>
      </c>
      <c r="DI220" t="s">
        <v>3</v>
      </c>
      <c r="DJ220" t="s">
        <v>3</v>
      </c>
      <c r="DK220" t="s">
        <v>3</v>
      </c>
      <c r="DL220" t="s">
        <v>3</v>
      </c>
      <c r="DM220" t="s">
        <v>3</v>
      </c>
      <c r="DN220">
        <v>0</v>
      </c>
      <c r="DO220">
        <v>0</v>
      </c>
      <c r="DP220">
        <v>1</v>
      </c>
      <c r="DQ220">
        <v>1</v>
      </c>
      <c r="DU220">
        <v>1005</v>
      </c>
      <c r="DV220" t="s">
        <v>38</v>
      </c>
      <c r="DW220" t="s">
        <v>38</v>
      </c>
      <c r="DX220">
        <v>100</v>
      </c>
      <c r="EE220">
        <v>41650916</v>
      </c>
      <c r="EF220">
        <v>1</v>
      </c>
      <c r="EG220" t="s">
        <v>20</v>
      </c>
      <c r="EH220">
        <v>0</v>
      </c>
      <c r="EI220" t="s">
        <v>3</v>
      </c>
      <c r="EJ220">
        <v>4</v>
      </c>
      <c r="EK220">
        <v>0</v>
      </c>
      <c r="EL220" t="s">
        <v>21</v>
      </c>
      <c r="EM220" t="s">
        <v>22</v>
      </c>
      <c r="EO220" t="s">
        <v>3</v>
      </c>
      <c r="EQ220">
        <v>0</v>
      </c>
      <c r="ER220">
        <v>33703.800000000003</v>
      </c>
      <c r="ES220">
        <v>30225.75</v>
      </c>
      <c r="ET220">
        <v>1123.06</v>
      </c>
      <c r="EU220">
        <v>471.72</v>
      </c>
      <c r="EV220">
        <v>2354.9899999999998</v>
      </c>
      <c r="EW220">
        <v>10.3</v>
      </c>
      <c r="EX220">
        <v>0</v>
      </c>
      <c r="EY220">
        <v>0</v>
      </c>
      <c r="FQ220">
        <v>0</v>
      </c>
      <c r="FR220">
        <f t="shared" si="205"/>
        <v>0</v>
      </c>
      <c r="FS220">
        <v>0</v>
      </c>
      <c r="FX220">
        <v>70</v>
      </c>
      <c r="FY220">
        <v>10</v>
      </c>
      <c r="GA220" t="s">
        <v>3</v>
      </c>
      <c r="GD220">
        <v>0</v>
      </c>
      <c r="GF220">
        <v>984254255</v>
      </c>
      <c r="GG220">
        <v>2</v>
      </c>
      <c r="GH220">
        <v>1</v>
      </c>
      <c r="GI220">
        <v>-2</v>
      </c>
      <c r="GJ220">
        <v>0</v>
      </c>
      <c r="GK220">
        <f>ROUND(R220*(R12)/100,2)</f>
        <v>0</v>
      </c>
      <c r="GL220">
        <f t="shared" si="206"/>
        <v>0</v>
      </c>
      <c r="GM220">
        <f t="shared" si="214"/>
        <v>0</v>
      </c>
      <c r="GN220">
        <f t="shared" si="215"/>
        <v>0</v>
      </c>
      <c r="GO220">
        <f t="shared" si="216"/>
        <v>0</v>
      </c>
      <c r="GP220">
        <f t="shared" si="217"/>
        <v>0</v>
      </c>
      <c r="GR220">
        <v>0</v>
      </c>
      <c r="GS220">
        <v>3</v>
      </c>
      <c r="GT220">
        <v>0</v>
      </c>
      <c r="GU220" t="s">
        <v>3</v>
      </c>
      <c r="GV220">
        <f t="shared" si="218"/>
        <v>0</v>
      </c>
      <c r="GW220">
        <v>1</v>
      </c>
      <c r="GX220">
        <f t="shared" si="207"/>
        <v>0</v>
      </c>
      <c r="HA220">
        <v>0</v>
      </c>
      <c r="HB220">
        <v>0</v>
      </c>
      <c r="HC220">
        <f t="shared" si="208"/>
        <v>0</v>
      </c>
      <c r="IK220">
        <v>0</v>
      </c>
    </row>
    <row r="221" spans="1:245" x14ac:dyDescent="0.2">
      <c r="A221">
        <v>17</v>
      </c>
      <c r="B221">
        <v>1</v>
      </c>
      <c r="C221">
        <f>ROW(SmtRes!A178)</f>
        <v>178</v>
      </c>
      <c r="D221">
        <f>ROW(EtalonRes!A182)</f>
        <v>182</v>
      </c>
      <c r="E221" t="s">
        <v>245</v>
      </c>
      <c r="F221" t="s">
        <v>189</v>
      </c>
      <c r="G221" t="s">
        <v>246</v>
      </c>
      <c r="H221" t="s">
        <v>38</v>
      </c>
      <c r="I221">
        <f>ROUND((32)/100,9)</f>
        <v>0.32</v>
      </c>
      <c r="J221">
        <v>0</v>
      </c>
      <c r="O221">
        <f t="shared" si="179"/>
        <v>9762.68</v>
      </c>
      <c r="P221">
        <f t="shared" si="180"/>
        <v>8247.35</v>
      </c>
      <c r="Q221">
        <f t="shared" si="181"/>
        <v>522.49</v>
      </c>
      <c r="R221">
        <f t="shared" si="182"/>
        <v>295.93</v>
      </c>
      <c r="S221">
        <f t="shared" si="183"/>
        <v>992.84</v>
      </c>
      <c r="T221">
        <f t="shared" si="184"/>
        <v>0</v>
      </c>
      <c r="U221">
        <f t="shared" si="185"/>
        <v>4.3424000000000005</v>
      </c>
      <c r="V221">
        <f t="shared" si="186"/>
        <v>0</v>
      </c>
      <c r="W221">
        <f t="shared" si="187"/>
        <v>0</v>
      </c>
      <c r="X221">
        <f t="shared" si="188"/>
        <v>694.99</v>
      </c>
      <c r="Y221">
        <f t="shared" si="189"/>
        <v>99.28</v>
      </c>
      <c r="AA221">
        <v>45334378</v>
      </c>
      <c r="AB221">
        <f t="shared" si="190"/>
        <v>30508.400000000001</v>
      </c>
      <c r="AC221">
        <f t="shared" si="209"/>
        <v>25772.98</v>
      </c>
      <c r="AD221">
        <f t="shared" si="210"/>
        <v>1632.78</v>
      </c>
      <c r="AE221">
        <f t="shared" si="211"/>
        <v>924.79</v>
      </c>
      <c r="AF221">
        <f t="shared" si="211"/>
        <v>3102.64</v>
      </c>
      <c r="AG221">
        <f t="shared" si="192"/>
        <v>0</v>
      </c>
      <c r="AH221">
        <f t="shared" si="212"/>
        <v>13.57</v>
      </c>
      <c r="AI221">
        <f t="shared" si="212"/>
        <v>0</v>
      </c>
      <c r="AJ221">
        <f t="shared" si="194"/>
        <v>0</v>
      </c>
      <c r="AK221">
        <v>30508.400000000001</v>
      </c>
      <c r="AL221">
        <v>25772.98</v>
      </c>
      <c r="AM221">
        <v>1632.78</v>
      </c>
      <c r="AN221">
        <v>924.79</v>
      </c>
      <c r="AO221">
        <v>3102.64</v>
      </c>
      <c r="AP221">
        <v>0</v>
      </c>
      <c r="AQ221">
        <v>13.57</v>
      </c>
      <c r="AR221">
        <v>0</v>
      </c>
      <c r="AS221">
        <v>0</v>
      </c>
      <c r="AT221">
        <v>70</v>
      </c>
      <c r="AU221">
        <v>10</v>
      </c>
      <c r="AV221">
        <v>1</v>
      </c>
      <c r="AW221">
        <v>1</v>
      </c>
      <c r="AZ221">
        <v>1</v>
      </c>
      <c r="BA221">
        <v>1</v>
      </c>
      <c r="BB221">
        <v>1</v>
      </c>
      <c r="BC221">
        <v>1</v>
      </c>
      <c r="BD221" t="s">
        <v>3</v>
      </c>
      <c r="BE221" t="s">
        <v>3</v>
      </c>
      <c r="BF221" t="s">
        <v>3</v>
      </c>
      <c r="BG221" t="s">
        <v>3</v>
      </c>
      <c r="BH221">
        <v>0</v>
      </c>
      <c r="BI221">
        <v>4</v>
      </c>
      <c r="BJ221" t="s">
        <v>191</v>
      </c>
      <c r="BM221">
        <v>0</v>
      </c>
      <c r="BN221">
        <v>0</v>
      </c>
      <c r="BO221" t="s">
        <v>3</v>
      </c>
      <c r="BP221">
        <v>0</v>
      </c>
      <c r="BQ221">
        <v>1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 t="s">
        <v>3</v>
      </c>
      <c r="BZ221">
        <v>70</v>
      </c>
      <c r="CA221">
        <v>10</v>
      </c>
      <c r="CE221">
        <v>0</v>
      </c>
      <c r="CF221">
        <v>0</v>
      </c>
      <c r="CG221">
        <v>0</v>
      </c>
      <c r="CM221">
        <v>0</v>
      </c>
      <c r="CN221" t="s">
        <v>3</v>
      </c>
      <c r="CO221">
        <v>0</v>
      </c>
      <c r="CP221">
        <f t="shared" si="195"/>
        <v>9762.68</v>
      </c>
      <c r="CQ221">
        <f t="shared" si="196"/>
        <v>25772.98</v>
      </c>
      <c r="CR221">
        <f t="shared" si="213"/>
        <v>1632.78</v>
      </c>
      <c r="CS221">
        <f t="shared" si="197"/>
        <v>924.79</v>
      </c>
      <c r="CT221">
        <f t="shared" si="198"/>
        <v>3102.64</v>
      </c>
      <c r="CU221">
        <f t="shared" si="199"/>
        <v>0</v>
      </c>
      <c r="CV221">
        <f t="shared" si="200"/>
        <v>13.57</v>
      </c>
      <c r="CW221">
        <f t="shared" si="201"/>
        <v>0</v>
      </c>
      <c r="CX221">
        <f t="shared" si="202"/>
        <v>0</v>
      </c>
      <c r="CY221">
        <f t="shared" si="203"/>
        <v>694.98800000000006</v>
      </c>
      <c r="CZ221">
        <f t="shared" si="204"/>
        <v>99.283999999999992</v>
      </c>
      <c r="DC221" t="s">
        <v>3</v>
      </c>
      <c r="DD221" t="s">
        <v>3</v>
      </c>
      <c r="DE221" t="s">
        <v>3</v>
      </c>
      <c r="DF221" t="s">
        <v>3</v>
      </c>
      <c r="DG221" t="s">
        <v>3</v>
      </c>
      <c r="DH221" t="s">
        <v>3</v>
      </c>
      <c r="DI221" t="s">
        <v>3</v>
      </c>
      <c r="DJ221" t="s">
        <v>3</v>
      </c>
      <c r="DK221" t="s">
        <v>3</v>
      </c>
      <c r="DL221" t="s">
        <v>3</v>
      </c>
      <c r="DM221" t="s">
        <v>3</v>
      </c>
      <c r="DN221">
        <v>0</v>
      </c>
      <c r="DO221">
        <v>0</v>
      </c>
      <c r="DP221">
        <v>1</v>
      </c>
      <c r="DQ221">
        <v>1</v>
      </c>
      <c r="DU221">
        <v>1005</v>
      </c>
      <c r="DV221" t="s">
        <v>38</v>
      </c>
      <c r="DW221" t="s">
        <v>38</v>
      </c>
      <c r="DX221">
        <v>100</v>
      </c>
      <c r="EE221">
        <v>41650916</v>
      </c>
      <c r="EF221">
        <v>1</v>
      </c>
      <c r="EG221" t="s">
        <v>20</v>
      </c>
      <c r="EH221">
        <v>0</v>
      </c>
      <c r="EI221" t="s">
        <v>3</v>
      </c>
      <c r="EJ221">
        <v>4</v>
      </c>
      <c r="EK221">
        <v>0</v>
      </c>
      <c r="EL221" t="s">
        <v>21</v>
      </c>
      <c r="EM221" t="s">
        <v>22</v>
      </c>
      <c r="EO221" t="s">
        <v>3</v>
      </c>
      <c r="EQ221">
        <v>1310720</v>
      </c>
      <c r="ER221">
        <v>30508.400000000001</v>
      </c>
      <c r="ES221">
        <v>25772.98</v>
      </c>
      <c r="ET221">
        <v>1632.78</v>
      </c>
      <c r="EU221">
        <v>924.79</v>
      </c>
      <c r="EV221">
        <v>3102.64</v>
      </c>
      <c r="EW221">
        <v>13.57</v>
      </c>
      <c r="EX221">
        <v>0</v>
      </c>
      <c r="EY221">
        <v>0</v>
      </c>
      <c r="FQ221">
        <v>0</v>
      </c>
      <c r="FR221">
        <f t="shared" si="205"/>
        <v>0</v>
      </c>
      <c r="FS221">
        <v>0</v>
      </c>
      <c r="FX221">
        <v>70</v>
      </c>
      <c r="FY221">
        <v>10</v>
      </c>
      <c r="GA221" t="s">
        <v>3</v>
      </c>
      <c r="GD221">
        <v>0</v>
      </c>
      <c r="GF221">
        <v>-1582666812</v>
      </c>
      <c r="GG221">
        <v>2</v>
      </c>
      <c r="GH221">
        <v>1</v>
      </c>
      <c r="GI221">
        <v>-2</v>
      </c>
      <c r="GJ221">
        <v>0</v>
      </c>
      <c r="GK221">
        <f>ROUND(R221*(R12)/100,2)</f>
        <v>319.60000000000002</v>
      </c>
      <c r="GL221">
        <f t="shared" si="206"/>
        <v>0</v>
      </c>
      <c r="GM221">
        <f t="shared" si="214"/>
        <v>10876.55</v>
      </c>
      <c r="GN221">
        <f t="shared" si="215"/>
        <v>0</v>
      </c>
      <c r="GO221">
        <f t="shared" si="216"/>
        <v>0</v>
      </c>
      <c r="GP221">
        <f t="shared" si="217"/>
        <v>10876.55</v>
      </c>
      <c r="GR221">
        <v>0</v>
      </c>
      <c r="GS221">
        <v>3</v>
      </c>
      <c r="GT221">
        <v>0</v>
      </c>
      <c r="GU221" t="s">
        <v>3</v>
      </c>
      <c r="GV221">
        <f t="shared" si="218"/>
        <v>0</v>
      </c>
      <c r="GW221">
        <v>1</v>
      </c>
      <c r="GX221">
        <f t="shared" si="207"/>
        <v>0</v>
      </c>
      <c r="HA221">
        <v>0</v>
      </c>
      <c r="HB221">
        <v>0</v>
      </c>
      <c r="HC221">
        <f t="shared" si="208"/>
        <v>0</v>
      </c>
      <c r="IK221">
        <v>0</v>
      </c>
    </row>
    <row r="222" spans="1:245" x14ac:dyDescent="0.2">
      <c r="A222">
        <v>18</v>
      </c>
      <c r="B222">
        <v>1</v>
      </c>
      <c r="C222">
        <v>177</v>
      </c>
      <c r="E222" t="s">
        <v>247</v>
      </c>
      <c r="F222" t="s">
        <v>83</v>
      </c>
      <c r="G222" t="s">
        <v>193</v>
      </c>
      <c r="H222" t="s">
        <v>26</v>
      </c>
      <c r="I222">
        <f>I221*J222</f>
        <v>-3.0655999999999999</v>
      </c>
      <c r="J222">
        <v>-9.58</v>
      </c>
      <c r="O222">
        <f t="shared" si="179"/>
        <v>-8247.35</v>
      </c>
      <c r="P222">
        <f t="shared" si="180"/>
        <v>-8247.35</v>
      </c>
      <c r="Q222">
        <f t="shared" si="181"/>
        <v>0</v>
      </c>
      <c r="R222">
        <f t="shared" si="182"/>
        <v>0</v>
      </c>
      <c r="S222">
        <f t="shared" si="183"/>
        <v>0</v>
      </c>
      <c r="T222">
        <f t="shared" si="184"/>
        <v>0</v>
      </c>
      <c r="U222">
        <f t="shared" si="185"/>
        <v>0</v>
      </c>
      <c r="V222">
        <f t="shared" si="186"/>
        <v>0</v>
      </c>
      <c r="W222">
        <f t="shared" si="187"/>
        <v>0</v>
      </c>
      <c r="X222">
        <f t="shared" si="188"/>
        <v>0</v>
      </c>
      <c r="Y222">
        <f t="shared" si="189"/>
        <v>0</v>
      </c>
      <c r="AA222">
        <v>45334378</v>
      </c>
      <c r="AB222">
        <f t="shared" si="190"/>
        <v>2690.29</v>
      </c>
      <c r="AC222">
        <f t="shared" si="209"/>
        <v>2690.29</v>
      </c>
      <c r="AD222">
        <f t="shared" si="210"/>
        <v>0</v>
      </c>
      <c r="AE222">
        <f t="shared" si="211"/>
        <v>0</v>
      </c>
      <c r="AF222">
        <f t="shared" si="211"/>
        <v>0</v>
      </c>
      <c r="AG222">
        <f t="shared" si="192"/>
        <v>0</v>
      </c>
      <c r="AH222">
        <f t="shared" si="212"/>
        <v>0</v>
      </c>
      <c r="AI222">
        <f t="shared" si="212"/>
        <v>0</v>
      </c>
      <c r="AJ222">
        <f t="shared" si="194"/>
        <v>0</v>
      </c>
      <c r="AK222">
        <v>2690.29</v>
      </c>
      <c r="AL222">
        <v>2690.29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70</v>
      </c>
      <c r="AU222">
        <v>10</v>
      </c>
      <c r="AV222">
        <v>1</v>
      </c>
      <c r="AW222">
        <v>1</v>
      </c>
      <c r="AZ222">
        <v>1</v>
      </c>
      <c r="BA222">
        <v>1</v>
      </c>
      <c r="BB222">
        <v>1</v>
      </c>
      <c r="BC222">
        <v>1</v>
      </c>
      <c r="BD222" t="s">
        <v>3</v>
      </c>
      <c r="BE222" t="s">
        <v>3</v>
      </c>
      <c r="BF222" t="s">
        <v>3</v>
      </c>
      <c r="BG222" t="s">
        <v>3</v>
      </c>
      <c r="BH222">
        <v>3</v>
      </c>
      <c r="BI222">
        <v>4</v>
      </c>
      <c r="BJ222" t="s">
        <v>84</v>
      </c>
      <c r="BM222">
        <v>0</v>
      </c>
      <c r="BN222">
        <v>0</v>
      </c>
      <c r="BO222" t="s">
        <v>3</v>
      </c>
      <c r="BP222">
        <v>0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 t="s">
        <v>3</v>
      </c>
      <c r="BZ222">
        <v>70</v>
      </c>
      <c r="CA222">
        <v>10</v>
      </c>
      <c r="CE222">
        <v>0</v>
      </c>
      <c r="CF222">
        <v>0</v>
      </c>
      <c r="CG222">
        <v>0</v>
      </c>
      <c r="CM222">
        <v>0</v>
      </c>
      <c r="CN222" t="s">
        <v>3</v>
      </c>
      <c r="CO222">
        <v>0</v>
      </c>
      <c r="CP222">
        <f t="shared" si="195"/>
        <v>-8247.35</v>
      </c>
      <c r="CQ222">
        <f t="shared" si="196"/>
        <v>2690.29</v>
      </c>
      <c r="CR222">
        <f t="shared" si="213"/>
        <v>0</v>
      </c>
      <c r="CS222">
        <f t="shared" si="197"/>
        <v>0</v>
      </c>
      <c r="CT222">
        <f t="shared" si="198"/>
        <v>0</v>
      </c>
      <c r="CU222">
        <f t="shared" si="199"/>
        <v>0</v>
      </c>
      <c r="CV222">
        <f t="shared" si="200"/>
        <v>0</v>
      </c>
      <c r="CW222">
        <f t="shared" si="201"/>
        <v>0</v>
      </c>
      <c r="CX222">
        <f t="shared" si="202"/>
        <v>0</v>
      </c>
      <c r="CY222">
        <f t="shared" si="203"/>
        <v>0</v>
      </c>
      <c r="CZ222">
        <f t="shared" si="204"/>
        <v>0</v>
      </c>
      <c r="DC222" t="s">
        <v>3</v>
      </c>
      <c r="DD222" t="s">
        <v>3</v>
      </c>
      <c r="DE222" t="s">
        <v>3</v>
      </c>
      <c r="DF222" t="s">
        <v>3</v>
      </c>
      <c r="DG222" t="s">
        <v>3</v>
      </c>
      <c r="DH222" t="s">
        <v>3</v>
      </c>
      <c r="DI222" t="s">
        <v>3</v>
      </c>
      <c r="DJ222" t="s">
        <v>3</v>
      </c>
      <c r="DK222" t="s">
        <v>3</v>
      </c>
      <c r="DL222" t="s">
        <v>3</v>
      </c>
      <c r="DM222" t="s">
        <v>3</v>
      </c>
      <c r="DN222">
        <v>0</v>
      </c>
      <c r="DO222">
        <v>0</v>
      </c>
      <c r="DP222">
        <v>1</v>
      </c>
      <c r="DQ222">
        <v>1</v>
      </c>
      <c r="DU222">
        <v>1009</v>
      </c>
      <c r="DV222" t="s">
        <v>26</v>
      </c>
      <c r="DW222" t="s">
        <v>26</v>
      </c>
      <c r="DX222">
        <v>1000</v>
      </c>
      <c r="EE222">
        <v>41650916</v>
      </c>
      <c r="EF222">
        <v>1</v>
      </c>
      <c r="EG222" t="s">
        <v>20</v>
      </c>
      <c r="EH222">
        <v>0</v>
      </c>
      <c r="EI222" t="s">
        <v>3</v>
      </c>
      <c r="EJ222">
        <v>4</v>
      </c>
      <c r="EK222">
        <v>0</v>
      </c>
      <c r="EL222" t="s">
        <v>21</v>
      </c>
      <c r="EM222" t="s">
        <v>22</v>
      </c>
      <c r="EO222" t="s">
        <v>3</v>
      </c>
      <c r="EQ222">
        <v>0</v>
      </c>
      <c r="ER222">
        <v>2690.29</v>
      </c>
      <c r="ES222">
        <v>2690.29</v>
      </c>
      <c r="ET222">
        <v>0</v>
      </c>
      <c r="EU222">
        <v>0</v>
      </c>
      <c r="EV222">
        <v>0</v>
      </c>
      <c r="EW222">
        <v>0</v>
      </c>
      <c r="EX222">
        <v>0</v>
      </c>
      <c r="FQ222">
        <v>0</v>
      </c>
      <c r="FR222">
        <f t="shared" si="205"/>
        <v>0</v>
      </c>
      <c r="FS222">
        <v>0</v>
      </c>
      <c r="FX222">
        <v>70</v>
      </c>
      <c r="FY222">
        <v>10</v>
      </c>
      <c r="GA222" t="s">
        <v>3</v>
      </c>
      <c r="GD222">
        <v>0</v>
      </c>
      <c r="GF222">
        <v>734291692</v>
      </c>
      <c r="GG222">
        <v>2</v>
      </c>
      <c r="GH222">
        <v>1</v>
      </c>
      <c r="GI222">
        <v>-2</v>
      </c>
      <c r="GJ222">
        <v>0</v>
      </c>
      <c r="GK222">
        <f>ROUND(R222*(R12)/100,2)</f>
        <v>0</v>
      </c>
      <c r="GL222">
        <f t="shared" si="206"/>
        <v>0</v>
      </c>
      <c r="GM222">
        <f t="shared" si="214"/>
        <v>-8247.35</v>
      </c>
      <c r="GN222">
        <f t="shared" si="215"/>
        <v>0</v>
      </c>
      <c r="GO222">
        <f t="shared" si="216"/>
        <v>0</v>
      </c>
      <c r="GP222">
        <f t="shared" si="217"/>
        <v>-8247.35</v>
      </c>
      <c r="GR222">
        <v>0</v>
      </c>
      <c r="GS222">
        <v>3</v>
      </c>
      <c r="GT222">
        <v>0</v>
      </c>
      <c r="GU222" t="s">
        <v>3</v>
      </c>
      <c r="GV222">
        <f t="shared" si="218"/>
        <v>0</v>
      </c>
      <c r="GW222">
        <v>1</v>
      </c>
      <c r="GX222">
        <f t="shared" si="207"/>
        <v>0</v>
      </c>
      <c r="HA222">
        <v>0</v>
      </c>
      <c r="HB222">
        <v>0</v>
      </c>
      <c r="HC222">
        <f t="shared" si="208"/>
        <v>0</v>
      </c>
      <c r="IK222">
        <v>0</v>
      </c>
    </row>
    <row r="223" spans="1:245" x14ac:dyDescent="0.2">
      <c r="A223">
        <v>18</v>
      </c>
      <c r="B223">
        <v>1</v>
      </c>
      <c r="C223">
        <v>178</v>
      </c>
      <c r="E223" t="s">
        <v>248</v>
      </c>
      <c r="F223" t="s">
        <v>32</v>
      </c>
      <c r="G223" t="s">
        <v>33</v>
      </c>
      <c r="H223" t="s">
        <v>26</v>
      </c>
      <c r="I223">
        <f>I221*J223</f>
        <v>2.9856000000000003</v>
      </c>
      <c r="J223">
        <v>9.33</v>
      </c>
      <c r="O223">
        <f t="shared" si="179"/>
        <v>7917.93</v>
      </c>
      <c r="P223">
        <f t="shared" si="180"/>
        <v>7917.93</v>
      </c>
      <c r="Q223">
        <f t="shared" si="181"/>
        <v>0</v>
      </c>
      <c r="R223">
        <f t="shared" si="182"/>
        <v>0</v>
      </c>
      <c r="S223">
        <f t="shared" si="183"/>
        <v>0</v>
      </c>
      <c r="T223">
        <f t="shared" si="184"/>
        <v>0</v>
      </c>
      <c r="U223">
        <f t="shared" si="185"/>
        <v>0</v>
      </c>
      <c r="V223">
        <f t="shared" si="186"/>
        <v>0</v>
      </c>
      <c r="W223">
        <f t="shared" si="187"/>
        <v>0</v>
      </c>
      <c r="X223">
        <f t="shared" si="188"/>
        <v>0</v>
      </c>
      <c r="Y223">
        <f t="shared" si="189"/>
        <v>0</v>
      </c>
      <c r="AA223">
        <v>45334378</v>
      </c>
      <c r="AB223">
        <f t="shared" si="190"/>
        <v>2652.04</v>
      </c>
      <c r="AC223">
        <f t="shared" si="209"/>
        <v>2652.04</v>
      </c>
      <c r="AD223">
        <f t="shared" si="210"/>
        <v>0</v>
      </c>
      <c r="AE223">
        <f t="shared" si="211"/>
        <v>0</v>
      </c>
      <c r="AF223">
        <f t="shared" si="211"/>
        <v>0</v>
      </c>
      <c r="AG223">
        <f t="shared" si="192"/>
        <v>0</v>
      </c>
      <c r="AH223">
        <f t="shared" si="212"/>
        <v>0</v>
      </c>
      <c r="AI223">
        <f t="shared" si="212"/>
        <v>0</v>
      </c>
      <c r="AJ223">
        <f t="shared" si="194"/>
        <v>0</v>
      </c>
      <c r="AK223">
        <v>2652.04</v>
      </c>
      <c r="AL223">
        <v>2652.04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70</v>
      </c>
      <c r="AU223">
        <v>10</v>
      </c>
      <c r="AV223">
        <v>1</v>
      </c>
      <c r="AW223">
        <v>1</v>
      </c>
      <c r="AZ223">
        <v>1</v>
      </c>
      <c r="BA223">
        <v>1</v>
      </c>
      <c r="BB223">
        <v>1</v>
      </c>
      <c r="BC223">
        <v>1</v>
      </c>
      <c r="BD223" t="s">
        <v>3</v>
      </c>
      <c r="BE223" t="s">
        <v>3</v>
      </c>
      <c r="BF223" t="s">
        <v>3</v>
      </c>
      <c r="BG223" t="s">
        <v>3</v>
      </c>
      <c r="BH223">
        <v>3</v>
      </c>
      <c r="BI223">
        <v>4</v>
      </c>
      <c r="BJ223" t="s">
        <v>34</v>
      </c>
      <c r="BM223">
        <v>0</v>
      </c>
      <c r="BN223">
        <v>0</v>
      </c>
      <c r="BO223" t="s">
        <v>3</v>
      </c>
      <c r="BP223">
        <v>0</v>
      </c>
      <c r="BQ223">
        <v>1</v>
      </c>
      <c r="BR223">
        <v>0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 t="s">
        <v>3</v>
      </c>
      <c r="BZ223">
        <v>70</v>
      </c>
      <c r="CA223">
        <v>10</v>
      </c>
      <c r="CE223">
        <v>0</v>
      </c>
      <c r="CF223">
        <v>0</v>
      </c>
      <c r="CG223">
        <v>0</v>
      </c>
      <c r="CM223">
        <v>0</v>
      </c>
      <c r="CN223" t="s">
        <v>3</v>
      </c>
      <c r="CO223">
        <v>0</v>
      </c>
      <c r="CP223">
        <f t="shared" si="195"/>
        <v>7917.93</v>
      </c>
      <c r="CQ223">
        <f t="shared" si="196"/>
        <v>2652.04</v>
      </c>
      <c r="CR223">
        <f t="shared" si="213"/>
        <v>0</v>
      </c>
      <c r="CS223">
        <f t="shared" si="197"/>
        <v>0</v>
      </c>
      <c r="CT223">
        <f t="shared" si="198"/>
        <v>0</v>
      </c>
      <c r="CU223">
        <f t="shared" si="199"/>
        <v>0</v>
      </c>
      <c r="CV223">
        <f t="shared" si="200"/>
        <v>0</v>
      </c>
      <c r="CW223">
        <f t="shared" si="201"/>
        <v>0</v>
      </c>
      <c r="CX223">
        <f t="shared" si="202"/>
        <v>0</v>
      </c>
      <c r="CY223">
        <f t="shared" si="203"/>
        <v>0</v>
      </c>
      <c r="CZ223">
        <f t="shared" si="204"/>
        <v>0</v>
      </c>
      <c r="DC223" t="s">
        <v>3</v>
      </c>
      <c r="DD223" t="s">
        <v>3</v>
      </c>
      <c r="DE223" t="s">
        <v>3</v>
      </c>
      <c r="DF223" t="s">
        <v>3</v>
      </c>
      <c r="DG223" t="s">
        <v>3</v>
      </c>
      <c r="DH223" t="s">
        <v>3</v>
      </c>
      <c r="DI223" t="s">
        <v>3</v>
      </c>
      <c r="DJ223" t="s">
        <v>3</v>
      </c>
      <c r="DK223" t="s">
        <v>3</v>
      </c>
      <c r="DL223" t="s">
        <v>3</v>
      </c>
      <c r="DM223" t="s">
        <v>3</v>
      </c>
      <c r="DN223">
        <v>0</v>
      </c>
      <c r="DO223">
        <v>0</v>
      </c>
      <c r="DP223">
        <v>1</v>
      </c>
      <c r="DQ223">
        <v>1</v>
      </c>
      <c r="DU223">
        <v>1009</v>
      </c>
      <c r="DV223" t="s">
        <v>26</v>
      </c>
      <c r="DW223" t="s">
        <v>26</v>
      </c>
      <c r="DX223">
        <v>1000</v>
      </c>
      <c r="EE223">
        <v>41650916</v>
      </c>
      <c r="EF223">
        <v>1</v>
      </c>
      <c r="EG223" t="s">
        <v>20</v>
      </c>
      <c r="EH223">
        <v>0</v>
      </c>
      <c r="EI223" t="s">
        <v>3</v>
      </c>
      <c r="EJ223">
        <v>4</v>
      </c>
      <c r="EK223">
        <v>0</v>
      </c>
      <c r="EL223" t="s">
        <v>21</v>
      </c>
      <c r="EM223" t="s">
        <v>22</v>
      </c>
      <c r="EO223" t="s">
        <v>3</v>
      </c>
      <c r="EQ223">
        <v>0</v>
      </c>
      <c r="ER223">
        <v>2652.04</v>
      </c>
      <c r="ES223">
        <v>2652.04</v>
      </c>
      <c r="ET223">
        <v>0</v>
      </c>
      <c r="EU223">
        <v>0</v>
      </c>
      <c r="EV223">
        <v>0</v>
      </c>
      <c r="EW223">
        <v>0</v>
      </c>
      <c r="EX223">
        <v>0</v>
      </c>
      <c r="FQ223">
        <v>0</v>
      </c>
      <c r="FR223">
        <f t="shared" si="205"/>
        <v>0</v>
      </c>
      <c r="FS223">
        <v>0</v>
      </c>
      <c r="FX223">
        <v>70</v>
      </c>
      <c r="FY223">
        <v>10</v>
      </c>
      <c r="GA223" t="s">
        <v>3</v>
      </c>
      <c r="GD223">
        <v>0</v>
      </c>
      <c r="GF223">
        <v>-740831190</v>
      </c>
      <c r="GG223">
        <v>2</v>
      </c>
      <c r="GH223">
        <v>1</v>
      </c>
      <c r="GI223">
        <v>-2</v>
      </c>
      <c r="GJ223">
        <v>0</v>
      </c>
      <c r="GK223">
        <f>ROUND(R223*(R12)/100,2)</f>
        <v>0</v>
      </c>
      <c r="GL223">
        <f t="shared" si="206"/>
        <v>0</v>
      </c>
      <c r="GM223">
        <f t="shared" si="214"/>
        <v>7917.93</v>
      </c>
      <c r="GN223">
        <f t="shared" si="215"/>
        <v>0</v>
      </c>
      <c r="GO223">
        <f t="shared" si="216"/>
        <v>0</v>
      </c>
      <c r="GP223">
        <f t="shared" si="217"/>
        <v>7917.93</v>
      </c>
      <c r="GR223">
        <v>0</v>
      </c>
      <c r="GS223">
        <v>3</v>
      </c>
      <c r="GT223">
        <v>0</v>
      </c>
      <c r="GU223" t="s">
        <v>3</v>
      </c>
      <c r="GV223">
        <f t="shared" si="218"/>
        <v>0</v>
      </c>
      <c r="GW223">
        <v>1</v>
      </c>
      <c r="GX223">
        <f t="shared" si="207"/>
        <v>0</v>
      </c>
      <c r="HA223">
        <v>0</v>
      </c>
      <c r="HB223">
        <v>0</v>
      </c>
      <c r="HC223">
        <f t="shared" si="208"/>
        <v>0</v>
      </c>
      <c r="IK223">
        <v>0</v>
      </c>
    </row>
    <row r="225" spans="1:206" x14ac:dyDescent="0.2">
      <c r="A225" s="2">
        <v>51</v>
      </c>
      <c r="B225" s="2">
        <f>B208</f>
        <v>1</v>
      </c>
      <c r="C225" s="2">
        <f>A208</f>
        <v>4</v>
      </c>
      <c r="D225" s="2">
        <f>ROW(A208)</f>
        <v>208</v>
      </c>
      <c r="E225" s="2"/>
      <c r="F225" s="2" t="str">
        <f>IF(F208&lt;&gt;"",F208,"")</f>
        <v>Новый раздел</v>
      </c>
      <c r="G225" s="2" t="str">
        <f>IF(G208&lt;&gt;"",G208,"")</f>
        <v>Устройство а/б покрытия пешеходных дорожек на новое основание.</v>
      </c>
      <c r="H225" s="2">
        <v>0</v>
      </c>
      <c r="I225" s="2"/>
      <c r="J225" s="2"/>
      <c r="K225" s="2"/>
      <c r="L225" s="2"/>
      <c r="M225" s="2"/>
      <c r="N225" s="2"/>
      <c r="O225" s="2">
        <f t="shared" ref="O225:T225" si="219">ROUND(AB225,2)</f>
        <v>27574.43</v>
      </c>
      <c r="P225" s="2">
        <f t="shared" si="219"/>
        <v>17122.46</v>
      </c>
      <c r="Q225" s="2">
        <f t="shared" si="219"/>
        <v>9023.84</v>
      </c>
      <c r="R225" s="2">
        <f t="shared" si="219"/>
        <v>4526.18</v>
      </c>
      <c r="S225" s="2">
        <f t="shared" si="219"/>
        <v>1428.13</v>
      </c>
      <c r="T225" s="2">
        <f t="shared" si="219"/>
        <v>0</v>
      </c>
      <c r="U225" s="2">
        <f>AH225</f>
        <v>6.6715174400000006</v>
      </c>
      <c r="V225" s="2">
        <f>AI225</f>
        <v>0</v>
      </c>
      <c r="W225" s="2">
        <f>ROUND(AJ225,2)</f>
        <v>0</v>
      </c>
      <c r="X225" s="2">
        <f>ROUND(AK225,2)</f>
        <v>999.69</v>
      </c>
      <c r="Y225" s="2">
        <f>ROUND(AL225,2)</f>
        <v>142.82</v>
      </c>
      <c r="Z225" s="2"/>
      <c r="AA225" s="2"/>
      <c r="AB225" s="2">
        <f>ROUND(SUMIF(AA212:AA223,"=45334378",O212:O223),2)</f>
        <v>27574.43</v>
      </c>
      <c r="AC225" s="2">
        <f>ROUND(SUMIF(AA212:AA223,"=45334378",P212:P223),2)</f>
        <v>17122.46</v>
      </c>
      <c r="AD225" s="2">
        <f>ROUND(SUMIF(AA212:AA223,"=45334378",Q212:Q223),2)</f>
        <v>9023.84</v>
      </c>
      <c r="AE225" s="2">
        <f>ROUND(SUMIF(AA212:AA223,"=45334378",R212:R223),2)</f>
        <v>4526.18</v>
      </c>
      <c r="AF225" s="2">
        <f>ROUND(SUMIF(AA212:AA223,"=45334378",S212:S223),2)</f>
        <v>1428.13</v>
      </c>
      <c r="AG225" s="2">
        <f>ROUND(SUMIF(AA212:AA223,"=45334378",T212:T223),2)</f>
        <v>0</v>
      </c>
      <c r="AH225" s="2">
        <f>SUMIF(AA212:AA223,"=45334378",U212:U223)</f>
        <v>6.6715174400000006</v>
      </c>
      <c r="AI225" s="2">
        <f>SUMIF(AA212:AA223,"=45334378",V212:V223)</f>
        <v>0</v>
      </c>
      <c r="AJ225" s="2">
        <f>ROUND(SUMIF(AA212:AA223,"=45334378",W212:W223),2)</f>
        <v>0</v>
      </c>
      <c r="AK225" s="2">
        <f>ROUND(SUMIF(AA212:AA223,"=45334378",X212:X223),2)</f>
        <v>999.69</v>
      </c>
      <c r="AL225" s="2">
        <f>ROUND(SUMIF(AA212:AA223,"=45334378",Y212:Y223),2)</f>
        <v>142.82</v>
      </c>
      <c r="AM225" s="2"/>
      <c r="AN225" s="2"/>
      <c r="AO225" s="2">
        <f t="shared" ref="AO225:BC225" si="220">ROUND(BX225,2)</f>
        <v>0</v>
      </c>
      <c r="AP225" s="2">
        <f t="shared" si="220"/>
        <v>0</v>
      </c>
      <c r="AQ225" s="2">
        <f t="shared" si="220"/>
        <v>0</v>
      </c>
      <c r="AR225" s="2">
        <f t="shared" si="220"/>
        <v>30164.52</v>
      </c>
      <c r="AS225" s="2">
        <f t="shared" si="220"/>
        <v>0</v>
      </c>
      <c r="AT225" s="2">
        <f t="shared" si="220"/>
        <v>0</v>
      </c>
      <c r="AU225" s="2">
        <f t="shared" si="220"/>
        <v>30164.52</v>
      </c>
      <c r="AV225" s="2">
        <f t="shared" si="220"/>
        <v>17122.46</v>
      </c>
      <c r="AW225" s="2">
        <f t="shared" si="220"/>
        <v>17122.46</v>
      </c>
      <c r="AX225" s="2">
        <f t="shared" si="220"/>
        <v>0</v>
      </c>
      <c r="AY225" s="2">
        <f t="shared" si="220"/>
        <v>17122.46</v>
      </c>
      <c r="AZ225" s="2">
        <f t="shared" si="220"/>
        <v>0</v>
      </c>
      <c r="BA225" s="2">
        <f t="shared" si="220"/>
        <v>0</v>
      </c>
      <c r="BB225" s="2">
        <f t="shared" si="220"/>
        <v>0</v>
      </c>
      <c r="BC225" s="2">
        <f t="shared" si="220"/>
        <v>0</v>
      </c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>
        <f>ROUND(SUMIF(AA212:AA223,"=45334378",FQ212:FQ223),2)</f>
        <v>0</v>
      </c>
      <c r="BY225" s="2">
        <f>ROUND(SUMIF(AA212:AA223,"=45334378",FR212:FR223),2)</f>
        <v>0</v>
      </c>
      <c r="BZ225" s="2">
        <f>ROUND(SUMIF(AA212:AA223,"=45334378",GL212:GL223),2)</f>
        <v>0</v>
      </c>
      <c r="CA225" s="2">
        <f>ROUND(SUMIF(AA212:AA223,"=45334378",GM212:GM223),2)</f>
        <v>30164.52</v>
      </c>
      <c r="CB225" s="2">
        <f>ROUND(SUMIF(AA212:AA223,"=45334378",GN212:GN223),2)</f>
        <v>0</v>
      </c>
      <c r="CC225" s="2">
        <f>ROUND(SUMIF(AA212:AA223,"=45334378",GO212:GO223),2)</f>
        <v>0</v>
      </c>
      <c r="CD225" s="2">
        <f>ROUND(SUMIF(AA212:AA223,"=45334378",GP212:GP223),2)</f>
        <v>30164.52</v>
      </c>
      <c r="CE225" s="2">
        <f>AC225-BX225</f>
        <v>17122.46</v>
      </c>
      <c r="CF225" s="2">
        <f>AC225-BY225</f>
        <v>17122.46</v>
      </c>
      <c r="CG225" s="2">
        <f>BX225-BZ225</f>
        <v>0</v>
      </c>
      <c r="CH225" s="2">
        <f>AC225-BX225-BY225+BZ225</f>
        <v>17122.46</v>
      </c>
      <c r="CI225" s="2">
        <f>BY225-BZ225</f>
        <v>0</v>
      </c>
      <c r="CJ225" s="2">
        <f>ROUND(SUMIF(AA212:AA223,"=45334378",GX212:GX223),2)</f>
        <v>0</v>
      </c>
      <c r="CK225" s="2">
        <f>ROUND(SUMIF(AA212:AA223,"=45334378",GY212:GY223),2)</f>
        <v>0</v>
      </c>
      <c r="CL225" s="2">
        <f>ROUND(SUMIF(AA212:AA223,"=45334378",GZ212:GZ223),2)</f>
        <v>0</v>
      </c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3"/>
      <c r="DH225" s="3"/>
      <c r="DI225" s="3"/>
      <c r="DJ225" s="3"/>
      <c r="DK225" s="3"/>
      <c r="DL225" s="3"/>
      <c r="DM225" s="3"/>
      <c r="DN225" s="3"/>
      <c r="DO225" s="3"/>
      <c r="DP225" s="3"/>
      <c r="DQ225" s="3"/>
      <c r="DR225" s="3"/>
      <c r="DS225" s="3"/>
      <c r="DT225" s="3"/>
      <c r="DU225" s="3"/>
      <c r="DV225" s="3"/>
      <c r="DW225" s="3"/>
      <c r="DX225" s="3"/>
      <c r="DY225" s="3"/>
      <c r="DZ225" s="3"/>
      <c r="EA225" s="3"/>
      <c r="EB225" s="3"/>
      <c r="EC225" s="3"/>
      <c r="ED225" s="3"/>
      <c r="EE225" s="3"/>
      <c r="EF225" s="3"/>
      <c r="EG225" s="3"/>
      <c r="EH225" s="3"/>
      <c r="EI225" s="3"/>
      <c r="EJ225" s="3"/>
      <c r="EK225" s="3"/>
      <c r="EL225" s="3"/>
      <c r="EM225" s="3"/>
      <c r="EN225" s="3"/>
      <c r="EO225" s="3"/>
      <c r="EP225" s="3"/>
      <c r="EQ225" s="3"/>
      <c r="ER225" s="3"/>
      <c r="ES225" s="3"/>
      <c r="ET225" s="3"/>
      <c r="EU225" s="3"/>
      <c r="EV225" s="3"/>
      <c r="EW225" s="3"/>
      <c r="EX225" s="3"/>
      <c r="EY225" s="3"/>
      <c r="EZ225" s="3"/>
      <c r="FA225" s="3"/>
      <c r="FB225" s="3"/>
      <c r="FC225" s="3"/>
      <c r="FD225" s="3"/>
      <c r="FE225" s="3"/>
      <c r="FF225" s="3"/>
      <c r="FG225" s="3"/>
      <c r="FH225" s="3"/>
      <c r="FI225" s="3"/>
      <c r="FJ225" s="3"/>
      <c r="FK225" s="3"/>
      <c r="FL225" s="3"/>
      <c r="FM225" s="3"/>
      <c r="FN225" s="3"/>
      <c r="FO225" s="3"/>
      <c r="FP225" s="3"/>
      <c r="FQ225" s="3"/>
      <c r="FR225" s="3"/>
      <c r="FS225" s="3"/>
      <c r="FT225" s="3"/>
      <c r="FU225" s="3"/>
      <c r="FV225" s="3"/>
      <c r="FW225" s="3"/>
      <c r="FX225" s="3"/>
      <c r="FY225" s="3"/>
      <c r="FZ225" s="3"/>
      <c r="GA225" s="3"/>
      <c r="GB225" s="3"/>
      <c r="GC225" s="3"/>
      <c r="GD225" s="3"/>
      <c r="GE225" s="3"/>
      <c r="GF225" s="3"/>
      <c r="GG225" s="3"/>
      <c r="GH225" s="3"/>
      <c r="GI225" s="3"/>
      <c r="GJ225" s="3"/>
      <c r="GK225" s="3"/>
      <c r="GL225" s="3"/>
      <c r="GM225" s="3"/>
      <c r="GN225" s="3"/>
      <c r="GO225" s="3"/>
      <c r="GP225" s="3"/>
      <c r="GQ225" s="3"/>
      <c r="GR225" s="3"/>
      <c r="GS225" s="3"/>
      <c r="GT225" s="3"/>
      <c r="GU225" s="3"/>
      <c r="GV225" s="3"/>
      <c r="GW225" s="3"/>
      <c r="GX225" s="3">
        <v>0</v>
      </c>
    </row>
    <row r="227" spans="1:206" x14ac:dyDescent="0.2">
      <c r="A227" s="4">
        <v>50</v>
      </c>
      <c r="B227" s="4">
        <v>0</v>
      </c>
      <c r="C227" s="4">
        <v>0</v>
      </c>
      <c r="D227" s="4">
        <v>1</v>
      </c>
      <c r="E227" s="4">
        <v>201</v>
      </c>
      <c r="F227" s="4">
        <f>ROUND(Source!O225,O227)</f>
        <v>27574.43</v>
      </c>
      <c r="G227" s="4" t="s">
        <v>105</v>
      </c>
      <c r="H227" s="4" t="s">
        <v>106</v>
      </c>
      <c r="I227" s="4"/>
      <c r="J227" s="4"/>
      <c r="K227" s="4">
        <v>201</v>
      </c>
      <c r="L227" s="4">
        <v>1</v>
      </c>
      <c r="M227" s="4">
        <v>3</v>
      </c>
      <c r="N227" s="4" t="s">
        <v>3</v>
      </c>
      <c r="O227" s="4">
        <v>2</v>
      </c>
      <c r="P227" s="4"/>
      <c r="Q227" s="4"/>
      <c r="R227" s="4"/>
      <c r="S227" s="4"/>
      <c r="T227" s="4"/>
      <c r="U227" s="4"/>
      <c r="V227" s="4"/>
      <c r="W227" s="4"/>
    </row>
    <row r="228" spans="1:206" x14ac:dyDescent="0.2">
      <c r="A228" s="4">
        <v>50</v>
      </c>
      <c r="B228" s="4">
        <v>0</v>
      </c>
      <c r="C228" s="4">
        <v>0</v>
      </c>
      <c r="D228" s="4">
        <v>1</v>
      </c>
      <c r="E228" s="4">
        <v>202</v>
      </c>
      <c r="F228" s="4">
        <f>ROUND(Source!P225,O228)</f>
        <v>17122.46</v>
      </c>
      <c r="G228" s="4" t="s">
        <v>107</v>
      </c>
      <c r="H228" s="4" t="s">
        <v>108</v>
      </c>
      <c r="I228" s="4"/>
      <c r="J228" s="4"/>
      <c r="K228" s="4">
        <v>202</v>
      </c>
      <c r="L228" s="4">
        <v>2</v>
      </c>
      <c r="M228" s="4">
        <v>3</v>
      </c>
      <c r="N228" s="4" t="s">
        <v>3</v>
      </c>
      <c r="O228" s="4">
        <v>2</v>
      </c>
      <c r="P228" s="4"/>
      <c r="Q228" s="4"/>
      <c r="R228" s="4"/>
      <c r="S228" s="4"/>
      <c r="T228" s="4"/>
      <c r="U228" s="4"/>
      <c r="V228" s="4"/>
      <c r="W228" s="4"/>
    </row>
    <row r="229" spans="1:206" x14ac:dyDescent="0.2">
      <c r="A229" s="4">
        <v>50</v>
      </c>
      <c r="B229" s="4">
        <v>0</v>
      </c>
      <c r="C229" s="4">
        <v>0</v>
      </c>
      <c r="D229" s="4">
        <v>1</v>
      </c>
      <c r="E229" s="4">
        <v>222</v>
      </c>
      <c r="F229" s="4">
        <f>ROUND(Source!AO225,O229)</f>
        <v>0</v>
      </c>
      <c r="G229" s="4" t="s">
        <v>109</v>
      </c>
      <c r="H229" s="4" t="s">
        <v>110</v>
      </c>
      <c r="I229" s="4"/>
      <c r="J229" s="4"/>
      <c r="K229" s="4">
        <v>222</v>
      </c>
      <c r="L229" s="4">
        <v>3</v>
      </c>
      <c r="M229" s="4">
        <v>3</v>
      </c>
      <c r="N229" s="4" t="s">
        <v>3</v>
      </c>
      <c r="O229" s="4">
        <v>2</v>
      </c>
      <c r="P229" s="4"/>
      <c r="Q229" s="4"/>
      <c r="R229" s="4"/>
      <c r="S229" s="4"/>
      <c r="T229" s="4"/>
      <c r="U229" s="4"/>
      <c r="V229" s="4"/>
      <c r="W229" s="4"/>
    </row>
    <row r="230" spans="1:206" x14ac:dyDescent="0.2">
      <c r="A230" s="4">
        <v>50</v>
      </c>
      <c r="B230" s="4">
        <v>0</v>
      </c>
      <c r="C230" s="4">
        <v>0</v>
      </c>
      <c r="D230" s="4">
        <v>1</v>
      </c>
      <c r="E230" s="4">
        <v>225</v>
      </c>
      <c r="F230" s="4">
        <f>ROUND(Source!AV225,O230)</f>
        <v>17122.46</v>
      </c>
      <c r="G230" s="4" t="s">
        <v>111</v>
      </c>
      <c r="H230" s="4" t="s">
        <v>112</v>
      </c>
      <c r="I230" s="4"/>
      <c r="J230" s="4"/>
      <c r="K230" s="4">
        <v>225</v>
      </c>
      <c r="L230" s="4">
        <v>4</v>
      </c>
      <c r="M230" s="4">
        <v>3</v>
      </c>
      <c r="N230" s="4" t="s">
        <v>3</v>
      </c>
      <c r="O230" s="4">
        <v>2</v>
      </c>
      <c r="P230" s="4"/>
      <c r="Q230" s="4"/>
      <c r="R230" s="4"/>
      <c r="S230" s="4"/>
      <c r="T230" s="4"/>
      <c r="U230" s="4"/>
      <c r="V230" s="4"/>
      <c r="W230" s="4"/>
    </row>
    <row r="231" spans="1:206" x14ac:dyDescent="0.2">
      <c r="A231" s="4">
        <v>50</v>
      </c>
      <c r="B231" s="4">
        <v>0</v>
      </c>
      <c r="C231" s="4">
        <v>0</v>
      </c>
      <c r="D231" s="4">
        <v>1</v>
      </c>
      <c r="E231" s="4">
        <v>226</v>
      </c>
      <c r="F231" s="4">
        <f>ROUND(Source!AW225,O231)</f>
        <v>17122.46</v>
      </c>
      <c r="G231" s="4" t="s">
        <v>113</v>
      </c>
      <c r="H231" s="4" t="s">
        <v>114</v>
      </c>
      <c r="I231" s="4"/>
      <c r="J231" s="4"/>
      <c r="K231" s="4">
        <v>226</v>
      </c>
      <c r="L231" s="4">
        <v>5</v>
      </c>
      <c r="M231" s="4">
        <v>3</v>
      </c>
      <c r="N231" s="4" t="s">
        <v>3</v>
      </c>
      <c r="O231" s="4">
        <v>2</v>
      </c>
      <c r="P231" s="4"/>
      <c r="Q231" s="4"/>
      <c r="R231" s="4"/>
      <c r="S231" s="4"/>
      <c r="T231" s="4"/>
      <c r="U231" s="4"/>
      <c r="V231" s="4"/>
      <c r="W231" s="4"/>
    </row>
    <row r="232" spans="1:206" x14ac:dyDescent="0.2">
      <c r="A232" s="4">
        <v>50</v>
      </c>
      <c r="B232" s="4">
        <v>0</v>
      </c>
      <c r="C232" s="4">
        <v>0</v>
      </c>
      <c r="D232" s="4">
        <v>1</v>
      </c>
      <c r="E232" s="4">
        <v>227</v>
      </c>
      <c r="F232" s="4">
        <f>ROUND(Source!AX225,O232)</f>
        <v>0</v>
      </c>
      <c r="G232" s="4" t="s">
        <v>115</v>
      </c>
      <c r="H232" s="4" t="s">
        <v>116</v>
      </c>
      <c r="I232" s="4"/>
      <c r="J232" s="4"/>
      <c r="K232" s="4">
        <v>227</v>
      </c>
      <c r="L232" s="4">
        <v>6</v>
      </c>
      <c r="M232" s="4">
        <v>3</v>
      </c>
      <c r="N232" s="4" t="s">
        <v>3</v>
      </c>
      <c r="O232" s="4">
        <v>2</v>
      </c>
      <c r="P232" s="4"/>
      <c r="Q232" s="4"/>
      <c r="R232" s="4"/>
      <c r="S232" s="4"/>
      <c r="T232" s="4"/>
      <c r="U232" s="4"/>
      <c r="V232" s="4"/>
      <c r="W232" s="4"/>
    </row>
    <row r="233" spans="1:206" x14ac:dyDescent="0.2">
      <c r="A233" s="4">
        <v>50</v>
      </c>
      <c r="B233" s="4">
        <v>0</v>
      </c>
      <c r="C233" s="4">
        <v>0</v>
      </c>
      <c r="D233" s="4">
        <v>1</v>
      </c>
      <c r="E233" s="4">
        <v>228</v>
      </c>
      <c r="F233" s="4">
        <f>ROUND(Source!AY225,O233)</f>
        <v>17122.46</v>
      </c>
      <c r="G233" s="4" t="s">
        <v>117</v>
      </c>
      <c r="H233" s="4" t="s">
        <v>118</v>
      </c>
      <c r="I233" s="4"/>
      <c r="J233" s="4"/>
      <c r="K233" s="4">
        <v>228</v>
      </c>
      <c r="L233" s="4">
        <v>7</v>
      </c>
      <c r="M233" s="4">
        <v>3</v>
      </c>
      <c r="N233" s="4" t="s">
        <v>3</v>
      </c>
      <c r="O233" s="4">
        <v>2</v>
      </c>
      <c r="P233" s="4"/>
      <c r="Q233" s="4"/>
      <c r="R233" s="4"/>
      <c r="S233" s="4"/>
      <c r="T233" s="4"/>
      <c r="U233" s="4"/>
      <c r="V233" s="4"/>
      <c r="W233" s="4"/>
    </row>
    <row r="234" spans="1:206" x14ac:dyDescent="0.2">
      <c r="A234" s="4">
        <v>50</v>
      </c>
      <c r="B234" s="4">
        <v>0</v>
      </c>
      <c r="C234" s="4">
        <v>0</v>
      </c>
      <c r="D234" s="4">
        <v>1</v>
      </c>
      <c r="E234" s="4">
        <v>216</v>
      </c>
      <c r="F234" s="4">
        <f>ROUND(Source!AP225,O234)</f>
        <v>0</v>
      </c>
      <c r="G234" s="4" t="s">
        <v>119</v>
      </c>
      <c r="H234" s="4" t="s">
        <v>120</v>
      </c>
      <c r="I234" s="4"/>
      <c r="J234" s="4"/>
      <c r="K234" s="4">
        <v>216</v>
      </c>
      <c r="L234" s="4">
        <v>8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06" x14ac:dyDescent="0.2">
      <c r="A235" s="4">
        <v>50</v>
      </c>
      <c r="B235" s="4">
        <v>0</v>
      </c>
      <c r="C235" s="4">
        <v>0</v>
      </c>
      <c r="D235" s="4">
        <v>1</v>
      </c>
      <c r="E235" s="4">
        <v>223</v>
      </c>
      <c r="F235" s="4">
        <f>ROUND(Source!AQ225,O235)</f>
        <v>0</v>
      </c>
      <c r="G235" s="4" t="s">
        <v>121</v>
      </c>
      <c r="H235" s="4" t="s">
        <v>122</v>
      </c>
      <c r="I235" s="4"/>
      <c r="J235" s="4"/>
      <c r="K235" s="4">
        <v>223</v>
      </c>
      <c r="L235" s="4">
        <v>9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06" x14ac:dyDescent="0.2">
      <c r="A236" s="4">
        <v>50</v>
      </c>
      <c r="B236" s="4">
        <v>0</v>
      </c>
      <c r="C236" s="4">
        <v>0</v>
      </c>
      <c r="D236" s="4">
        <v>1</v>
      </c>
      <c r="E236" s="4">
        <v>229</v>
      </c>
      <c r="F236" s="4">
        <f>ROUND(Source!AZ225,O236)</f>
        <v>0</v>
      </c>
      <c r="G236" s="4" t="s">
        <v>123</v>
      </c>
      <c r="H236" s="4" t="s">
        <v>124</v>
      </c>
      <c r="I236" s="4"/>
      <c r="J236" s="4"/>
      <c r="K236" s="4">
        <v>229</v>
      </c>
      <c r="L236" s="4">
        <v>10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06" x14ac:dyDescent="0.2">
      <c r="A237" s="4">
        <v>50</v>
      </c>
      <c r="B237" s="4">
        <v>0</v>
      </c>
      <c r="C237" s="4">
        <v>0</v>
      </c>
      <c r="D237" s="4">
        <v>1</v>
      </c>
      <c r="E237" s="4">
        <v>203</v>
      </c>
      <c r="F237" s="4">
        <f>ROUND(Source!Q225,O237)</f>
        <v>9023.84</v>
      </c>
      <c r="G237" s="4" t="s">
        <v>125</v>
      </c>
      <c r="H237" s="4" t="s">
        <v>126</v>
      </c>
      <c r="I237" s="4"/>
      <c r="J237" s="4"/>
      <c r="K237" s="4">
        <v>203</v>
      </c>
      <c r="L237" s="4">
        <v>11</v>
      </c>
      <c r="M237" s="4">
        <v>3</v>
      </c>
      <c r="N237" s="4" t="s">
        <v>3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</row>
    <row r="238" spans="1:206" x14ac:dyDescent="0.2">
      <c r="A238" s="4">
        <v>50</v>
      </c>
      <c r="B238" s="4">
        <v>0</v>
      </c>
      <c r="C238" s="4">
        <v>0</v>
      </c>
      <c r="D238" s="4">
        <v>1</v>
      </c>
      <c r="E238" s="4">
        <v>231</v>
      </c>
      <c r="F238" s="4">
        <f>ROUND(Source!BB225,O238)</f>
        <v>0</v>
      </c>
      <c r="G238" s="4" t="s">
        <v>127</v>
      </c>
      <c r="H238" s="4" t="s">
        <v>128</v>
      </c>
      <c r="I238" s="4"/>
      <c r="J238" s="4"/>
      <c r="K238" s="4">
        <v>231</v>
      </c>
      <c r="L238" s="4">
        <v>12</v>
      </c>
      <c r="M238" s="4">
        <v>3</v>
      </c>
      <c r="N238" s="4" t="s">
        <v>3</v>
      </c>
      <c r="O238" s="4">
        <v>2</v>
      </c>
      <c r="P238" s="4"/>
      <c r="Q238" s="4"/>
      <c r="R238" s="4"/>
      <c r="S238" s="4"/>
      <c r="T238" s="4"/>
      <c r="U238" s="4"/>
      <c r="V238" s="4"/>
      <c r="W238" s="4"/>
    </row>
    <row r="239" spans="1:206" x14ac:dyDescent="0.2">
      <c r="A239" s="4">
        <v>50</v>
      </c>
      <c r="B239" s="4">
        <v>0</v>
      </c>
      <c r="C239" s="4">
        <v>0</v>
      </c>
      <c r="D239" s="4">
        <v>1</v>
      </c>
      <c r="E239" s="4">
        <v>204</v>
      </c>
      <c r="F239" s="4">
        <f>ROUND(Source!R225,O239)</f>
        <v>4526.18</v>
      </c>
      <c r="G239" s="4" t="s">
        <v>129</v>
      </c>
      <c r="H239" s="4" t="s">
        <v>130</v>
      </c>
      <c r="I239" s="4"/>
      <c r="J239" s="4"/>
      <c r="K239" s="4">
        <v>204</v>
      </c>
      <c r="L239" s="4">
        <v>13</v>
      </c>
      <c r="M239" s="4">
        <v>3</v>
      </c>
      <c r="N239" s="4" t="s">
        <v>3</v>
      </c>
      <c r="O239" s="4">
        <v>2</v>
      </c>
      <c r="P239" s="4"/>
      <c r="Q239" s="4"/>
      <c r="R239" s="4"/>
      <c r="S239" s="4"/>
      <c r="T239" s="4"/>
      <c r="U239" s="4"/>
      <c r="V239" s="4"/>
      <c r="W239" s="4"/>
    </row>
    <row r="240" spans="1:206" x14ac:dyDescent="0.2">
      <c r="A240" s="4">
        <v>50</v>
      </c>
      <c r="B240" s="4">
        <v>0</v>
      </c>
      <c r="C240" s="4">
        <v>0</v>
      </c>
      <c r="D240" s="4">
        <v>1</v>
      </c>
      <c r="E240" s="4">
        <v>205</v>
      </c>
      <c r="F240" s="4">
        <f>ROUND(Source!S225,O240)</f>
        <v>1428.13</v>
      </c>
      <c r="G240" s="4" t="s">
        <v>131</v>
      </c>
      <c r="H240" s="4" t="s">
        <v>132</v>
      </c>
      <c r="I240" s="4"/>
      <c r="J240" s="4"/>
      <c r="K240" s="4">
        <v>205</v>
      </c>
      <c r="L240" s="4">
        <v>14</v>
      </c>
      <c r="M240" s="4">
        <v>3</v>
      </c>
      <c r="N240" s="4" t="s">
        <v>3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1" spans="1:206" x14ac:dyDescent="0.2">
      <c r="A241" s="4">
        <v>50</v>
      </c>
      <c r="B241" s="4">
        <v>0</v>
      </c>
      <c r="C241" s="4">
        <v>0</v>
      </c>
      <c r="D241" s="4">
        <v>1</v>
      </c>
      <c r="E241" s="4">
        <v>232</v>
      </c>
      <c r="F241" s="4">
        <f>ROUND(Source!BC225,O241)</f>
        <v>0</v>
      </c>
      <c r="G241" s="4" t="s">
        <v>133</v>
      </c>
      <c r="H241" s="4" t="s">
        <v>134</v>
      </c>
      <c r="I241" s="4"/>
      <c r="J241" s="4"/>
      <c r="K241" s="4">
        <v>232</v>
      </c>
      <c r="L241" s="4">
        <v>15</v>
      </c>
      <c r="M241" s="4">
        <v>3</v>
      </c>
      <c r="N241" s="4" t="s">
        <v>3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06" x14ac:dyDescent="0.2">
      <c r="A242" s="4">
        <v>50</v>
      </c>
      <c r="B242" s="4">
        <v>0</v>
      </c>
      <c r="C242" s="4">
        <v>0</v>
      </c>
      <c r="D242" s="4">
        <v>1</v>
      </c>
      <c r="E242" s="4">
        <v>214</v>
      </c>
      <c r="F242" s="4">
        <f>ROUND(Source!AS225,O242)</f>
        <v>0</v>
      </c>
      <c r="G242" s="4" t="s">
        <v>135</v>
      </c>
      <c r="H242" s="4" t="s">
        <v>136</v>
      </c>
      <c r="I242" s="4"/>
      <c r="J242" s="4"/>
      <c r="K242" s="4">
        <v>214</v>
      </c>
      <c r="L242" s="4">
        <v>16</v>
      </c>
      <c r="M242" s="4">
        <v>3</v>
      </c>
      <c r="N242" s="4" t="s">
        <v>3</v>
      </c>
      <c r="O242" s="4">
        <v>2</v>
      </c>
      <c r="P242" s="4"/>
      <c r="Q242" s="4"/>
      <c r="R242" s="4"/>
      <c r="S242" s="4"/>
      <c r="T242" s="4"/>
      <c r="U242" s="4"/>
      <c r="V242" s="4"/>
      <c r="W242" s="4"/>
    </row>
    <row r="243" spans="1:206" x14ac:dyDescent="0.2">
      <c r="A243" s="4">
        <v>50</v>
      </c>
      <c r="B243" s="4">
        <v>0</v>
      </c>
      <c r="C243" s="4">
        <v>0</v>
      </c>
      <c r="D243" s="4">
        <v>1</v>
      </c>
      <c r="E243" s="4">
        <v>215</v>
      </c>
      <c r="F243" s="4">
        <f>ROUND(Source!AT225,O243)</f>
        <v>0</v>
      </c>
      <c r="G243" s="4" t="s">
        <v>137</v>
      </c>
      <c r="H243" s="4" t="s">
        <v>138</v>
      </c>
      <c r="I243" s="4"/>
      <c r="J243" s="4"/>
      <c r="K243" s="4">
        <v>215</v>
      </c>
      <c r="L243" s="4">
        <v>17</v>
      </c>
      <c r="M243" s="4">
        <v>3</v>
      </c>
      <c r="N243" s="4" t="s">
        <v>3</v>
      </c>
      <c r="O243" s="4">
        <v>2</v>
      </c>
      <c r="P243" s="4"/>
      <c r="Q243" s="4"/>
      <c r="R243" s="4"/>
      <c r="S243" s="4"/>
      <c r="T243" s="4"/>
      <c r="U243" s="4"/>
      <c r="V243" s="4"/>
      <c r="W243" s="4"/>
    </row>
    <row r="244" spans="1:206" x14ac:dyDescent="0.2">
      <c r="A244" s="4">
        <v>50</v>
      </c>
      <c r="B244" s="4">
        <v>0</v>
      </c>
      <c r="C244" s="4">
        <v>0</v>
      </c>
      <c r="D244" s="4">
        <v>1</v>
      </c>
      <c r="E244" s="4">
        <v>217</v>
      </c>
      <c r="F244" s="4">
        <f>ROUND(Source!AU225,O244)</f>
        <v>30164.52</v>
      </c>
      <c r="G244" s="4" t="s">
        <v>139</v>
      </c>
      <c r="H244" s="4" t="s">
        <v>140</v>
      </c>
      <c r="I244" s="4"/>
      <c r="J244" s="4"/>
      <c r="K244" s="4">
        <v>217</v>
      </c>
      <c r="L244" s="4">
        <v>18</v>
      </c>
      <c r="M244" s="4">
        <v>3</v>
      </c>
      <c r="N244" s="4" t="s">
        <v>3</v>
      </c>
      <c r="O244" s="4">
        <v>2</v>
      </c>
      <c r="P244" s="4"/>
      <c r="Q244" s="4"/>
      <c r="R244" s="4"/>
      <c r="S244" s="4"/>
      <c r="T244" s="4"/>
      <c r="U244" s="4"/>
      <c r="V244" s="4"/>
      <c r="W244" s="4"/>
    </row>
    <row r="245" spans="1:206" x14ac:dyDescent="0.2">
      <c r="A245" s="4">
        <v>50</v>
      </c>
      <c r="B245" s="4">
        <v>0</v>
      </c>
      <c r="C245" s="4">
        <v>0</v>
      </c>
      <c r="D245" s="4">
        <v>1</v>
      </c>
      <c r="E245" s="4">
        <v>230</v>
      </c>
      <c r="F245" s="4">
        <f>ROUND(Source!BA225,O245)</f>
        <v>0</v>
      </c>
      <c r="G245" s="4" t="s">
        <v>141</v>
      </c>
      <c r="H245" s="4" t="s">
        <v>142</v>
      </c>
      <c r="I245" s="4"/>
      <c r="J245" s="4"/>
      <c r="K245" s="4">
        <v>230</v>
      </c>
      <c r="L245" s="4">
        <v>19</v>
      </c>
      <c r="M245" s="4">
        <v>3</v>
      </c>
      <c r="N245" s="4" t="s">
        <v>3</v>
      </c>
      <c r="O245" s="4">
        <v>2</v>
      </c>
      <c r="P245" s="4"/>
      <c r="Q245" s="4"/>
      <c r="R245" s="4"/>
      <c r="S245" s="4"/>
      <c r="T245" s="4"/>
      <c r="U245" s="4"/>
      <c r="V245" s="4"/>
      <c r="W245" s="4"/>
    </row>
    <row r="246" spans="1:206" x14ac:dyDescent="0.2">
      <c r="A246" s="4">
        <v>50</v>
      </c>
      <c r="B246" s="4">
        <v>0</v>
      </c>
      <c r="C246" s="4">
        <v>0</v>
      </c>
      <c r="D246" s="4">
        <v>1</v>
      </c>
      <c r="E246" s="4">
        <v>206</v>
      </c>
      <c r="F246" s="4">
        <f>ROUND(Source!T225,O246)</f>
        <v>0</v>
      </c>
      <c r="G246" s="4" t="s">
        <v>143</v>
      </c>
      <c r="H246" s="4" t="s">
        <v>144</v>
      </c>
      <c r="I246" s="4"/>
      <c r="J246" s="4"/>
      <c r="K246" s="4">
        <v>206</v>
      </c>
      <c r="L246" s="4">
        <v>20</v>
      </c>
      <c r="M246" s="4">
        <v>3</v>
      </c>
      <c r="N246" s="4" t="s">
        <v>3</v>
      </c>
      <c r="O246" s="4">
        <v>2</v>
      </c>
      <c r="P246" s="4"/>
      <c r="Q246" s="4"/>
      <c r="R246" s="4"/>
      <c r="S246" s="4"/>
      <c r="T246" s="4"/>
      <c r="U246" s="4"/>
      <c r="V246" s="4"/>
      <c r="W246" s="4"/>
    </row>
    <row r="247" spans="1:206" x14ac:dyDescent="0.2">
      <c r="A247" s="4">
        <v>50</v>
      </c>
      <c r="B247" s="4">
        <v>0</v>
      </c>
      <c r="C247" s="4">
        <v>0</v>
      </c>
      <c r="D247" s="4">
        <v>1</v>
      </c>
      <c r="E247" s="4">
        <v>207</v>
      </c>
      <c r="F247" s="4">
        <f>Source!U225</f>
        <v>6.6715174400000006</v>
      </c>
      <c r="G247" s="4" t="s">
        <v>145</v>
      </c>
      <c r="H247" s="4" t="s">
        <v>146</v>
      </c>
      <c r="I247" s="4"/>
      <c r="J247" s="4"/>
      <c r="K247" s="4">
        <v>207</v>
      </c>
      <c r="L247" s="4">
        <v>21</v>
      </c>
      <c r="M247" s="4">
        <v>3</v>
      </c>
      <c r="N247" s="4" t="s">
        <v>3</v>
      </c>
      <c r="O247" s="4">
        <v>-1</v>
      </c>
      <c r="P247" s="4"/>
      <c r="Q247" s="4"/>
      <c r="R247" s="4"/>
      <c r="S247" s="4"/>
      <c r="T247" s="4"/>
      <c r="U247" s="4"/>
      <c r="V247" s="4"/>
      <c r="W247" s="4"/>
    </row>
    <row r="248" spans="1:206" x14ac:dyDescent="0.2">
      <c r="A248" s="4">
        <v>50</v>
      </c>
      <c r="B248" s="4">
        <v>0</v>
      </c>
      <c r="C248" s="4">
        <v>0</v>
      </c>
      <c r="D248" s="4">
        <v>1</v>
      </c>
      <c r="E248" s="4">
        <v>208</v>
      </c>
      <c r="F248" s="4">
        <f>Source!V225</f>
        <v>0</v>
      </c>
      <c r="G248" s="4" t="s">
        <v>147</v>
      </c>
      <c r="H248" s="4" t="s">
        <v>148</v>
      </c>
      <c r="I248" s="4"/>
      <c r="J248" s="4"/>
      <c r="K248" s="4">
        <v>208</v>
      </c>
      <c r="L248" s="4">
        <v>22</v>
      </c>
      <c r="M248" s="4">
        <v>3</v>
      </c>
      <c r="N248" s="4" t="s">
        <v>3</v>
      </c>
      <c r="O248" s="4">
        <v>-1</v>
      </c>
      <c r="P248" s="4"/>
      <c r="Q248" s="4"/>
      <c r="R248" s="4"/>
      <c r="S248" s="4"/>
      <c r="T248" s="4"/>
      <c r="U248" s="4"/>
      <c r="V248" s="4"/>
      <c r="W248" s="4"/>
    </row>
    <row r="249" spans="1:206" x14ac:dyDescent="0.2">
      <c r="A249" s="4">
        <v>50</v>
      </c>
      <c r="B249" s="4">
        <v>0</v>
      </c>
      <c r="C249" s="4">
        <v>0</v>
      </c>
      <c r="D249" s="4">
        <v>1</v>
      </c>
      <c r="E249" s="4">
        <v>209</v>
      </c>
      <c r="F249" s="4">
        <f>ROUND(Source!W225,O249)</f>
        <v>0</v>
      </c>
      <c r="G249" s="4" t="s">
        <v>149</v>
      </c>
      <c r="H249" s="4" t="s">
        <v>150</v>
      </c>
      <c r="I249" s="4"/>
      <c r="J249" s="4"/>
      <c r="K249" s="4">
        <v>209</v>
      </c>
      <c r="L249" s="4">
        <v>23</v>
      </c>
      <c r="M249" s="4">
        <v>3</v>
      </c>
      <c r="N249" s="4" t="s">
        <v>3</v>
      </c>
      <c r="O249" s="4">
        <v>2</v>
      </c>
      <c r="P249" s="4"/>
      <c r="Q249" s="4"/>
      <c r="R249" s="4"/>
      <c r="S249" s="4"/>
      <c r="T249" s="4"/>
      <c r="U249" s="4"/>
      <c r="V249" s="4"/>
      <c r="W249" s="4"/>
    </row>
    <row r="250" spans="1:206" x14ac:dyDescent="0.2">
      <c r="A250" s="4">
        <v>50</v>
      </c>
      <c r="B250" s="4">
        <v>0</v>
      </c>
      <c r="C250" s="4">
        <v>0</v>
      </c>
      <c r="D250" s="4">
        <v>1</v>
      </c>
      <c r="E250" s="4">
        <v>210</v>
      </c>
      <c r="F250" s="4">
        <f>ROUND(Source!X225,O250)</f>
        <v>999.69</v>
      </c>
      <c r="G250" s="4" t="s">
        <v>151</v>
      </c>
      <c r="H250" s="4" t="s">
        <v>152</v>
      </c>
      <c r="I250" s="4"/>
      <c r="J250" s="4"/>
      <c r="K250" s="4">
        <v>210</v>
      </c>
      <c r="L250" s="4">
        <v>24</v>
      </c>
      <c r="M250" s="4">
        <v>3</v>
      </c>
      <c r="N250" s="4" t="s">
        <v>3</v>
      </c>
      <c r="O250" s="4">
        <v>2</v>
      </c>
      <c r="P250" s="4"/>
      <c r="Q250" s="4"/>
      <c r="R250" s="4"/>
      <c r="S250" s="4"/>
      <c r="T250" s="4"/>
      <c r="U250" s="4"/>
      <c r="V250" s="4"/>
      <c r="W250" s="4"/>
    </row>
    <row r="251" spans="1:206" x14ac:dyDescent="0.2">
      <c r="A251" s="4">
        <v>50</v>
      </c>
      <c r="B251" s="4">
        <v>0</v>
      </c>
      <c r="C251" s="4">
        <v>0</v>
      </c>
      <c r="D251" s="4">
        <v>1</v>
      </c>
      <c r="E251" s="4">
        <v>211</v>
      </c>
      <c r="F251" s="4">
        <f>ROUND(Source!Y225,O251)</f>
        <v>142.82</v>
      </c>
      <c r="G251" s="4" t="s">
        <v>153</v>
      </c>
      <c r="H251" s="4" t="s">
        <v>154</v>
      </c>
      <c r="I251" s="4"/>
      <c r="J251" s="4"/>
      <c r="K251" s="4">
        <v>211</v>
      </c>
      <c r="L251" s="4">
        <v>25</v>
      </c>
      <c r="M251" s="4">
        <v>3</v>
      </c>
      <c r="N251" s="4" t="s">
        <v>3</v>
      </c>
      <c r="O251" s="4">
        <v>2</v>
      </c>
      <c r="P251" s="4"/>
      <c r="Q251" s="4"/>
      <c r="R251" s="4"/>
      <c r="S251" s="4"/>
      <c r="T251" s="4"/>
      <c r="U251" s="4"/>
      <c r="V251" s="4"/>
      <c r="W251" s="4"/>
    </row>
    <row r="252" spans="1:206" x14ac:dyDescent="0.2">
      <c r="A252" s="4">
        <v>50</v>
      </c>
      <c r="B252" s="4">
        <v>0</v>
      </c>
      <c r="C252" s="4">
        <v>0</v>
      </c>
      <c r="D252" s="4">
        <v>1</v>
      </c>
      <c r="E252" s="4">
        <v>224</v>
      </c>
      <c r="F252" s="4">
        <f>ROUND(Source!AR225,O252)</f>
        <v>30164.52</v>
      </c>
      <c r="G252" s="4" t="s">
        <v>155</v>
      </c>
      <c r="H252" s="4" t="s">
        <v>156</v>
      </c>
      <c r="I252" s="4"/>
      <c r="J252" s="4"/>
      <c r="K252" s="4">
        <v>224</v>
      </c>
      <c r="L252" s="4">
        <v>26</v>
      </c>
      <c r="M252" s="4">
        <v>3</v>
      </c>
      <c r="N252" s="4" t="s">
        <v>3</v>
      </c>
      <c r="O252" s="4">
        <v>2</v>
      </c>
      <c r="P252" s="4"/>
      <c r="Q252" s="4"/>
      <c r="R252" s="4"/>
      <c r="S252" s="4"/>
      <c r="T252" s="4"/>
      <c r="U252" s="4"/>
      <c r="V252" s="4"/>
      <c r="W252" s="4"/>
    </row>
    <row r="254" spans="1:206" x14ac:dyDescent="0.2">
      <c r="A254" s="1">
        <v>4</v>
      </c>
      <c r="B254" s="1">
        <v>1</v>
      </c>
      <c r="C254" s="1"/>
      <c r="D254" s="1">
        <f>ROW(A277)</f>
        <v>277</v>
      </c>
      <c r="E254" s="1"/>
      <c r="F254" s="1" t="s">
        <v>14</v>
      </c>
      <c r="G254" s="1" t="s">
        <v>249</v>
      </c>
      <c r="H254" s="1" t="s">
        <v>3</v>
      </c>
      <c r="I254" s="1">
        <v>0</v>
      </c>
      <c r="J254" s="1"/>
      <c r="K254" s="1">
        <v>-1</v>
      </c>
      <c r="L254" s="1"/>
      <c r="M254" s="1"/>
      <c r="N254" s="1"/>
      <c r="O254" s="1"/>
      <c r="P254" s="1"/>
      <c r="Q254" s="1"/>
      <c r="R254" s="1"/>
      <c r="S254" s="1"/>
      <c r="T254" s="1"/>
      <c r="U254" s="1" t="s">
        <v>3</v>
      </c>
      <c r="V254" s="1">
        <v>0</v>
      </c>
      <c r="W254" s="1"/>
      <c r="X254" s="1"/>
      <c r="Y254" s="1"/>
      <c r="Z254" s="1"/>
      <c r="AA254" s="1"/>
      <c r="AB254" s="1" t="s">
        <v>3</v>
      </c>
      <c r="AC254" s="1" t="s">
        <v>3</v>
      </c>
      <c r="AD254" s="1" t="s">
        <v>3</v>
      </c>
      <c r="AE254" s="1" t="s">
        <v>3</v>
      </c>
      <c r="AF254" s="1" t="s">
        <v>3</v>
      </c>
      <c r="AG254" s="1" t="s">
        <v>3</v>
      </c>
      <c r="AH254" s="1"/>
      <c r="AI254" s="1"/>
      <c r="AJ254" s="1"/>
      <c r="AK254" s="1"/>
      <c r="AL254" s="1"/>
      <c r="AM254" s="1"/>
      <c r="AN254" s="1"/>
      <c r="AO254" s="1"/>
      <c r="AP254" s="1" t="s">
        <v>3</v>
      </c>
      <c r="AQ254" s="1" t="s">
        <v>3</v>
      </c>
      <c r="AR254" s="1" t="s">
        <v>3</v>
      </c>
      <c r="AS254" s="1"/>
      <c r="AT254" s="1"/>
      <c r="AU254" s="1"/>
      <c r="AV254" s="1"/>
      <c r="AW254" s="1"/>
      <c r="AX254" s="1"/>
      <c r="AY254" s="1"/>
      <c r="AZ254" s="1" t="s">
        <v>3</v>
      </c>
      <c r="BA254" s="1"/>
      <c r="BB254" s="1" t="s">
        <v>3</v>
      </c>
      <c r="BC254" s="1" t="s">
        <v>3</v>
      </c>
      <c r="BD254" s="1" t="s">
        <v>3</v>
      </c>
      <c r="BE254" s="1" t="s">
        <v>3</v>
      </c>
      <c r="BF254" s="1" t="s">
        <v>3</v>
      </c>
      <c r="BG254" s="1" t="s">
        <v>3</v>
      </c>
      <c r="BH254" s="1" t="s">
        <v>3</v>
      </c>
      <c r="BI254" s="1" t="s">
        <v>3</v>
      </c>
      <c r="BJ254" s="1" t="s">
        <v>3</v>
      </c>
      <c r="BK254" s="1" t="s">
        <v>3</v>
      </c>
      <c r="BL254" s="1" t="s">
        <v>3</v>
      </c>
      <c r="BM254" s="1" t="s">
        <v>3</v>
      </c>
      <c r="BN254" s="1" t="s">
        <v>3</v>
      </c>
      <c r="BO254" s="1" t="s">
        <v>3</v>
      </c>
      <c r="BP254" s="1" t="s">
        <v>3</v>
      </c>
      <c r="BQ254" s="1"/>
      <c r="BR254" s="1"/>
      <c r="BS254" s="1"/>
      <c r="BT254" s="1"/>
      <c r="BU254" s="1"/>
      <c r="BV254" s="1"/>
      <c r="BW254" s="1"/>
      <c r="BX254" s="1">
        <v>0</v>
      </c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>
        <v>0</v>
      </c>
    </row>
    <row r="256" spans="1:206" x14ac:dyDescent="0.2">
      <c r="A256" s="2">
        <v>52</v>
      </c>
      <c r="B256" s="2">
        <f t="shared" ref="B256:G256" si="221">B277</f>
        <v>1</v>
      </c>
      <c r="C256" s="2">
        <f t="shared" si="221"/>
        <v>4</v>
      </c>
      <c r="D256" s="2">
        <f t="shared" si="221"/>
        <v>254</v>
      </c>
      <c r="E256" s="2">
        <f t="shared" si="221"/>
        <v>0</v>
      </c>
      <c r="F256" s="2" t="str">
        <f t="shared" si="221"/>
        <v>Новый раздел</v>
      </c>
      <c r="G256" s="2" t="str">
        <f t="shared" si="221"/>
        <v>Устройство резинового покрытия площадки на новое основание.</v>
      </c>
      <c r="H256" s="2"/>
      <c r="I256" s="2"/>
      <c r="J256" s="2"/>
      <c r="K256" s="2"/>
      <c r="L256" s="2"/>
      <c r="M256" s="2"/>
      <c r="N256" s="2"/>
      <c r="O256" s="2">
        <f t="shared" ref="O256:AT256" si="222">O277</f>
        <v>885246.24</v>
      </c>
      <c r="P256" s="2">
        <f t="shared" si="222"/>
        <v>745980.66</v>
      </c>
      <c r="Q256" s="2">
        <f t="shared" si="222"/>
        <v>103663.39</v>
      </c>
      <c r="R256" s="2">
        <f t="shared" si="222"/>
        <v>56297.77</v>
      </c>
      <c r="S256" s="2">
        <f t="shared" si="222"/>
        <v>35602.19</v>
      </c>
      <c r="T256" s="2">
        <f t="shared" si="222"/>
        <v>0</v>
      </c>
      <c r="U256" s="2">
        <f t="shared" si="222"/>
        <v>163.591188426</v>
      </c>
      <c r="V256" s="2">
        <f t="shared" si="222"/>
        <v>0</v>
      </c>
      <c r="W256" s="2">
        <f t="shared" si="222"/>
        <v>0</v>
      </c>
      <c r="X256" s="2">
        <f t="shared" si="222"/>
        <v>24921.54</v>
      </c>
      <c r="Y256" s="2">
        <f t="shared" si="222"/>
        <v>3560.22</v>
      </c>
      <c r="Z256" s="2">
        <f t="shared" si="222"/>
        <v>0</v>
      </c>
      <c r="AA256" s="2">
        <f t="shared" si="222"/>
        <v>0</v>
      </c>
      <c r="AB256" s="2">
        <f t="shared" si="222"/>
        <v>885246.24</v>
      </c>
      <c r="AC256" s="2">
        <f t="shared" si="222"/>
        <v>745980.66</v>
      </c>
      <c r="AD256" s="2">
        <f t="shared" si="222"/>
        <v>103663.39</v>
      </c>
      <c r="AE256" s="2">
        <f t="shared" si="222"/>
        <v>56297.77</v>
      </c>
      <c r="AF256" s="2">
        <f t="shared" si="222"/>
        <v>35602.19</v>
      </c>
      <c r="AG256" s="2">
        <f t="shared" si="222"/>
        <v>0</v>
      </c>
      <c r="AH256" s="2">
        <f t="shared" si="222"/>
        <v>163.591188426</v>
      </c>
      <c r="AI256" s="2">
        <f t="shared" si="222"/>
        <v>0</v>
      </c>
      <c r="AJ256" s="2">
        <f t="shared" si="222"/>
        <v>0</v>
      </c>
      <c r="AK256" s="2">
        <f t="shared" si="222"/>
        <v>24921.54</v>
      </c>
      <c r="AL256" s="2">
        <f t="shared" si="222"/>
        <v>3560.22</v>
      </c>
      <c r="AM256" s="2">
        <f t="shared" si="222"/>
        <v>0</v>
      </c>
      <c r="AN256" s="2">
        <f t="shared" si="222"/>
        <v>0</v>
      </c>
      <c r="AO256" s="2">
        <f t="shared" si="222"/>
        <v>0</v>
      </c>
      <c r="AP256" s="2">
        <f t="shared" si="222"/>
        <v>0</v>
      </c>
      <c r="AQ256" s="2">
        <f t="shared" si="222"/>
        <v>0</v>
      </c>
      <c r="AR256" s="2">
        <f t="shared" si="222"/>
        <v>940493.71</v>
      </c>
      <c r="AS256" s="2">
        <f t="shared" si="222"/>
        <v>0</v>
      </c>
      <c r="AT256" s="2">
        <f t="shared" si="222"/>
        <v>0</v>
      </c>
      <c r="AU256" s="2">
        <f t="shared" ref="AU256:BZ256" si="223">AU277</f>
        <v>940493.71</v>
      </c>
      <c r="AV256" s="2">
        <f t="shared" si="223"/>
        <v>745980.66</v>
      </c>
      <c r="AW256" s="2">
        <f t="shared" si="223"/>
        <v>745980.66</v>
      </c>
      <c r="AX256" s="2">
        <f t="shared" si="223"/>
        <v>0</v>
      </c>
      <c r="AY256" s="2">
        <f t="shared" si="223"/>
        <v>745980.66</v>
      </c>
      <c r="AZ256" s="2">
        <f t="shared" si="223"/>
        <v>0</v>
      </c>
      <c r="BA256" s="2">
        <f t="shared" si="223"/>
        <v>0</v>
      </c>
      <c r="BB256" s="2">
        <f t="shared" si="223"/>
        <v>0</v>
      </c>
      <c r="BC256" s="2">
        <f t="shared" si="223"/>
        <v>0</v>
      </c>
      <c r="BD256" s="2">
        <f t="shared" si="223"/>
        <v>0</v>
      </c>
      <c r="BE256" s="2">
        <f t="shared" si="223"/>
        <v>0</v>
      </c>
      <c r="BF256" s="2">
        <f t="shared" si="223"/>
        <v>0</v>
      </c>
      <c r="BG256" s="2">
        <f t="shared" si="223"/>
        <v>0</v>
      </c>
      <c r="BH256" s="2">
        <f t="shared" si="223"/>
        <v>0</v>
      </c>
      <c r="BI256" s="2">
        <f t="shared" si="223"/>
        <v>0</v>
      </c>
      <c r="BJ256" s="2">
        <f t="shared" si="223"/>
        <v>0</v>
      </c>
      <c r="BK256" s="2">
        <f t="shared" si="223"/>
        <v>0</v>
      </c>
      <c r="BL256" s="2">
        <f t="shared" si="223"/>
        <v>0</v>
      </c>
      <c r="BM256" s="2">
        <f t="shared" si="223"/>
        <v>0</v>
      </c>
      <c r="BN256" s="2">
        <f t="shared" si="223"/>
        <v>0</v>
      </c>
      <c r="BO256" s="2">
        <f t="shared" si="223"/>
        <v>0</v>
      </c>
      <c r="BP256" s="2">
        <f t="shared" si="223"/>
        <v>0</v>
      </c>
      <c r="BQ256" s="2">
        <f t="shared" si="223"/>
        <v>0</v>
      </c>
      <c r="BR256" s="2">
        <f t="shared" si="223"/>
        <v>0</v>
      </c>
      <c r="BS256" s="2">
        <f t="shared" si="223"/>
        <v>0</v>
      </c>
      <c r="BT256" s="2">
        <f t="shared" si="223"/>
        <v>0</v>
      </c>
      <c r="BU256" s="2">
        <f t="shared" si="223"/>
        <v>0</v>
      </c>
      <c r="BV256" s="2">
        <f t="shared" si="223"/>
        <v>0</v>
      </c>
      <c r="BW256" s="2">
        <f t="shared" si="223"/>
        <v>0</v>
      </c>
      <c r="BX256" s="2">
        <f t="shared" si="223"/>
        <v>0</v>
      </c>
      <c r="BY256" s="2">
        <f t="shared" si="223"/>
        <v>0</v>
      </c>
      <c r="BZ256" s="2">
        <f t="shared" si="223"/>
        <v>0</v>
      </c>
      <c r="CA256" s="2">
        <f t="shared" ref="CA256:DF256" si="224">CA277</f>
        <v>940493.71</v>
      </c>
      <c r="CB256" s="2">
        <f t="shared" si="224"/>
        <v>0</v>
      </c>
      <c r="CC256" s="2">
        <f t="shared" si="224"/>
        <v>0</v>
      </c>
      <c r="CD256" s="2">
        <f t="shared" si="224"/>
        <v>940493.71</v>
      </c>
      <c r="CE256" s="2">
        <f t="shared" si="224"/>
        <v>745980.66</v>
      </c>
      <c r="CF256" s="2">
        <f t="shared" si="224"/>
        <v>745980.66</v>
      </c>
      <c r="CG256" s="2">
        <f t="shared" si="224"/>
        <v>0</v>
      </c>
      <c r="CH256" s="2">
        <f t="shared" si="224"/>
        <v>745980.66</v>
      </c>
      <c r="CI256" s="2">
        <f t="shared" si="224"/>
        <v>0</v>
      </c>
      <c r="CJ256" s="2">
        <f t="shared" si="224"/>
        <v>0</v>
      </c>
      <c r="CK256" s="2">
        <f t="shared" si="224"/>
        <v>0</v>
      </c>
      <c r="CL256" s="2">
        <f t="shared" si="224"/>
        <v>0</v>
      </c>
      <c r="CM256" s="2">
        <f t="shared" si="224"/>
        <v>0</v>
      </c>
      <c r="CN256" s="2">
        <f t="shared" si="224"/>
        <v>0</v>
      </c>
      <c r="CO256" s="2">
        <f t="shared" si="224"/>
        <v>0</v>
      </c>
      <c r="CP256" s="2">
        <f t="shared" si="224"/>
        <v>0</v>
      </c>
      <c r="CQ256" s="2">
        <f t="shared" si="224"/>
        <v>0</v>
      </c>
      <c r="CR256" s="2">
        <f t="shared" si="224"/>
        <v>0</v>
      </c>
      <c r="CS256" s="2">
        <f t="shared" si="224"/>
        <v>0</v>
      </c>
      <c r="CT256" s="2">
        <f t="shared" si="224"/>
        <v>0</v>
      </c>
      <c r="CU256" s="2">
        <f t="shared" si="224"/>
        <v>0</v>
      </c>
      <c r="CV256" s="2">
        <f t="shared" si="224"/>
        <v>0</v>
      </c>
      <c r="CW256" s="2">
        <f t="shared" si="224"/>
        <v>0</v>
      </c>
      <c r="CX256" s="2">
        <f t="shared" si="224"/>
        <v>0</v>
      </c>
      <c r="CY256" s="2">
        <f t="shared" si="224"/>
        <v>0</v>
      </c>
      <c r="CZ256" s="2">
        <f t="shared" si="224"/>
        <v>0</v>
      </c>
      <c r="DA256" s="2">
        <f t="shared" si="224"/>
        <v>0</v>
      </c>
      <c r="DB256" s="2">
        <f t="shared" si="224"/>
        <v>0</v>
      </c>
      <c r="DC256" s="2">
        <f t="shared" si="224"/>
        <v>0</v>
      </c>
      <c r="DD256" s="2">
        <f t="shared" si="224"/>
        <v>0</v>
      </c>
      <c r="DE256" s="2">
        <f t="shared" si="224"/>
        <v>0</v>
      </c>
      <c r="DF256" s="2">
        <f t="shared" si="224"/>
        <v>0</v>
      </c>
      <c r="DG256" s="3">
        <f t="shared" ref="DG256:EL256" si="225">DG277</f>
        <v>0</v>
      </c>
      <c r="DH256" s="3">
        <f t="shared" si="225"/>
        <v>0</v>
      </c>
      <c r="DI256" s="3">
        <f t="shared" si="225"/>
        <v>0</v>
      </c>
      <c r="DJ256" s="3">
        <f t="shared" si="225"/>
        <v>0</v>
      </c>
      <c r="DK256" s="3">
        <f t="shared" si="225"/>
        <v>0</v>
      </c>
      <c r="DL256" s="3">
        <f t="shared" si="225"/>
        <v>0</v>
      </c>
      <c r="DM256" s="3">
        <f t="shared" si="225"/>
        <v>0</v>
      </c>
      <c r="DN256" s="3">
        <f t="shared" si="225"/>
        <v>0</v>
      </c>
      <c r="DO256" s="3">
        <f t="shared" si="225"/>
        <v>0</v>
      </c>
      <c r="DP256" s="3">
        <f t="shared" si="225"/>
        <v>0</v>
      </c>
      <c r="DQ256" s="3">
        <f t="shared" si="225"/>
        <v>0</v>
      </c>
      <c r="DR256" s="3">
        <f t="shared" si="225"/>
        <v>0</v>
      </c>
      <c r="DS256" s="3">
        <f t="shared" si="225"/>
        <v>0</v>
      </c>
      <c r="DT256" s="3">
        <f t="shared" si="225"/>
        <v>0</v>
      </c>
      <c r="DU256" s="3">
        <f t="shared" si="225"/>
        <v>0</v>
      </c>
      <c r="DV256" s="3">
        <f t="shared" si="225"/>
        <v>0</v>
      </c>
      <c r="DW256" s="3">
        <f t="shared" si="225"/>
        <v>0</v>
      </c>
      <c r="DX256" s="3">
        <f t="shared" si="225"/>
        <v>0</v>
      </c>
      <c r="DY256" s="3">
        <f t="shared" si="225"/>
        <v>0</v>
      </c>
      <c r="DZ256" s="3">
        <f t="shared" si="225"/>
        <v>0</v>
      </c>
      <c r="EA256" s="3">
        <f t="shared" si="225"/>
        <v>0</v>
      </c>
      <c r="EB256" s="3">
        <f t="shared" si="225"/>
        <v>0</v>
      </c>
      <c r="EC256" s="3">
        <f t="shared" si="225"/>
        <v>0</v>
      </c>
      <c r="ED256" s="3">
        <f t="shared" si="225"/>
        <v>0</v>
      </c>
      <c r="EE256" s="3">
        <f t="shared" si="225"/>
        <v>0</v>
      </c>
      <c r="EF256" s="3">
        <f t="shared" si="225"/>
        <v>0</v>
      </c>
      <c r="EG256" s="3">
        <f t="shared" si="225"/>
        <v>0</v>
      </c>
      <c r="EH256" s="3">
        <f t="shared" si="225"/>
        <v>0</v>
      </c>
      <c r="EI256" s="3">
        <f t="shared" si="225"/>
        <v>0</v>
      </c>
      <c r="EJ256" s="3">
        <f t="shared" si="225"/>
        <v>0</v>
      </c>
      <c r="EK256" s="3">
        <f t="shared" si="225"/>
        <v>0</v>
      </c>
      <c r="EL256" s="3">
        <f t="shared" si="225"/>
        <v>0</v>
      </c>
      <c r="EM256" s="3">
        <f t="shared" ref="EM256:FR256" si="226">EM277</f>
        <v>0</v>
      </c>
      <c r="EN256" s="3">
        <f t="shared" si="226"/>
        <v>0</v>
      </c>
      <c r="EO256" s="3">
        <f t="shared" si="226"/>
        <v>0</v>
      </c>
      <c r="EP256" s="3">
        <f t="shared" si="226"/>
        <v>0</v>
      </c>
      <c r="EQ256" s="3">
        <f t="shared" si="226"/>
        <v>0</v>
      </c>
      <c r="ER256" s="3">
        <f t="shared" si="226"/>
        <v>0</v>
      </c>
      <c r="ES256" s="3">
        <f t="shared" si="226"/>
        <v>0</v>
      </c>
      <c r="ET256" s="3">
        <f t="shared" si="226"/>
        <v>0</v>
      </c>
      <c r="EU256" s="3">
        <f t="shared" si="226"/>
        <v>0</v>
      </c>
      <c r="EV256" s="3">
        <f t="shared" si="226"/>
        <v>0</v>
      </c>
      <c r="EW256" s="3">
        <f t="shared" si="226"/>
        <v>0</v>
      </c>
      <c r="EX256" s="3">
        <f t="shared" si="226"/>
        <v>0</v>
      </c>
      <c r="EY256" s="3">
        <f t="shared" si="226"/>
        <v>0</v>
      </c>
      <c r="EZ256" s="3">
        <f t="shared" si="226"/>
        <v>0</v>
      </c>
      <c r="FA256" s="3">
        <f t="shared" si="226"/>
        <v>0</v>
      </c>
      <c r="FB256" s="3">
        <f t="shared" si="226"/>
        <v>0</v>
      </c>
      <c r="FC256" s="3">
        <f t="shared" si="226"/>
        <v>0</v>
      </c>
      <c r="FD256" s="3">
        <f t="shared" si="226"/>
        <v>0</v>
      </c>
      <c r="FE256" s="3">
        <f t="shared" si="226"/>
        <v>0</v>
      </c>
      <c r="FF256" s="3">
        <f t="shared" si="226"/>
        <v>0</v>
      </c>
      <c r="FG256" s="3">
        <f t="shared" si="226"/>
        <v>0</v>
      </c>
      <c r="FH256" s="3">
        <f t="shared" si="226"/>
        <v>0</v>
      </c>
      <c r="FI256" s="3">
        <f t="shared" si="226"/>
        <v>0</v>
      </c>
      <c r="FJ256" s="3">
        <f t="shared" si="226"/>
        <v>0</v>
      </c>
      <c r="FK256" s="3">
        <f t="shared" si="226"/>
        <v>0</v>
      </c>
      <c r="FL256" s="3">
        <f t="shared" si="226"/>
        <v>0</v>
      </c>
      <c r="FM256" s="3">
        <f t="shared" si="226"/>
        <v>0</v>
      </c>
      <c r="FN256" s="3">
        <f t="shared" si="226"/>
        <v>0</v>
      </c>
      <c r="FO256" s="3">
        <f t="shared" si="226"/>
        <v>0</v>
      </c>
      <c r="FP256" s="3">
        <f t="shared" si="226"/>
        <v>0</v>
      </c>
      <c r="FQ256" s="3">
        <f t="shared" si="226"/>
        <v>0</v>
      </c>
      <c r="FR256" s="3">
        <f t="shared" si="226"/>
        <v>0</v>
      </c>
      <c r="FS256" s="3">
        <f t="shared" ref="FS256:GX256" si="227">FS277</f>
        <v>0</v>
      </c>
      <c r="FT256" s="3">
        <f t="shared" si="227"/>
        <v>0</v>
      </c>
      <c r="FU256" s="3">
        <f t="shared" si="227"/>
        <v>0</v>
      </c>
      <c r="FV256" s="3">
        <f t="shared" si="227"/>
        <v>0</v>
      </c>
      <c r="FW256" s="3">
        <f t="shared" si="227"/>
        <v>0</v>
      </c>
      <c r="FX256" s="3">
        <f t="shared" si="227"/>
        <v>0</v>
      </c>
      <c r="FY256" s="3">
        <f t="shared" si="227"/>
        <v>0</v>
      </c>
      <c r="FZ256" s="3">
        <f t="shared" si="227"/>
        <v>0</v>
      </c>
      <c r="GA256" s="3">
        <f t="shared" si="227"/>
        <v>0</v>
      </c>
      <c r="GB256" s="3">
        <f t="shared" si="227"/>
        <v>0</v>
      </c>
      <c r="GC256" s="3">
        <f t="shared" si="227"/>
        <v>0</v>
      </c>
      <c r="GD256" s="3">
        <f t="shared" si="227"/>
        <v>0</v>
      </c>
      <c r="GE256" s="3">
        <f t="shared" si="227"/>
        <v>0</v>
      </c>
      <c r="GF256" s="3">
        <f t="shared" si="227"/>
        <v>0</v>
      </c>
      <c r="GG256" s="3">
        <f t="shared" si="227"/>
        <v>0</v>
      </c>
      <c r="GH256" s="3">
        <f t="shared" si="227"/>
        <v>0</v>
      </c>
      <c r="GI256" s="3">
        <f t="shared" si="227"/>
        <v>0</v>
      </c>
      <c r="GJ256" s="3">
        <f t="shared" si="227"/>
        <v>0</v>
      </c>
      <c r="GK256" s="3">
        <f t="shared" si="227"/>
        <v>0</v>
      </c>
      <c r="GL256" s="3">
        <f t="shared" si="227"/>
        <v>0</v>
      </c>
      <c r="GM256" s="3">
        <f t="shared" si="227"/>
        <v>0</v>
      </c>
      <c r="GN256" s="3">
        <f t="shared" si="227"/>
        <v>0</v>
      </c>
      <c r="GO256" s="3">
        <f t="shared" si="227"/>
        <v>0</v>
      </c>
      <c r="GP256" s="3">
        <f t="shared" si="227"/>
        <v>0</v>
      </c>
      <c r="GQ256" s="3">
        <f t="shared" si="227"/>
        <v>0</v>
      </c>
      <c r="GR256" s="3">
        <f t="shared" si="227"/>
        <v>0</v>
      </c>
      <c r="GS256" s="3">
        <f t="shared" si="227"/>
        <v>0</v>
      </c>
      <c r="GT256" s="3">
        <f t="shared" si="227"/>
        <v>0</v>
      </c>
      <c r="GU256" s="3">
        <f t="shared" si="227"/>
        <v>0</v>
      </c>
      <c r="GV256" s="3">
        <f t="shared" si="227"/>
        <v>0</v>
      </c>
      <c r="GW256" s="3">
        <f t="shared" si="227"/>
        <v>0</v>
      </c>
      <c r="GX256" s="3">
        <f t="shared" si="227"/>
        <v>0</v>
      </c>
    </row>
    <row r="258" spans="1:245" x14ac:dyDescent="0.2">
      <c r="A258">
        <v>17</v>
      </c>
      <c r="B258">
        <v>1</v>
      </c>
      <c r="C258">
        <f>ROW(SmtRes!A181)</f>
        <v>181</v>
      </c>
      <c r="D258">
        <f>ROW(EtalonRes!A185)</f>
        <v>185</v>
      </c>
      <c r="E258" t="s">
        <v>250</v>
      </c>
      <c r="F258" t="s">
        <v>159</v>
      </c>
      <c r="G258" t="s">
        <v>160</v>
      </c>
      <c r="H258" t="s">
        <v>161</v>
      </c>
      <c r="I258">
        <f>ROUND((I262)*0.95/100,10)</f>
        <v>0.72173399999999999</v>
      </c>
      <c r="J258">
        <v>0</v>
      </c>
      <c r="O258">
        <f t="shared" ref="O258:O275" si="228">ROUND(CP258,2)</f>
        <v>6543.52</v>
      </c>
      <c r="P258">
        <f t="shared" ref="P258:P275" si="229">ROUND(CQ258*I258,2)</f>
        <v>0</v>
      </c>
      <c r="Q258">
        <f t="shared" ref="Q258:Q275" si="230">ROUND(CR258*I258,2)</f>
        <v>6336.11</v>
      </c>
      <c r="R258">
        <f t="shared" ref="R258:R275" si="231">ROUND(CS258*I258,2)</f>
        <v>2478.35</v>
      </c>
      <c r="S258">
        <f t="shared" ref="S258:S275" si="232">ROUND(CT258*I258,2)</f>
        <v>207.41</v>
      </c>
      <c r="T258">
        <f t="shared" ref="T258:T275" si="233">ROUND(CU258*I258,2)</f>
        <v>0</v>
      </c>
      <c r="U258">
        <f t="shared" ref="U258:U275" si="234">CV258*I258</f>
        <v>1.14755706</v>
      </c>
      <c r="V258">
        <f t="shared" ref="V258:V275" si="235">CW258*I258</f>
        <v>0</v>
      </c>
      <c r="W258">
        <f t="shared" ref="W258:W275" si="236">ROUND(CX258*I258,2)</f>
        <v>0</v>
      </c>
      <c r="X258">
        <f t="shared" ref="X258:X275" si="237">ROUND(CY258,2)</f>
        <v>145.19</v>
      </c>
      <c r="Y258">
        <f t="shared" ref="Y258:Y275" si="238">ROUND(CZ258,2)</f>
        <v>20.74</v>
      </c>
      <c r="AA258">
        <v>45334378</v>
      </c>
      <c r="AB258">
        <f t="shared" ref="AB258:AB275" si="239">ROUND((AC258+AD258+AF258),6)</f>
        <v>9066.39</v>
      </c>
      <c r="AC258">
        <f>ROUND((ES258),6)</f>
        <v>0</v>
      </c>
      <c r="AD258">
        <f>ROUND((((ET258)-(EU258))+AE258),6)</f>
        <v>8779.01</v>
      </c>
      <c r="AE258">
        <f t="shared" ref="AE258:AF262" si="240">ROUND((EU258),6)</f>
        <v>3433.88</v>
      </c>
      <c r="AF258">
        <f t="shared" si="240"/>
        <v>287.38</v>
      </c>
      <c r="AG258">
        <f t="shared" ref="AG258:AG275" si="241">ROUND((AP258),6)</f>
        <v>0</v>
      </c>
      <c r="AH258">
        <f t="shared" ref="AH258:AI262" si="242">(EW258)</f>
        <v>1.59</v>
      </c>
      <c r="AI258">
        <f t="shared" si="242"/>
        <v>0</v>
      </c>
      <c r="AJ258">
        <f t="shared" ref="AJ258:AJ275" si="243">(AS258)</f>
        <v>0</v>
      </c>
      <c r="AK258">
        <v>9066.39</v>
      </c>
      <c r="AL258">
        <v>0</v>
      </c>
      <c r="AM258">
        <v>8779.01</v>
      </c>
      <c r="AN258">
        <v>3433.88</v>
      </c>
      <c r="AO258">
        <v>287.38</v>
      </c>
      <c r="AP258">
        <v>0</v>
      </c>
      <c r="AQ258">
        <v>1.59</v>
      </c>
      <c r="AR258">
        <v>0</v>
      </c>
      <c r="AS258">
        <v>0</v>
      </c>
      <c r="AT258">
        <v>70</v>
      </c>
      <c r="AU258">
        <v>10</v>
      </c>
      <c r="AV258">
        <v>1</v>
      </c>
      <c r="AW258">
        <v>1</v>
      </c>
      <c r="AZ258">
        <v>1</v>
      </c>
      <c r="BA258">
        <v>1</v>
      </c>
      <c r="BB258">
        <v>1</v>
      </c>
      <c r="BC258">
        <v>1</v>
      </c>
      <c r="BD258" t="s">
        <v>3</v>
      </c>
      <c r="BE258" t="s">
        <v>3</v>
      </c>
      <c r="BF258" t="s">
        <v>3</v>
      </c>
      <c r="BG258" t="s">
        <v>3</v>
      </c>
      <c r="BH258">
        <v>0</v>
      </c>
      <c r="BI258">
        <v>4</v>
      </c>
      <c r="BJ258" t="s">
        <v>162</v>
      </c>
      <c r="BM258">
        <v>0</v>
      </c>
      <c r="BN258">
        <v>0</v>
      </c>
      <c r="BO258" t="s">
        <v>3</v>
      </c>
      <c r="BP258">
        <v>0</v>
      </c>
      <c r="BQ258">
        <v>1</v>
      </c>
      <c r="BR258">
        <v>0</v>
      </c>
      <c r="BS258">
        <v>1</v>
      </c>
      <c r="BT258">
        <v>1</v>
      </c>
      <c r="BU258">
        <v>1</v>
      </c>
      <c r="BV258">
        <v>1</v>
      </c>
      <c r="BW258">
        <v>1</v>
      </c>
      <c r="BX258">
        <v>1</v>
      </c>
      <c r="BY258" t="s">
        <v>3</v>
      </c>
      <c r="BZ258">
        <v>70</v>
      </c>
      <c r="CA258">
        <v>10</v>
      </c>
      <c r="CE258">
        <v>0</v>
      </c>
      <c r="CF258">
        <v>0</v>
      </c>
      <c r="CG258">
        <v>0</v>
      </c>
      <c r="CM258">
        <v>0</v>
      </c>
      <c r="CN258" t="s">
        <v>3</v>
      </c>
      <c r="CO258">
        <v>0</v>
      </c>
      <c r="CP258">
        <f t="shared" ref="CP258:CP275" si="244">(P258+Q258+S258)</f>
        <v>6543.5199999999995</v>
      </c>
      <c r="CQ258">
        <f t="shared" ref="CQ258:CQ275" si="245">(AC258*BC258*AW258)</f>
        <v>0</v>
      </c>
      <c r="CR258">
        <f>((((ET258)*BB258-(EU258)*BS258)+AE258*BS258)*AV258)</f>
        <v>8779.01</v>
      </c>
      <c r="CS258">
        <f t="shared" ref="CS258:CS275" si="246">(AE258*BS258*AV258)</f>
        <v>3433.88</v>
      </c>
      <c r="CT258">
        <f t="shared" ref="CT258:CT275" si="247">(AF258*BA258*AV258)</f>
        <v>287.38</v>
      </c>
      <c r="CU258">
        <f t="shared" ref="CU258:CU275" si="248">AG258</f>
        <v>0</v>
      </c>
      <c r="CV258">
        <f t="shared" ref="CV258:CV275" si="249">(AH258*AV258)</f>
        <v>1.59</v>
      </c>
      <c r="CW258">
        <f t="shared" ref="CW258:CW275" si="250">AI258</f>
        <v>0</v>
      </c>
      <c r="CX258">
        <f t="shared" ref="CX258:CX275" si="251">AJ258</f>
        <v>0</v>
      </c>
      <c r="CY258">
        <f t="shared" ref="CY258:CY275" si="252">((S258*BZ258)/100)</f>
        <v>145.18699999999998</v>
      </c>
      <c r="CZ258">
        <f t="shared" ref="CZ258:CZ275" si="253">((S258*CA258)/100)</f>
        <v>20.741</v>
      </c>
      <c r="DC258" t="s">
        <v>3</v>
      </c>
      <c r="DD258" t="s">
        <v>3</v>
      </c>
      <c r="DE258" t="s">
        <v>3</v>
      </c>
      <c r="DF258" t="s">
        <v>3</v>
      </c>
      <c r="DG258" t="s">
        <v>3</v>
      </c>
      <c r="DH258" t="s">
        <v>3</v>
      </c>
      <c r="DI258" t="s">
        <v>3</v>
      </c>
      <c r="DJ258" t="s">
        <v>3</v>
      </c>
      <c r="DK258" t="s">
        <v>3</v>
      </c>
      <c r="DL258" t="s">
        <v>3</v>
      </c>
      <c r="DM258" t="s">
        <v>3</v>
      </c>
      <c r="DN258">
        <v>0</v>
      </c>
      <c r="DO258">
        <v>0</v>
      </c>
      <c r="DP258">
        <v>1</v>
      </c>
      <c r="DQ258">
        <v>1</v>
      </c>
      <c r="DU258">
        <v>1007</v>
      </c>
      <c r="DV258" t="s">
        <v>161</v>
      </c>
      <c r="DW258" t="s">
        <v>161</v>
      </c>
      <c r="DX258">
        <v>100</v>
      </c>
      <c r="EE258">
        <v>41650916</v>
      </c>
      <c r="EF258">
        <v>1</v>
      </c>
      <c r="EG258" t="s">
        <v>20</v>
      </c>
      <c r="EH258">
        <v>0</v>
      </c>
      <c r="EI258" t="s">
        <v>3</v>
      </c>
      <c r="EJ258">
        <v>4</v>
      </c>
      <c r="EK258">
        <v>0</v>
      </c>
      <c r="EL258" t="s">
        <v>21</v>
      </c>
      <c r="EM258" t="s">
        <v>22</v>
      </c>
      <c r="EO258" t="s">
        <v>3</v>
      </c>
      <c r="EQ258">
        <v>0</v>
      </c>
      <c r="ER258">
        <v>9066.39</v>
      </c>
      <c r="ES258">
        <v>0</v>
      </c>
      <c r="ET258">
        <v>8779.01</v>
      </c>
      <c r="EU258">
        <v>3433.88</v>
      </c>
      <c r="EV258">
        <v>287.38</v>
      </c>
      <c r="EW258">
        <v>1.59</v>
      </c>
      <c r="EX258">
        <v>0</v>
      </c>
      <c r="EY258">
        <v>0</v>
      </c>
      <c r="FQ258">
        <v>0</v>
      </c>
      <c r="FR258">
        <f t="shared" ref="FR258:FR275" si="254">ROUND(IF(AND(BH258=3,BI258=3),P258,0),2)</f>
        <v>0</v>
      </c>
      <c r="FS258">
        <v>0</v>
      </c>
      <c r="FX258">
        <v>70</v>
      </c>
      <c r="FY258">
        <v>10</v>
      </c>
      <c r="GA258" t="s">
        <v>3</v>
      </c>
      <c r="GD258">
        <v>0</v>
      </c>
      <c r="GF258">
        <v>786330748</v>
      </c>
      <c r="GG258">
        <v>2</v>
      </c>
      <c r="GH258">
        <v>1</v>
      </c>
      <c r="GI258">
        <v>-2</v>
      </c>
      <c r="GJ258">
        <v>0</v>
      </c>
      <c r="GK258">
        <f>ROUND(R258*(R12)/100,2)</f>
        <v>2676.62</v>
      </c>
      <c r="GL258">
        <f t="shared" ref="GL258:GL275" si="255">ROUND(IF(AND(BH258=3,BI258=3,FS258&lt;&gt;0),P258,0),2)</f>
        <v>0</v>
      </c>
      <c r="GM258">
        <f>ROUND(O258+X258+Y258+GK258,2)+GX258</f>
        <v>9386.07</v>
      </c>
      <c r="GN258">
        <f>IF(OR(BI258=0,BI258=1),ROUND(O258+X258+Y258+GK258,2),0)</f>
        <v>0</v>
      </c>
      <c r="GO258">
        <f>IF(BI258=2,ROUND(O258+X258+Y258+GK258,2),0)</f>
        <v>0</v>
      </c>
      <c r="GP258">
        <f>IF(BI258=4,ROUND(O258+X258+Y258+GK258,2)+GX258,0)</f>
        <v>9386.07</v>
      </c>
      <c r="GR258">
        <v>0</v>
      </c>
      <c r="GS258">
        <v>3</v>
      </c>
      <c r="GT258">
        <v>0</v>
      </c>
      <c r="GU258" t="s">
        <v>3</v>
      </c>
      <c r="GV258">
        <f>ROUND((GT258),6)</f>
        <v>0</v>
      </c>
      <c r="GW258">
        <v>1</v>
      </c>
      <c r="GX258">
        <f t="shared" ref="GX258:GX275" si="256">ROUND(HC258*I258,2)</f>
        <v>0</v>
      </c>
      <c r="HA258">
        <v>0</v>
      </c>
      <c r="HB258">
        <v>0</v>
      </c>
      <c r="HC258">
        <f t="shared" ref="HC258:HC275" si="257">GV258*GW258</f>
        <v>0</v>
      </c>
      <c r="IK258">
        <v>0</v>
      </c>
    </row>
    <row r="259" spans="1:245" x14ac:dyDescent="0.2">
      <c r="A259">
        <v>17</v>
      </c>
      <c r="B259">
        <v>1</v>
      </c>
      <c r="C259">
        <f>ROW(SmtRes!A182)</f>
        <v>182</v>
      </c>
      <c r="D259">
        <f>ROW(EtalonRes!A186)</f>
        <v>186</v>
      </c>
      <c r="E259" t="s">
        <v>251</v>
      </c>
      <c r="F259" t="s">
        <v>164</v>
      </c>
      <c r="G259" t="s">
        <v>165</v>
      </c>
      <c r="H259" t="s">
        <v>161</v>
      </c>
      <c r="I259">
        <f>ROUND((I262)*0.05/100,10)</f>
        <v>3.7985999999999999E-2</v>
      </c>
      <c r="J259">
        <v>0</v>
      </c>
      <c r="O259">
        <f t="shared" si="228"/>
        <v>1593.55</v>
      </c>
      <c r="P259">
        <f t="shared" si="229"/>
        <v>0</v>
      </c>
      <c r="Q259">
        <f t="shared" si="230"/>
        <v>0</v>
      </c>
      <c r="R259">
        <f t="shared" si="231"/>
        <v>0</v>
      </c>
      <c r="S259">
        <f t="shared" si="232"/>
        <v>1593.55</v>
      </c>
      <c r="T259">
        <f t="shared" si="233"/>
        <v>0</v>
      </c>
      <c r="U259">
        <f t="shared" si="234"/>
        <v>8.4176976000000003</v>
      </c>
      <c r="V259">
        <f t="shared" si="235"/>
        <v>0</v>
      </c>
      <c r="W259">
        <f t="shared" si="236"/>
        <v>0</v>
      </c>
      <c r="X259">
        <f t="shared" si="237"/>
        <v>1115.49</v>
      </c>
      <c r="Y259">
        <f t="shared" si="238"/>
        <v>159.36000000000001</v>
      </c>
      <c r="AA259">
        <v>45334378</v>
      </c>
      <c r="AB259">
        <f t="shared" si="239"/>
        <v>41951.1</v>
      </c>
      <c r="AC259">
        <f>ROUND((ES259),6)</f>
        <v>0</v>
      </c>
      <c r="AD259">
        <f>ROUND((((ET259)-(EU259))+AE259),6)</f>
        <v>0</v>
      </c>
      <c r="AE259">
        <f t="shared" si="240"/>
        <v>0</v>
      </c>
      <c r="AF259">
        <f t="shared" si="240"/>
        <v>41951.1</v>
      </c>
      <c r="AG259">
        <f t="shared" si="241"/>
        <v>0</v>
      </c>
      <c r="AH259">
        <f t="shared" si="242"/>
        <v>221.6</v>
      </c>
      <c r="AI259">
        <f t="shared" si="242"/>
        <v>0</v>
      </c>
      <c r="AJ259">
        <f t="shared" si="243"/>
        <v>0</v>
      </c>
      <c r="AK259">
        <v>41951.1</v>
      </c>
      <c r="AL259">
        <v>0</v>
      </c>
      <c r="AM259">
        <v>0</v>
      </c>
      <c r="AN259">
        <v>0</v>
      </c>
      <c r="AO259">
        <v>41951.1</v>
      </c>
      <c r="AP259">
        <v>0</v>
      </c>
      <c r="AQ259">
        <v>221.6</v>
      </c>
      <c r="AR259">
        <v>0</v>
      </c>
      <c r="AS259">
        <v>0</v>
      </c>
      <c r="AT259">
        <v>70</v>
      </c>
      <c r="AU259">
        <v>10</v>
      </c>
      <c r="AV259">
        <v>1</v>
      </c>
      <c r="AW259">
        <v>1</v>
      </c>
      <c r="AZ259">
        <v>1</v>
      </c>
      <c r="BA259">
        <v>1</v>
      </c>
      <c r="BB259">
        <v>1</v>
      </c>
      <c r="BC259">
        <v>1</v>
      </c>
      <c r="BD259" t="s">
        <v>3</v>
      </c>
      <c r="BE259" t="s">
        <v>3</v>
      </c>
      <c r="BF259" t="s">
        <v>3</v>
      </c>
      <c r="BG259" t="s">
        <v>3</v>
      </c>
      <c r="BH259">
        <v>0</v>
      </c>
      <c r="BI259">
        <v>4</v>
      </c>
      <c r="BJ259" t="s">
        <v>166</v>
      </c>
      <c r="BM259">
        <v>0</v>
      </c>
      <c r="BN259">
        <v>0</v>
      </c>
      <c r="BO259" t="s">
        <v>3</v>
      </c>
      <c r="BP259">
        <v>0</v>
      </c>
      <c r="BQ259">
        <v>1</v>
      </c>
      <c r="BR259">
        <v>0</v>
      </c>
      <c r="BS259">
        <v>1</v>
      </c>
      <c r="BT259">
        <v>1</v>
      </c>
      <c r="BU259">
        <v>1</v>
      </c>
      <c r="BV259">
        <v>1</v>
      </c>
      <c r="BW259">
        <v>1</v>
      </c>
      <c r="BX259">
        <v>1</v>
      </c>
      <c r="BY259" t="s">
        <v>3</v>
      </c>
      <c r="BZ259">
        <v>70</v>
      </c>
      <c r="CA259">
        <v>10</v>
      </c>
      <c r="CE259">
        <v>0</v>
      </c>
      <c r="CF259">
        <v>0</v>
      </c>
      <c r="CG259">
        <v>0</v>
      </c>
      <c r="CM259">
        <v>0</v>
      </c>
      <c r="CN259" t="s">
        <v>3</v>
      </c>
      <c r="CO259">
        <v>0</v>
      </c>
      <c r="CP259">
        <f t="shared" si="244"/>
        <v>1593.55</v>
      </c>
      <c r="CQ259">
        <f t="shared" si="245"/>
        <v>0</v>
      </c>
      <c r="CR259">
        <f>((((ET259)*BB259-(EU259)*BS259)+AE259*BS259)*AV259)</f>
        <v>0</v>
      </c>
      <c r="CS259">
        <f t="shared" si="246"/>
        <v>0</v>
      </c>
      <c r="CT259">
        <f t="shared" si="247"/>
        <v>41951.1</v>
      </c>
      <c r="CU259">
        <f t="shared" si="248"/>
        <v>0</v>
      </c>
      <c r="CV259">
        <f t="shared" si="249"/>
        <v>221.6</v>
      </c>
      <c r="CW259">
        <f t="shared" si="250"/>
        <v>0</v>
      </c>
      <c r="CX259">
        <f t="shared" si="251"/>
        <v>0</v>
      </c>
      <c r="CY259">
        <f t="shared" si="252"/>
        <v>1115.4849999999999</v>
      </c>
      <c r="CZ259">
        <f t="shared" si="253"/>
        <v>159.35499999999999</v>
      </c>
      <c r="DC259" t="s">
        <v>3</v>
      </c>
      <c r="DD259" t="s">
        <v>3</v>
      </c>
      <c r="DE259" t="s">
        <v>3</v>
      </c>
      <c r="DF259" t="s">
        <v>3</v>
      </c>
      <c r="DG259" t="s">
        <v>3</v>
      </c>
      <c r="DH259" t="s">
        <v>3</v>
      </c>
      <c r="DI259" t="s">
        <v>3</v>
      </c>
      <c r="DJ259" t="s">
        <v>3</v>
      </c>
      <c r="DK259" t="s">
        <v>3</v>
      </c>
      <c r="DL259" t="s">
        <v>3</v>
      </c>
      <c r="DM259" t="s">
        <v>3</v>
      </c>
      <c r="DN259">
        <v>0</v>
      </c>
      <c r="DO259">
        <v>0</v>
      </c>
      <c r="DP259">
        <v>1</v>
      </c>
      <c r="DQ259">
        <v>1</v>
      </c>
      <c r="DU259">
        <v>1007</v>
      </c>
      <c r="DV259" t="s">
        <v>161</v>
      </c>
      <c r="DW259" t="s">
        <v>161</v>
      </c>
      <c r="DX259">
        <v>100</v>
      </c>
      <c r="EE259">
        <v>41650916</v>
      </c>
      <c r="EF259">
        <v>1</v>
      </c>
      <c r="EG259" t="s">
        <v>20</v>
      </c>
      <c r="EH259">
        <v>0</v>
      </c>
      <c r="EI259" t="s">
        <v>3</v>
      </c>
      <c r="EJ259">
        <v>4</v>
      </c>
      <c r="EK259">
        <v>0</v>
      </c>
      <c r="EL259" t="s">
        <v>21</v>
      </c>
      <c r="EM259" t="s">
        <v>22</v>
      </c>
      <c r="EO259" t="s">
        <v>3</v>
      </c>
      <c r="EQ259">
        <v>0</v>
      </c>
      <c r="ER259">
        <v>41951.1</v>
      </c>
      <c r="ES259">
        <v>0</v>
      </c>
      <c r="ET259">
        <v>0</v>
      </c>
      <c r="EU259">
        <v>0</v>
      </c>
      <c r="EV259">
        <v>41951.1</v>
      </c>
      <c r="EW259">
        <v>221.6</v>
      </c>
      <c r="EX259">
        <v>0</v>
      </c>
      <c r="EY259">
        <v>0</v>
      </c>
      <c r="FQ259">
        <v>0</v>
      </c>
      <c r="FR259">
        <f t="shared" si="254"/>
        <v>0</v>
      </c>
      <c r="FS259">
        <v>0</v>
      </c>
      <c r="FX259">
        <v>70</v>
      </c>
      <c r="FY259">
        <v>10</v>
      </c>
      <c r="GA259" t="s">
        <v>3</v>
      </c>
      <c r="GD259">
        <v>0</v>
      </c>
      <c r="GF259">
        <v>-886337855</v>
      </c>
      <c r="GG259">
        <v>2</v>
      </c>
      <c r="GH259">
        <v>1</v>
      </c>
      <c r="GI259">
        <v>-2</v>
      </c>
      <c r="GJ259">
        <v>0</v>
      </c>
      <c r="GK259">
        <f>ROUND(R259*(R12)/100,2)</f>
        <v>0</v>
      </c>
      <c r="GL259">
        <f t="shared" si="255"/>
        <v>0</v>
      </c>
      <c r="GM259">
        <f>ROUND(O259+X259+Y259+GK259,2)+GX259</f>
        <v>2868.4</v>
      </c>
      <c r="GN259">
        <f>IF(OR(BI259=0,BI259=1),ROUND(O259+X259+Y259+GK259,2),0)</f>
        <v>0</v>
      </c>
      <c r="GO259">
        <f>IF(BI259=2,ROUND(O259+X259+Y259+GK259,2),0)</f>
        <v>0</v>
      </c>
      <c r="GP259">
        <f>IF(BI259=4,ROUND(O259+X259+Y259+GK259,2)+GX259,0)</f>
        <v>2868.4</v>
      </c>
      <c r="GR259">
        <v>0</v>
      </c>
      <c r="GS259">
        <v>3</v>
      </c>
      <c r="GT259">
        <v>0</v>
      </c>
      <c r="GU259" t="s">
        <v>3</v>
      </c>
      <c r="GV259">
        <f>ROUND((GT259),6)</f>
        <v>0</v>
      </c>
      <c r="GW259">
        <v>1</v>
      </c>
      <c r="GX259">
        <f t="shared" si="256"/>
        <v>0</v>
      </c>
      <c r="HA259">
        <v>0</v>
      </c>
      <c r="HB259">
        <v>0</v>
      </c>
      <c r="HC259">
        <f t="shared" si="257"/>
        <v>0</v>
      </c>
      <c r="IK259">
        <v>0</v>
      </c>
    </row>
    <row r="260" spans="1:245" x14ac:dyDescent="0.2">
      <c r="A260">
        <v>17</v>
      </c>
      <c r="B260">
        <v>1</v>
      </c>
      <c r="C260">
        <f>ROW(SmtRes!A185)</f>
        <v>185</v>
      </c>
      <c r="D260">
        <f>ROW(EtalonRes!A189)</f>
        <v>189</v>
      </c>
      <c r="E260" t="s">
        <v>252</v>
      </c>
      <c r="F260" t="s">
        <v>159</v>
      </c>
      <c r="G260" t="s">
        <v>235</v>
      </c>
      <c r="H260" t="s">
        <v>161</v>
      </c>
      <c r="I260">
        <f>ROUND((I259)*0.9,9)</f>
        <v>3.41874E-2</v>
      </c>
      <c r="J260">
        <v>0</v>
      </c>
      <c r="O260">
        <f t="shared" si="228"/>
        <v>309.95</v>
      </c>
      <c r="P260">
        <f t="shared" si="229"/>
        <v>0</v>
      </c>
      <c r="Q260">
        <f t="shared" si="230"/>
        <v>300.13</v>
      </c>
      <c r="R260">
        <f t="shared" si="231"/>
        <v>117.4</v>
      </c>
      <c r="S260">
        <f t="shared" si="232"/>
        <v>9.82</v>
      </c>
      <c r="T260">
        <f t="shared" si="233"/>
        <v>0</v>
      </c>
      <c r="U260">
        <f t="shared" si="234"/>
        <v>5.4357966000000001E-2</v>
      </c>
      <c r="V260">
        <f t="shared" si="235"/>
        <v>0</v>
      </c>
      <c r="W260">
        <f t="shared" si="236"/>
        <v>0</v>
      </c>
      <c r="X260">
        <f t="shared" si="237"/>
        <v>6.87</v>
      </c>
      <c r="Y260">
        <f t="shared" si="238"/>
        <v>0.98</v>
      </c>
      <c r="AA260">
        <v>45334378</v>
      </c>
      <c r="AB260">
        <f t="shared" si="239"/>
        <v>9066.39</v>
      </c>
      <c r="AC260">
        <f>ROUND((ES260),6)</f>
        <v>0</v>
      </c>
      <c r="AD260">
        <f>ROUND((((ET260)-(EU260))+AE260),6)</f>
        <v>8779.01</v>
      </c>
      <c r="AE260">
        <f t="shared" si="240"/>
        <v>3433.88</v>
      </c>
      <c r="AF260">
        <f t="shared" si="240"/>
        <v>287.38</v>
      </c>
      <c r="AG260">
        <f t="shared" si="241"/>
        <v>0</v>
      </c>
      <c r="AH260">
        <f t="shared" si="242"/>
        <v>1.59</v>
      </c>
      <c r="AI260">
        <f t="shared" si="242"/>
        <v>0</v>
      </c>
      <c r="AJ260">
        <f t="shared" si="243"/>
        <v>0</v>
      </c>
      <c r="AK260">
        <v>9066.39</v>
      </c>
      <c r="AL260">
        <v>0</v>
      </c>
      <c r="AM260">
        <v>8779.01</v>
      </c>
      <c r="AN260">
        <v>3433.88</v>
      </c>
      <c r="AO260">
        <v>287.38</v>
      </c>
      <c r="AP260">
        <v>0</v>
      </c>
      <c r="AQ260">
        <v>1.59</v>
      </c>
      <c r="AR260">
        <v>0</v>
      </c>
      <c r="AS260">
        <v>0</v>
      </c>
      <c r="AT260">
        <v>70</v>
      </c>
      <c r="AU260">
        <v>10</v>
      </c>
      <c r="AV260">
        <v>1</v>
      </c>
      <c r="AW260">
        <v>1</v>
      </c>
      <c r="AZ260">
        <v>1</v>
      </c>
      <c r="BA260">
        <v>1</v>
      </c>
      <c r="BB260">
        <v>1</v>
      </c>
      <c r="BC260">
        <v>1</v>
      </c>
      <c r="BD260" t="s">
        <v>3</v>
      </c>
      <c r="BE260" t="s">
        <v>3</v>
      </c>
      <c r="BF260" t="s">
        <v>3</v>
      </c>
      <c r="BG260" t="s">
        <v>3</v>
      </c>
      <c r="BH260">
        <v>0</v>
      </c>
      <c r="BI260">
        <v>4</v>
      </c>
      <c r="BJ260" t="s">
        <v>162</v>
      </c>
      <c r="BM260">
        <v>0</v>
      </c>
      <c r="BN260">
        <v>0</v>
      </c>
      <c r="BO260" t="s">
        <v>3</v>
      </c>
      <c r="BP260">
        <v>0</v>
      </c>
      <c r="BQ260">
        <v>1</v>
      </c>
      <c r="BR260">
        <v>0</v>
      </c>
      <c r="BS260">
        <v>1</v>
      </c>
      <c r="BT260">
        <v>1</v>
      </c>
      <c r="BU260">
        <v>1</v>
      </c>
      <c r="BV260">
        <v>1</v>
      </c>
      <c r="BW260">
        <v>1</v>
      </c>
      <c r="BX260">
        <v>1</v>
      </c>
      <c r="BY260" t="s">
        <v>3</v>
      </c>
      <c r="BZ260">
        <v>70</v>
      </c>
      <c r="CA260">
        <v>10</v>
      </c>
      <c r="CE260">
        <v>0</v>
      </c>
      <c r="CF260">
        <v>0</v>
      </c>
      <c r="CG260">
        <v>0</v>
      </c>
      <c r="CM260">
        <v>0</v>
      </c>
      <c r="CN260" t="s">
        <v>3</v>
      </c>
      <c r="CO260">
        <v>0</v>
      </c>
      <c r="CP260">
        <f t="shared" si="244"/>
        <v>309.95</v>
      </c>
      <c r="CQ260">
        <f t="shared" si="245"/>
        <v>0</v>
      </c>
      <c r="CR260">
        <f>((((ET260)*BB260-(EU260)*BS260)+AE260*BS260)*AV260)</f>
        <v>8779.01</v>
      </c>
      <c r="CS260">
        <f t="shared" si="246"/>
        <v>3433.88</v>
      </c>
      <c r="CT260">
        <f t="shared" si="247"/>
        <v>287.38</v>
      </c>
      <c r="CU260">
        <f t="shared" si="248"/>
        <v>0</v>
      </c>
      <c r="CV260">
        <f t="shared" si="249"/>
        <v>1.59</v>
      </c>
      <c r="CW260">
        <f t="shared" si="250"/>
        <v>0</v>
      </c>
      <c r="CX260">
        <f t="shared" si="251"/>
        <v>0</v>
      </c>
      <c r="CY260">
        <f t="shared" si="252"/>
        <v>6.8739999999999997</v>
      </c>
      <c r="CZ260">
        <f t="shared" si="253"/>
        <v>0.98199999999999998</v>
      </c>
      <c r="DC260" t="s">
        <v>3</v>
      </c>
      <c r="DD260" t="s">
        <v>3</v>
      </c>
      <c r="DE260" t="s">
        <v>3</v>
      </c>
      <c r="DF260" t="s">
        <v>3</v>
      </c>
      <c r="DG260" t="s">
        <v>3</v>
      </c>
      <c r="DH260" t="s">
        <v>3</v>
      </c>
      <c r="DI260" t="s">
        <v>3</v>
      </c>
      <c r="DJ260" t="s">
        <v>3</v>
      </c>
      <c r="DK260" t="s">
        <v>3</v>
      </c>
      <c r="DL260" t="s">
        <v>3</v>
      </c>
      <c r="DM260" t="s">
        <v>3</v>
      </c>
      <c r="DN260">
        <v>0</v>
      </c>
      <c r="DO260">
        <v>0</v>
      </c>
      <c r="DP260">
        <v>1</v>
      </c>
      <c r="DQ260">
        <v>1</v>
      </c>
      <c r="DU260">
        <v>1007</v>
      </c>
      <c r="DV260" t="s">
        <v>161</v>
      </c>
      <c r="DW260" t="s">
        <v>161</v>
      </c>
      <c r="DX260">
        <v>100</v>
      </c>
      <c r="EE260">
        <v>41650916</v>
      </c>
      <c r="EF260">
        <v>1</v>
      </c>
      <c r="EG260" t="s">
        <v>20</v>
      </c>
      <c r="EH260">
        <v>0</v>
      </c>
      <c r="EI260" t="s">
        <v>3</v>
      </c>
      <c r="EJ260">
        <v>4</v>
      </c>
      <c r="EK260">
        <v>0</v>
      </c>
      <c r="EL260" t="s">
        <v>21</v>
      </c>
      <c r="EM260" t="s">
        <v>22</v>
      </c>
      <c r="EO260" t="s">
        <v>3</v>
      </c>
      <c r="EQ260">
        <v>0</v>
      </c>
      <c r="ER260">
        <v>9066.39</v>
      </c>
      <c r="ES260">
        <v>0</v>
      </c>
      <c r="ET260">
        <v>8779.01</v>
      </c>
      <c r="EU260">
        <v>3433.88</v>
      </c>
      <c r="EV260">
        <v>287.38</v>
      </c>
      <c r="EW260">
        <v>1.59</v>
      </c>
      <c r="EX260">
        <v>0</v>
      </c>
      <c r="EY260">
        <v>0</v>
      </c>
      <c r="FQ260">
        <v>0</v>
      </c>
      <c r="FR260">
        <f t="shared" si="254"/>
        <v>0</v>
      </c>
      <c r="FS260">
        <v>0</v>
      </c>
      <c r="FX260">
        <v>70</v>
      </c>
      <c r="FY260">
        <v>10</v>
      </c>
      <c r="GA260" t="s">
        <v>3</v>
      </c>
      <c r="GD260">
        <v>0</v>
      </c>
      <c r="GF260">
        <v>-1148489591</v>
      </c>
      <c r="GG260">
        <v>2</v>
      </c>
      <c r="GH260">
        <v>1</v>
      </c>
      <c r="GI260">
        <v>-2</v>
      </c>
      <c r="GJ260">
        <v>0</v>
      </c>
      <c r="GK260">
        <f>ROUND(R260*(R12)/100,2)</f>
        <v>126.79</v>
      </c>
      <c r="GL260">
        <f t="shared" si="255"/>
        <v>0</v>
      </c>
      <c r="GM260">
        <f>ROUND(O260+X260+Y260+GK260,2)+GX260</f>
        <v>444.59</v>
      </c>
      <c r="GN260">
        <f>IF(OR(BI260=0,BI260=1),ROUND(O260+X260+Y260+GK260,2),0)</f>
        <v>0</v>
      </c>
      <c r="GO260">
        <f>IF(BI260=2,ROUND(O260+X260+Y260+GK260,2),0)</f>
        <v>0</v>
      </c>
      <c r="GP260">
        <f>IF(BI260=4,ROUND(O260+X260+Y260+GK260,2)+GX260,0)</f>
        <v>444.59</v>
      </c>
      <c r="GR260">
        <v>0</v>
      </c>
      <c r="GS260">
        <v>3</v>
      </c>
      <c r="GT260">
        <v>0</v>
      </c>
      <c r="GU260" t="s">
        <v>3</v>
      </c>
      <c r="GV260">
        <f>ROUND((GT260),6)</f>
        <v>0</v>
      </c>
      <c r="GW260">
        <v>1</v>
      </c>
      <c r="GX260">
        <f t="shared" si="256"/>
        <v>0</v>
      </c>
      <c r="HA260">
        <v>0</v>
      </c>
      <c r="HB260">
        <v>0</v>
      </c>
      <c r="HC260">
        <f t="shared" si="257"/>
        <v>0</v>
      </c>
      <c r="IK260">
        <v>0</v>
      </c>
    </row>
    <row r="261" spans="1:245" x14ac:dyDescent="0.2">
      <c r="A261">
        <v>17</v>
      </c>
      <c r="B261">
        <v>1</v>
      </c>
      <c r="C261">
        <f>ROW(SmtRes!A186)</f>
        <v>186</v>
      </c>
      <c r="D261">
        <f>ROW(EtalonRes!A190)</f>
        <v>190</v>
      </c>
      <c r="E261" t="s">
        <v>253</v>
      </c>
      <c r="F261" t="s">
        <v>168</v>
      </c>
      <c r="G261" t="s">
        <v>169</v>
      </c>
      <c r="H261" t="s">
        <v>161</v>
      </c>
      <c r="I261">
        <f>ROUND((I259)*0.1,9)</f>
        <v>3.7986000000000001E-3</v>
      </c>
      <c r="J261">
        <v>0</v>
      </c>
      <c r="O261">
        <f t="shared" si="228"/>
        <v>42.28</v>
      </c>
      <c r="P261">
        <f t="shared" si="229"/>
        <v>0</v>
      </c>
      <c r="Q261">
        <f t="shared" si="230"/>
        <v>0</v>
      </c>
      <c r="R261">
        <f t="shared" si="231"/>
        <v>0</v>
      </c>
      <c r="S261">
        <f t="shared" si="232"/>
        <v>42.28</v>
      </c>
      <c r="T261">
        <f t="shared" si="233"/>
        <v>0</v>
      </c>
      <c r="U261">
        <f t="shared" si="234"/>
        <v>0.3152838</v>
      </c>
      <c r="V261">
        <f t="shared" si="235"/>
        <v>0</v>
      </c>
      <c r="W261">
        <f t="shared" si="236"/>
        <v>0</v>
      </c>
      <c r="X261">
        <f t="shared" si="237"/>
        <v>29.6</v>
      </c>
      <c r="Y261">
        <f t="shared" si="238"/>
        <v>4.2300000000000004</v>
      </c>
      <c r="AA261">
        <v>45334378</v>
      </c>
      <c r="AB261">
        <f t="shared" si="239"/>
        <v>11130.3</v>
      </c>
      <c r="AC261">
        <f>ROUND((ES261),6)</f>
        <v>0</v>
      </c>
      <c r="AD261">
        <f>ROUND((((ET261)-(EU261))+AE261),6)</f>
        <v>0</v>
      </c>
      <c r="AE261">
        <f t="shared" si="240"/>
        <v>0</v>
      </c>
      <c r="AF261">
        <f t="shared" si="240"/>
        <v>11130.3</v>
      </c>
      <c r="AG261">
        <f t="shared" si="241"/>
        <v>0</v>
      </c>
      <c r="AH261">
        <f t="shared" si="242"/>
        <v>83</v>
      </c>
      <c r="AI261">
        <f t="shared" si="242"/>
        <v>0</v>
      </c>
      <c r="AJ261">
        <f t="shared" si="243"/>
        <v>0</v>
      </c>
      <c r="AK261">
        <v>11130.3</v>
      </c>
      <c r="AL261">
        <v>0</v>
      </c>
      <c r="AM261">
        <v>0</v>
      </c>
      <c r="AN261">
        <v>0</v>
      </c>
      <c r="AO261">
        <v>11130.3</v>
      </c>
      <c r="AP261">
        <v>0</v>
      </c>
      <c r="AQ261">
        <v>83</v>
      </c>
      <c r="AR261">
        <v>0</v>
      </c>
      <c r="AS261">
        <v>0</v>
      </c>
      <c r="AT261">
        <v>70</v>
      </c>
      <c r="AU261">
        <v>10</v>
      </c>
      <c r="AV261">
        <v>1</v>
      </c>
      <c r="AW261">
        <v>1</v>
      </c>
      <c r="AZ261">
        <v>1</v>
      </c>
      <c r="BA261">
        <v>1</v>
      </c>
      <c r="BB261">
        <v>1</v>
      </c>
      <c r="BC261">
        <v>1</v>
      </c>
      <c r="BD261" t="s">
        <v>3</v>
      </c>
      <c r="BE261" t="s">
        <v>3</v>
      </c>
      <c r="BF261" t="s">
        <v>3</v>
      </c>
      <c r="BG261" t="s">
        <v>3</v>
      </c>
      <c r="BH261">
        <v>0</v>
      </c>
      <c r="BI261">
        <v>4</v>
      </c>
      <c r="BJ261" t="s">
        <v>170</v>
      </c>
      <c r="BM261">
        <v>0</v>
      </c>
      <c r="BN261">
        <v>0</v>
      </c>
      <c r="BO261" t="s">
        <v>3</v>
      </c>
      <c r="BP261">
        <v>0</v>
      </c>
      <c r="BQ261">
        <v>1</v>
      </c>
      <c r="BR261">
        <v>0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 t="s">
        <v>3</v>
      </c>
      <c r="BZ261">
        <v>70</v>
      </c>
      <c r="CA261">
        <v>10</v>
      </c>
      <c r="CE261">
        <v>0</v>
      </c>
      <c r="CF261">
        <v>0</v>
      </c>
      <c r="CG261">
        <v>0</v>
      </c>
      <c r="CM261">
        <v>0</v>
      </c>
      <c r="CN261" t="s">
        <v>3</v>
      </c>
      <c r="CO261">
        <v>0</v>
      </c>
      <c r="CP261">
        <f t="shared" si="244"/>
        <v>42.28</v>
      </c>
      <c r="CQ261">
        <f t="shared" si="245"/>
        <v>0</v>
      </c>
      <c r="CR261">
        <f>((((ET261)*BB261-(EU261)*BS261)+AE261*BS261)*AV261)</f>
        <v>0</v>
      </c>
      <c r="CS261">
        <f t="shared" si="246"/>
        <v>0</v>
      </c>
      <c r="CT261">
        <f t="shared" si="247"/>
        <v>11130.3</v>
      </c>
      <c r="CU261">
        <f t="shared" si="248"/>
        <v>0</v>
      </c>
      <c r="CV261">
        <f t="shared" si="249"/>
        <v>83</v>
      </c>
      <c r="CW261">
        <f t="shared" si="250"/>
        <v>0</v>
      </c>
      <c r="CX261">
        <f t="shared" si="251"/>
        <v>0</v>
      </c>
      <c r="CY261">
        <f t="shared" si="252"/>
        <v>29.596</v>
      </c>
      <c r="CZ261">
        <f t="shared" si="253"/>
        <v>4.2279999999999998</v>
      </c>
      <c r="DC261" t="s">
        <v>3</v>
      </c>
      <c r="DD261" t="s">
        <v>3</v>
      </c>
      <c r="DE261" t="s">
        <v>3</v>
      </c>
      <c r="DF261" t="s">
        <v>3</v>
      </c>
      <c r="DG261" t="s">
        <v>3</v>
      </c>
      <c r="DH261" t="s">
        <v>3</v>
      </c>
      <c r="DI261" t="s">
        <v>3</v>
      </c>
      <c r="DJ261" t="s">
        <v>3</v>
      </c>
      <c r="DK261" t="s">
        <v>3</v>
      </c>
      <c r="DL261" t="s">
        <v>3</v>
      </c>
      <c r="DM261" t="s">
        <v>3</v>
      </c>
      <c r="DN261">
        <v>0</v>
      </c>
      <c r="DO261">
        <v>0</v>
      </c>
      <c r="DP261">
        <v>1</v>
      </c>
      <c r="DQ261">
        <v>1</v>
      </c>
      <c r="DU261">
        <v>1007</v>
      </c>
      <c r="DV261" t="s">
        <v>161</v>
      </c>
      <c r="DW261" t="s">
        <v>161</v>
      </c>
      <c r="DX261">
        <v>100</v>
      </c>
      <c r="EE261">
        <v>41650916</v>
      </c>
      <c r="EF261">
        <v>1</v>
      </c>
      <c r="EG261" t="s">
        <v>20</v>
      </c>
      <c r="EH261">
        <v>0</v>
      </c>
      <c r="EI261" t="s">
        <v>3</v>
      </c>
      <c r="EJ261">
        <v>4</v>
      </c>
      <c r="EK261">
        <v>0</v>
      </c>
      <c r="EL261" t="s">
        <v>21</v>
      </c>
      <c r="EM261" t="s">
        <v>22</v>
      </c>
      <c r="EO261" t="s">
        <v>3</v>
      </c>
      <c r="EQ261">
        <v>0</v>
      </c>
      <c r="ER261">
        <v>11130.3</v>
      </c>
      <c r="ES261">
        <v>0</v>
      </c>
      <c r="ET261">
        <v>0</v>
      </c>
      <c r="EU261">
        <v>0</v>
      </c>
      <c r="EV261">
        <v>11130.3</v>
      </c>
      <c r="EW261">
        <v>83</v>
      </c>
      <c r="EX261">
        <v>0</v>
      </c>
      <c r="EY261">
        <v>0</v>
      </c>
      <c r="FQ261">
        <v>0</v>
      </c>
      <c r="FR261">
        <f t="shared" si="254"/>
        <v>0</v>
      </c>
      <c r="FS261">
        <v>0</v>
      </c>
      <c r="FX261">
        <v>70</v>
      </c>
      <c r="FY261">
        <v>10</v>
      </c>
      <c r="GA261" t="s">
        <v>3</v>
      </c>
      <c r="GD261">
        <v>0</v>
      </c>
      <c r="GF261">
        <v>-1649887295</v>
      </c>
      <c r="GG261">
        <v>2</v>
      </c>
      <c r="GH261">
        <v>1</v>
      </c>
      <c r="GI261">
        <v>-2</v>
      </c>
      <c r="GJ261">
        <v>0</v>
      </c>
      <c r="GK261">
        <f>ROUND(R261*(R12)/100,2)</f>
        <v>0</v>
      </c>
      <c r="GL261">
        <f t="shared" si="255"/>
        <v>0</v>
      </c>
      <c r="GM261">
        <f>ROUND(O261+X261+Y261+GK261,2)+GX261</f>
        <v>76.11</v>
      </c>
      <c r="GN261">
        <f>IF(OR(BI261=0,BI261=1),ROUND(O261+X261+Y261+GK261,2),0)</f>
        <v>0</v>
      </c>
      <c r="GO261">
        <f>IF(BI261=2,ROUND(O261+X261+Y261+GK261,2),0)</f>
        <v>0</v>
      </c>
      <c r="GP261">
        <f>IF(BI261=4,ROUND(O261+X261+Y261+GK261,2)+GX261,0)</f>
        <v>76.11</v>
      </c>
      <c r="GR261">
        <v>0</v>
      </c>
      <c r="GS261">
        <v>3</v>
      </c>
      <c r="GT261">
        <v>0</v>
      </c>
      <c r="GU261" t="s">
        <v>3</v>
      </c>
      <c r="GV261">
        <f>ROUND((GT261),6)</f>
        <v>0</v>
      </c>
      <c r="GW261">
        <v>1</v>
      </c>
      <c r="GX261">
        <f t="shared" si="256"/>
        <v>0</v>
      </c>
      <c r="HA261">
        <v>0</v>
      </c>
      <c r="HB261">
        <v>0</v>
      </c>
      <c r="HC261">
        <f t="shared" si="257"/>
        <v>0</v>
      </c>
      <c r="IK261">
        <v>0</v>
      </c>
    </row>
    <row r="262" spans="1:245" x14ac:dyDescent="0.2">
      <c r="A262">
        <v>17</v>
      </c>
      <c r="B262">
        <v>1</v>
      </c>
      <c r="C262">
        <f>ROW(SmtRes!A187)</f>
        <v>187</v>
      </c>
      <c r="D262">
        <f>ROW(EtalonRes!A191)</f>
        <v>191</v>
      </c>
      <c r="E262" t="s">
        <v>254</v>
      </c>
      <c r="F262" t="s">
        <v>172</v>
      </c>
      <c r="G262" t="s">
        <v>173</v>
      </c>
      <c r="H262" t="s">
        <v>93</v>
      </c>
      <c r="I262">
        <f>ROUND(I271*100*0.26,9)</f>
        <v>75.971999999999994</v>
      </c>
      <c r="J262">
        <v>0</v>
      </c>
      <c r="O262">
        <f t="shared" si="228"/>
        <v>3591.2</v>
      </c>
      <c r="P262">
        <f t="shared" si="229"/>
        <v>0</v>
      </c>
      <c r="Q262">
        <f t="shared" si="230"/>
        <v>3591.2</v>
      </c>
      <c r="R262">
        <f t="shared" si="231"/>
        <v>1949.44</v>
      </c>
      <c r="S262">
        <f t="shared" si="232"/>
        <v>0</v>
      </c>
      <c r="T262">
        <f t="shared" si="233"/>
        <v>0</v>
      </c>
      <c r="U262">
        <f t="shared" si="234"/>
        <v>0</v>
      </c>
      <c r="V262">
        <f t="shared" si="235"/>
        <v>0</v>
      </c>
      <c r="W262">
        <f t="shared" si="236"/>
        <v>0</v>
      </c>
      <c r="X262">
        <f t="shared" si="237"/>
        <v>0</v>
      </c>
      <c r="Y262">
        <f t="shared" si="238"/>
        <v>0</v>
      </c>
      <c r="AA262">
        <v>45334378</v>
      </c>
      <c r="AB262">
        <f t="shared" si="239"/>
        <v>47.27</v>
      </c>
      <c r="AC262">
        <f>ROUND((ES262),6)</f>
        <v>0</v>
      </c>
      <c r="AD262">
        <f>ROUND((((ET262)-(EU262))+AE262),6)</f>
        <v>47.27</v>
      </c>
      <c r="AE262">
        <f t="shared" si="240"/>
        <v>25.66</v>
      </c>
      <c r="AF262">
        <f t="shared" si="240"/>
        <v>0</v>
      </c>
      <c r="AG262">
        <f t="shared" si="241"/>
        <v>0</v>
      </c>
      <c r="AH262">
        <f t="shared" si="242"/>
        <v>0</v>
      </c>
      <c r="AI262">
        <f t="shared" si="242"/>
        <v>0</v>
      </c>
      <c r="AJ262">
        <f t="shared" si="243"/>
        <v>0</v>
      </c>
      <c r="AK262">
        <v>47.27</v>
      </c>
      <c r="AL262">
        <v>0</v>
      </c>
      <c r="AM262">
        <v>47.27</v>
      </c>
      <c r="AN262">
        <v>25.66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1</v>
      </c>
      <c r="AW262">
        <v>1</v>
      </c>
      <c r="AZ262">
        <v>1</v>
      </c>
      <c r="BA262">
        <v>1</v>
      </c>
      <c r="BB262">
        <v>1</v>
      </c>
      <c r="BC262">
        <v>1</v>
      </c>
      <c r="BD262" t="s">
        <v>3</v>
      </c>
      <c r="BE262" t="s">
        <v>3</v>
      </c>
      <c r="BF262" t="s">
        <v>3</v>
      </c>
      <c r="BG262" t="s">
        <v>3</v>
      </c>
      <c r="BH262">
        <v>0</v>
      </c>
      <c r="BI262">
        <v>4</v>
      </c>
      <c r="BJ262" t="s">
        <v>174</v>
      </c>
      <c r="BM262">
        <v>1</v>
      </c>
      <c r="BN262">
        <v>0</v>
      </c>
      <c r="BO262" t="s">
        <v>3</v>
      </c>
      <c r="BP262">
        <v>0</v>
      </c>
      <c r="BQ262">
        <v>1</v>
      </c>
      <c r="BR262">
        <v>0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 t="s">
        <v>3</v>
      </c>
      <c r="BZ262">
        <v>0</v>
      </c>
      <c r="CA262">
        <v>0</v>
      </c>
      <c r="CE262">
        <v>0</v>
      </c>
      <c r="CF262">
        <v>0</v>
      </c>
      <c r="CG262">
        <v>0</v>
      </c>
      <c r="CM262">
        <v>0</v>
      </c>
      <c r="CN262" t="s">
        <v>3</v>
      </c>
      <c r="CO262">
        <v>0</v>
      </c>
      <c r="CP262">
        <f t="shared" si="244"/>
        <v>3591.2</v>
      </c>
      <c r="CQ262">
        <f t="shared" si="245"/>
        <v>0</v>
      </c>
      <c r="CR262">
        <f>((((ET262)*BB262-(EU262)*BS262)+AE262*BS262)*AV262)</f>
        <v>47.27</v>
      </c>
      <c r="CS262">
        <f t="shared" si="246"/>
        <v>25.66</v>
      </c>
      <c r="CT262">
        <f t="shared" si="247"/>
        <v>0</v>
      </c>
      <c r="CU262">
        <f t="shared" si="248"/>
        <v>0</v>
      </c>
      <c r="CV262">
        <f t="shared" si="249"/>
        <v>0</v>
      </c>
      <c r="CW262">
        <f t="shared" si="250"/>
        <v>0</v>
      </c>
      <c r="CX262">
        <f t="shared" si="251"/>
        <v>0</v>
      </c>
      <c r="CY262">
        <f t="shared" si="252"/>
        <v>0</v>
      </c>
      <c r="CZ262">
        <f t="shared" si="253"/>
        <v>0</v>
      </c>
      <c r="DC262" t="s">
        <v>3</v>
      </c>
      <c r="DD262" t="s">
        <v>3</v>
      </c>
      <c r="DE262" t="s">
        <v>3</v>
      </c>
      <c r="DF262" t="s">
        <v>3</v>
      </c>
      <c r="DG262" t="s">
        <v>3</v>
      </c>
      <c r="DH262" t="s">
        <v>3</v>
      </c>
      <c r="DI262" t="s">
        <v>3</v>
      </c>
      <c r="DJ262" t="s">
        <v>3</v>
      </c>
      <c r="DK262" t="s">
        <v>3</v>
      </c>
      <c r="DL262" t="s">
        <v>3</v>
      </c>
      <c r="DM262" t="s">
        <v>3</v>
      </c>
      <c r="DN262">
        <v>0</v>
      </c>
      <c r="DO262">
        <v>0</v>
      </c>
      <c r="DP262">
        <v>1</v>
      </c>
      <c r="DQ262">
        <v>1</v>
      </c>
      <c r="DU262">
        <v>1007</v>
      </c>
      <c r="DV262" t="s">
        <v>93</v>
      </c>
      <c r="DW262" t="s">
        <v>93</v>
      </c>
      <c r="DX262">
        <v>1</v>
      </c>
      <c r="EE262">
        <v>41650918</v>
      </c>
      <c r="EF262">
        <v>1</v>
      </c>
      <c r="EG262" t="s">
        <v>20</v>
      </c>
      <c r="EH262">
        <v>0</v>
      </c>
      <c r="EI262" t="s">
        <v>3</v>
      </c>
      <c r="EJ262">
        <v>4</v>
      </c>
      <c r="EK262">
        <v>1</v>
      </c>
      <c r="EL262" t="s">
        <v>54</v>
      </c>
      <c r="EM262" t="s">
        <v>22</v>
      </c>
      <c r="EO262" t="s">
        <v>3</v>
      </c>
      <c r="EQ262">
        <v>0</v>
      </c>
      <c r="ER262">
        <v>47.27</v>
      </c>
      <c r="ES262">
        <v>0</v>
      </c>
      <c r="ET262">
        <v>47.27</v>
      </c>
      <c r="EU262">
        <v>25.66</v>
      </c>
      <c r="EV262">
        <v>0</v>
      </c>
      <c r="EW262">
        <v>0</v>
      </c>
      <c r="EX262">
        <v>0</v>
      </c>
      <c r="EY262">
        <v>0</v>
      </c>
      <c r="FQ262">
        <v>0</v>
      </c>
      <c r="FR262">
        <f t="shared" si="254"/>
        <v>0</v>
      </c>
      <c r="FS262">
        <v>0</v>
      </c>
      <c r="FX262">
        <v>0</v>
      </c>
      <c r="FY262">
        <v>0</v>
      </c>
      <c r="GA262" t="s">
        <v>3</v>
      </c>
      <c r="GD262">
        <v>1</v>
      </c>
      <c r="GF262">
        <v>-1249335408</v>
      </c>
      <c r="GG262">
        <v>2</v>
      </c>
      <c r="GH262">
        <v>1</v>
      </c>
      <c r="GI262">
        <v>-2</v>
      </c>
      <c r="GJ262">
        <v>0</v>
      </c>
      <c r="GK262">
        <v>0</v>
      </c>
      <c r="GL262">
        <f t="shared" si="255"/>
        <v>0</v>
      </c>
      <c r="GM262">
        <f>ROUND(O262+X262+Y262,2)+GX262</f>
        <v>3591.2</v>
      </c>
      <c r="GN262">
        <f>IF(OR(BI262=0,BI262=1),ROUND(O262+X262+Y262,2),0)</f>
        <v>0</v>
      </c>
      <c r="GO262">
        <f>IF(BI262=2,ROUND(O262+X262+Y262,2),0)</f>
        <v>0</v>
      </c>
      <c r="GP262">
        <f>IF(BI262=4,ROUND(O262+X262+Y262,2)+GX262,0)</f>
        <v>3591.2</v>
      </c>
      <c r="GR262">
        <v>0</v>
      </c>
      <c r="GS262">
        <v>3</v>
      </c>
      <c r="GT262">
        <v>0</v>
      </c>
      <c r="GU262" t="s">
        <v>3</v>
      </c>
      <c r="GV262">
        <f>ROUND((GT262),6)</f>
        <v>0</v>
      </c>
      <c r="GW262">
        <v>1</v>
      </c>
      <c r="GX262">
        <f t="shared" si="256"/>
        <v>0</v>
      </c>
      <c r="HA262">
        <v>0</v>
      </c>
      <c r="HB262">
        <v>0</v>
      </c>
      <c r="HC262">
        <f t="shared" si="257"/>
        <v>0</v>
      </c>
      <c r="IK262">
        <v>0</v>
      </c>
    </row>
    <row r="263" spans="1:245" x14ac:dyDescent="0.2">
      <c r="A263">
        <v>17</v>
      </c>
      <c r="B263">
        <v>1</v>
      </c>
      <c r="C263">
        <f>ROW(SmtRes!A188)</f>
        <v>188</v>
      </c>
      <c r="D263">
        <f>ROW(EtalonRes!A192)</f>
        <v>192</v>
      </c>
      <c r="E263" t="s">
        <v>255</v>
      </c>
      <c r="F263" t="s">
        <v>176</v>
      </c>
      <c r="G263" t="s">
        <v>177</v>
      </c>
      <c r="H263" t="s">
        <v>93</v>
      </c>
      <c r="I263">
        <f>ROUND(I262,9)</f>
        <v>75.971999999999994</v>
      </c>
      <c r="J263">
        <v>0</v>
      </c>
      <c r="O263">
        <f t="shared" si="228"/>
        <v>54452.93</v>
      </c>
      <c r="P263">
        <f t="shared" si="229"/>
        <v>0</v>
      </c>
      <c r="Q263">
        <f t="shared" si="230"/>
        <v>54452.93</v>
      </c>
      <c r="R263">
        <f t="shared" si="231"/>
        <v>29565.26</v>
      </c>
      <c r="S263">
        <f t="shared" si="232"/>
        <v>0</v>
      </c>
      <c r="T263">
        <f t="shared" si="233"/>
        <v>0</v>
      </c>
      <c r="U263">
        <f t="shared" si="234"/>
        <v>0</v>
      </c>
      <c r="V263">
        <f t="shared" si="235"/>
        <v>0</v>
      </c>
      <c r="W263">
        <f t="shared" si="236"/>
        <v>0</v>
      </c>
      <c r="X263">
        <f t="shared" si="237"/>
        <v>0</v>
      </c>
      <c r="Y263">
        <f t="shared" si="238"/>
        <v>0</v>
      </c>
      <c r="AA263">
        <v>45334378</v>
      </c>
      <c r="AB263">
        <f t="shared" si="239"/>
        <v>716.75</v>
      </c>
      <c r="AC263">
        <f>ROUND(((ES263*47)),6)</f>
        <v>0</v>
      </c>
      <c r="AD263">
        <f>ROUND(((((ET263*47))-((EU263*47)))+AE263),6)</f>
        <v>716.75</v>
      </c>
      <c r="AE263">
        <f>ROUND(((EU263*47)),6)</f>
        <v>389.16</v>
      </c>
      <c r="AF263">
        <f>ROUND(((EV263*47)),6)</f>
        <v>0</v>
      </c>
      <c r="AG263">
        <f t="shared" si="241"/>
        <v>0</v>
      </c>
      <c r="AH263">
        <f>((EW263*47))</f>
        <v>0</v>
      </c>
      <c r="AI263">
        <f>((EX263*47))</f>
        <v>0</v>
      </c>
      <c r="AJ263">
        <f t="shared" si="243"/>
        <v>0</v>
      </c>
      <c r="AK263">
        <v>15.25</v>
      </c>
      <c r="AL263">
        <v>0</v>
      </c>
      <c r="AM263">
        <v>15.25</v>
      </c>
      <c r="AN263">
        <v>8.2799999999999994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1</v>
      </c>
      <c r="AW263">
        <v>1</v>
      </c>
      <c r="AZ263">
        <v>1</v>
      </c>
      <c r="BA263">
        <v>1</v>
      </c>
      <c r="BB263">
        <v>1</v>
      </c>
      <c r="BC263">
        <v>1</v>
      </c>
      <c r="BD263" t="s">
        <v>3</v>
      </c>
      <c r="BE263" t="s">
        <v>3</v>
      </c>
      <c r="BF263" t="s">
        <v>3</v>
      </c>
      <c r="BG263" t="s">
        <v>3</v>
      </c>
      <c r="BH263">
        <v>0</v>
      </c>
      <c r="BI263">
        <v>4</v>
      </c>
      <c r="BJ263" t="s">
        <v>178</v>
      </c>
      <c r="BM263">
        <v>1</v>
      </c>
      <c r="BN263">
        <v>0</v>
      </c>
      <c r="BO263" t="s">
        <v>3</v>
      </c>
      <c r="BP263">
        <v>0</v>
      </c>
      <c r="BQ263">
        <v>1</v>
      </c>
      <c r="BR263">
        <v>0</v>
      </c>
      <c r="BS263">
        <v>1</v>
      </c>
      <c r="BT263">
        <v>1</v>
      </c>
      <c r="BU263">
        <v>1</v>
      </c>
      <c r="BV263">
        <v>1</v>
      </c>
      <c r="BW263">
        <v>1</v>
      </c>
      <c r="BX263">
        <v>1</v>
      </c>
      <c r="BY263" t="s">
        <v>3</v>
      </c>
      <c r="BZ263">
        <v>0</v>
      </c>
      <c r="CA263">
        <v>0</v>
      </c>
      <c r="CE263">
        <v>0</v>
      </c>
      <c r="CF263">
        <v>0</v>
      </c>
      <c r="CG263">
        <v>0</v>
      </c>
      <c r="CM263">
        <v>0</v>
      </c>
      <c r="CN263" t="s">
        <v>3</v>
      </c>
      <c r="CO263">
        <v>0</v>
      </c>
      <c r="CP263">
        <f t="shared" si="244"/>
        <v>54452.93</v>
      </c>
      <c r="CQ263">
        <f t="shared" si="245"/>
        <v>0</v>
      </c>
      <c r="CR263">
        <f>(((((ET263*47))*BB263-((EU263*47))*BS263)+AE263*BS263)*AV263)</f>
        <v>716.75</v>
      </c>
      <c r="CS263">
        <f t="shared" si="246"/>
        <v>389.16</v>
      </c>
      <c r="CT263">
        <f t="shared" si="247"/>
        <v>0</v>
      </c>
      <c r="CU263">
        <f t="shared" si="248"/>
        <v>0</v>
      </c>
      <c r="CV263">
        <f t="shared" si="249"/>
        <v>0</v>
      </c>
      <c r="CW263">
        <f t="shared" si="250"/>
        <v>0</v>
      </c>
      <c r="CX263">
        <f t="shared" si="251"/>
        <v>0</v>
      </c>
      <c r="CY263">
        <f t="shared" si="252"/>
        <v>0</v>
      </c>
      <c r="CZ263">
        <f t="shared" si="253"/>
        <v>0</v>
      </c>
      <c r="DC263" t="s">
        <v>3</v>
      </c>
      <c r="DD263" t="s">
        <v>179</v>
      </c>
      <c r="DE263" t="s">
        <v>179</v>
      </c>
      <c r="DF263" t="s">
        <v>179</v>
      </c>
      <c r="DG263" t="s">
        <v>179</v>
      </c>
      <c r="DH263" t="s">
        <v>3</v>
      </c>
      <c r="DI263" t="s">
        <v>179</v>
      </c>
      <c r="DJ263" t="s">
        <v>179</v>
      </c>
      <c r="DK263" t="s">
        <v>3</v>
      </c>
      <c r="DL263" t="s">
        <v>3</v>
      </c>
      <c r="DM263" t="s">
        <v>3</v>
      </c>
      <c r="DN263">
        <v>0</v>
      </c>
      <c r="DO263">
        <v>0</v>
      </c>
      <c r="DP263">
        <v>1</v>
      </c>
      <c r="DQ263">
        <v>1</v>
      </c>
      <c r="DU263">
        <v>1007</v>
      </c>
      <c r="DV263" t="s">
        <v>93</v>
      </c>
      <c r="DW263" t="s">
        <v>93</v>
      </c>
      <c r="DX263">
        <v>1</v>
      </c>
      <c r="EE263">
        <v>41650918</v>
      </c>
      <c r="EF263">
        <v>1</v>
      </c>
      <c r="EG263" t="s">
        <v>20</v>
      </c>
      <c r="EH263">
        <v>0</v>
      </c>
      <c r="EI263" t="s">
        <v>3</v>
      </c>
      <c r="EJ263">
        <v>4</v>
      </c>
      <c r="EK263">
        <v>1</v>
      </c>
      <c r="EL263" t="s">
        <v>54</v>
      </c>
      <c r="EM263" t="s">
        <v>22</v>
      </c>
      <c r="EO263" t="s">
        <v>3</v>
      </c>
      <c r="EQ263">
        <v>0</v>
      </c>
      <c r="ER263">
        <v>15.25</v>
      </c>
      <c r="ES263">
        <v>0</v>
      </c>
      <c r="ET263">
        <v>15.25</v>
      </c>
      <c r="EU263">
        <v>8.2799999999999994</v>
      </c>
      <c r="EV263">
        <v>0</v>
      </c>
      <c r="EW263">
        <v>0</v>
      </c>
      <c r="EX263">
        <v>0</v>
      </c>
      <c r="EY263">
        <v>0</v>
      </c>
      <c r="FQ263">
        <v>0</v>
      </c>
      <c r="FR263">
        <f t="shared" si="254"/>
        <v>0</v>
      </c>
      <c r="FS263">
        <v>0</v>
      </c>
      <c r="FX263">
        <v>0</v>
      </c>
      <c r="FY263">
        <v>0</v>
      </c>
      <c r="GA263" t="s">
        <v>3</v>
      </c>
      <c r="GD263">
        <v>1</v>
      </c>
      <c r="GF263">
        <v>1621369677</v>
      </c>
      <c r="GG263">
        <v>2</v>
      </c>
      <c r="GH263">
        <v>1</v>
      </c>
      <c r="GI263">
        <v>-2</v>
      </c>
      <c r="GJ263">
        <v>0</v>
      </c>
      <c r="GK263">
        <v>0</v>
      </c>
      <c r="GL263">
        <f t="shared" si="255"/>
        <v>0</v>
      </c>
      <c r="GM263">
        <f>ROUND(O263+X263+Y263,2)+GX263</f>
        <v>54452.93</v>
      </c>
      <c r="GN263">
        <f>IF(OR(BI263=0,BI263=1),ROUND(O263+X263+Y263,2),0)</f>
        <v>0</v>
      </c>
      <c r="GO263">
        <f>IF(BI263=2,ROUND(O263+X263+Y263,2),0)</f>
        <v>0</v>
      </c>
      <c r="GP263">
        <f>IF(BI263=4,ROUND(O263+X263+Y263,2)+GX263,0)</f>
        <v>54452.93</v>
      </c>
      <c r="GR263">
        <v>0</v>
      </c>
      <c r="GS263">
        <v>3</v>
      </c>
      <c r="GT263">
        <v>0</v>
      </c>
      <c r="GU263" t="s">
        <v>179</v>
      </c>
      <c r="GV263">
        <f>ROUND(((GT263*47)),6)</f>
        <v>0</v>
      </c>
      <c r="GW263">
        <v>1</v>
      </c>
      <c r="GX263">
        <f t="shared" si="256"/>
        <v>0</v>
      </c>
      <c r="HA263">
        <v>0</v>
      </c>
      <c r="HB263">
        <v>0</v>
      </c>
      <c r="HC263">
        <f t="shared" si="257"/>
        <v>0</v>
      </c>
      <c r="IK263">
        <v>0</v>
      </c>
    </row>
    <row r="264" spans="1:245" x14ac:dyDescent="0.2">
      <c r="A264">
        <v>17</v>
      </c>
      <c r="B264">
        <v>1</v>
      </c>
      <c r="C264">
        <f>ROW(SmtRes!A193)</f>
        <v>193</v>
      </c>
      <c r="D264">
        <f>ROW(EtalonRes!A197)</f>
        <v>197</v>
      </c>
      <c r="E264" t="s">
        <v>256</v>
      </c>
      <c r="F264" t="s">
        <v>257</v>
      </c>
      <c r="G264" t="s">
        <v>258</v>
      </c>
      <c r="H264" t="s">
        <v>74</v>
      </c>
      <c r="I264">
        <f>ROUND((I271)/10,9)</f>
        <v>0.29220000000000002</v>
      </c>
      <c r="J264">
        <v>0</v>
      </c>
      <c r="O264">
        <f t="shared" si="228"/>
        <v>3144.94</v>
      </c>
      <c r="P264">
        <f t="shared" si="229"/>
        <v>1.7</v>
      </c>
      <c r="Q264">
        <f t="shared" si="230"/>
        <v>1440.72</v>
      </c>
      <c r="R264">
        <f t="shared" si="231"/>
        <v>622.49</v>
      </c>
      <c r="S264">
        <f t="shared" si="232"/>
        <v>1702.52</v>
      </c>
      <c r="T264">
        <f t="shared" si="233"/>
        <v>0</v>
      </c>
      <c r="U264">
        <f t="shared" si="234"/>
        <v>9.3094920000000005</v>
      </c>
      <c r="V264">
        <f t="shared" si="235"/>
        <v>0</v>
      </c>
      <c r="W264">
        <f t="shared" si="236"/>
        <v>0</v>
      </c>
      <c r="X264">
        <f t="shared" si="237"/>
        <v>1191.76</v>
      </c>
      <c r="Y264">
        <f t="shared" si="238"/>
        <v>170.25</v>
      </c>
      <c r="AA264">
        <v>45334378</v>
      </c>
      <c r="AB264">
        <f t="shared" si="239"/>
        <v>10762.97</v>
      </c>
      <c r="AC264">
        <f t="shared" ref="AC264:AC271" si="258">ROUND((ES264),6)</f>
        <v>5.81</v>
      </c>
      <c r="AD264">
        <f t="shared" ref="AD264:AD271" si="259">ROUND((((ET264)-(EU264))+AE264),6)</f>
        <v>4930.6000000000004</v>
      </c>
      <c r="AE264">
        <f t="shared" ref="AE264:AF271" si="260">ROUND((EU264),6)</f>
        <v>2130.35</v>
      </c>
      <c r="AF264">
        <f t="shared" si="260"/>
        <v>5826.56</v>
      </c>
      <c r="AG264">
        <f t="shared" si="241"/>
        <v>0</v>
      </c>
      <c r="AH264">
        <f t="shared" ref="AH264:AI271" si="261">(EW264)</f>
        <v>31.86</v>
      </c>
      <c r="AI264">
        <f t="shared" si="261"/>
        <v>0</v>
      </c>
      <c r="AJ264">
        <f t="shared" si="243"/>
        <v>0</v>
      </c>
      <c r="AK264">
        <v>10762.97</v>
      </c>
      <c r="AL264">
        <v>5.81</v>
      </c>
      <c r="AM264">
        <v>4930.6000000000004</v>
      </c>
      <c r="AN264">
        <v>2130.35</v>
      </c>
      <c r="AO264">
        <v>5826.56</v>
      </c>
      <c r="AP264">
        <v>0</v>
      </c>
      <c r="AQ264">
        <v>31.86</v>
      </c>
      <c r="AR264">
        <v>0</v>
      </c>
      <c r="AS264">
        <v>0</v>
      </c>
      <c r="AT264">
        <v>70</v>
      </c>
      <c r="AU264">
        <v>10</v>
      </c>
      <c r="AV264">
        <v>1</v>
      </c>
      <c r="AW264">
        <v>1</v>
      </c>
      <c r="AZ264">
        <v>1</v>
      </c>
      <c r="BA264">
        <v>1</v>
      </c>
      <c r="BB264">
        <v>1</v>
      </c>
      <c r="BC264">
        <v>1</v>
      </c>
      <c r="BD264" t="s">
        <v>3</v>
      </c>
      <c r="BE264" t="s">
        <v>3</v>
      </c>
      <c r="BF264" t="s">
        <v>3</v>
      </c>
      <c r="BG264" t="s">
        <v>3</v>
      </c>
      <c r="BH264">
        <v>0</v>
      </c>
      <c r="BI264">
        <v>4</v>
      </c>
      <c r="BJ264" t="s">
        <v>259</v>
      </c>
      <c r="BM264">
        <v>0</v>
      </c>
      <c r="BN264">
        <v>0</v>
      </c>
      <c r="BO264" t="s">
        <v>3</v>
      </c>
      <c r="BP264">
        <v>0</v>
      </c>
      <c r="BQ264">
        <v>1</v>
      </c>
      <c r="BR264">
        <v>0</v>
      </c>
      <c r="BS264">
        <v>1</v>
      </c>
      <c r="BT264">
        <v>1</v>
      </c>
      <c r="BU264">
        <v>1</v>
      </c>
      <c r="BV264">
        <v>1</v>
      </c>
      <c r="BW264">
        <v>1</v>
      </c>
      <c r="BX264">
        <v>1</v>
      </c>
      <c r="BY264" t="s">
        <v>3</v>
      </c>
      <c r="BZ264">
        <v>70</v>
      </c>
      <c r="CA264">
        <v>10</v>
      </c>
      <c r="CE264">
        <v>0</v>
      </c>
      <c r="CF264">
        <v>0</v>
      </c>
      <c r="CG264">
        <v>0</v>
      </c>
      <c r="CM264">
        <v>0</v>
      </c>
      <c r="CN264" t="s">
        <v>3</v>
      </c>
      <c r="CO264">
        <v>0</v>
      </c>
      <c r="CP264">
        <f t="shared" si="244"/>
        <v>3144.94</v>
      </c>
      <c r="CQ264">
        <f t="shared" si="245"/>
        <v>5.81</v>
      </c>
      <c r="CR264">
        <f t="shared" ref="CR264:CR271" si="262">((((ET264)*BB264-(EU264)*BS264)+AE264*BS264)*AV264)</f>
        <v>4930.6000000000004</v>
      </c>
      <c r="CS264">
        <f t="shared" si="246"/>
        <v>2130.35</v>
      </c>
      <c r="CT264">
        <f t="shared" si="247"/>
        <v>5826.56</v>
      </c>
      <c r="CU264">
        <f t="shared" si="248"/>
        <v>0</v>
      </c>
      <c r="CV264">
        <f t="shared" si="249"/>
        <v>31.86</v>
      </c>
      <c r="CW264">
        <f t="shared" si="250"/>
        <v>0</v>
      </c>
      <c r="CX264">
        <f t="shared" si="251"/>
        <v>0</v>
      </c>
      <c r="CY264">
        <f t="shared" si="252"/>
        <v>1191.7639999999999</v>
      </c>
      <c r="CZ264">
        <f t="shared" si="253"/>
        <v>170.25200000000001</v>
      </c>
      <c r="DC264" t="s">
        <v>3</v>
      </c>
      <c r="DD264" t="s">
        <v>3</v>
      </c>
      <c r="DE264" t="s">
        <v>3</v>
      </c>
      <c r="DF264" t="s">
        <v>3</v>
      </c>
      <c r="DG264" t="s">
        <v>3</v>
      </c>
      <c r="DH264" t="s">
        <v>3</v>
      </c>
      <c r="DI264" t="s">
        <v>3</v>
      </c>
      <c r="DJ264" t="s">
        <v>3</v>
      </c>
      <c r="DK264" t="s">
        <v>3</v>
      </c>
      <c r="DL264" t="s">
        <v>3</v>
      </c>
      <c r="DM264" t="s">
        <v>3</v>
      </c>
      <c r="DN264">
        <v>0</v>
      </c>
      <c r="DO264">
        <v>0</v>
      </c>
      <c r="DP264">
        <v>1</v>
      </c>
      <c r="DQ264">
        <v>1</v>
      </c>
      <c r="DU264">
        <v>1005</v>
      </c>
      <c r="DV264" t="s">
        <v>74</v>
      </c>
      <c r="DW264" t="s">
        <v>74</v>
      </c>
      <c r="DX264">
        <v>1000</v>
      </c>
      <c r="EE264">
        <v>41650916</v>
      </c>
      <c r="EF264">
        <v>1</v>
      </c>
      <c r="EG264" t="s">
        <v>20</v>
      </c>
      <c r="EH264">
        <v>0</v>
      </c>
      <c r="EI264" t="s">
        <v>3</v>
      </c>
      <c r="EJ264">
        <v>4</v>
      </c>
      <c r="EK264">
        <v>0</v>
      </c>
      <c r="EL264" t="s">
        <v>21</v>
      </c>
      <c r="EM264" t="s">
        <v>22</v>
      </c>
      <c r="EO264" t="s">
        <v>3</v>
      </c>
      <c r="EQ264">
        <v>0</v>
      </c>
      <c r="ER264">
        <v>10762.97</v>
      </c>
      <c r="ES264">
        <v>5.81</v>
      </c>
      <c r="ET264">
        <v>4930.6000000000004</v>
      </c>
      <c r="EU264">
        <v>2130.35</v>
      </c>
      <c r="EV264">
        <v>5826.56</v>
      </c>
      <c r="EW264">
        <v>31.86</v>
      </c>
      <c r="EX264">
        <v>0</v>
      </c>
      <c r="EY264">
        <v>0</v>
      </c>
      <c r="FQ264">
        <v>0</v>
      </c>
      <c r="FR264">
        <f t="shared" si="254"/>
        <v>0</v>
      </c>
      <c r="FS264">
        <v>0</v>
      </c>
      <c r="FX264">
        <v>70</v>
      </c>
      <c r="FY264">
        <v>10</v>
      </c>
      <c r="GA264" t="s">
        <v>3</v>
      </c>
      <c r="GD264">
        <v>0</v>
      </c>
      <c r="GF264">
        <v>-1677308871</v>
      </c>
      <c r="GG264">
        <v>2</v>
      </c>
      <c r="GH264">
        <v>1</v>
      </c>
      <c r="GI264">
        <v>-2</v>
      </c>
      <c r="GJ264">
        <v>0</v>
      </c>
      <c r="GK264">
        <f>ROUND(R264*(R12)/100,2)</f>
        <v>672.29</v>
      </c>
      <c r="GL264">
        <f t="shared" si="255"/>
        <v>0</v>
      </c>
      <c r="GM264">
        <f t="shared" ref="GM264:GM275" si="263">ROUND(O264+X264+Y264+GK264,2)+GX264</f>
        <v>5179.24</v>
      </c>
      <c r="GN264">
        <f t="shared" ref="GN264:GN275" si="264">IF(OR(BI264=0,BI264=1),ROUND(O264+X264+Y264+GK264,2),0)</f>
        <v>0</v>
      </c>
      <c r="GO264">
        <f t="shared" ref="GO264:GO275" si="265">IF(BI264=2,ROUND(O264+X264+Y264+GK264,2),0)</f>
        <v>0</v>
      </c>
      <c r="GP264">
        <f t="shared" ref="GP264:GP275" si="266">IF(BI264=4,ROUND(O264+X264+Y264+GK264,2)+GX264,0)</f>
        <v>5179.24</v>
      </c>
      <c r="GR264">
        <v>0</v>
      </c>
      <c r="GS264">
        <v>3</v>
      </c>
      <c r="GT264">
        <v>0</v>
      </c>
      <c r="GU264" t="s">
        <v>3</v>
      </c>
      <c r="GV264">
        <f t="shared" ref="GV264:GV271" si="267">ROUND((GT264),6)</f>
        <v>0</v>
      </c>
      <c r="GW264">
        <v>1</v>
      </c>
      <c r="GX264">
        <f t="shared" si="256"/>
        <v>0</v>
      </c>
      <c r="HA264">
        <v>0</v>
      </c>
      <c r="HB264">
        <v>0</v>
      </c>
      <c r="HC264">
        <f t="shared" si="257"/>
        <v>0</v>
      </c>
      <c r="IK264">
        <v>0</v>
      </c>
    </row>
    <row r="265" spans="1:245" x14ac:dyDescent="0.2">
      <c r="A265">
        <v>18</v>
      </c>
      <c r="B265">
        <v>1</v>
      </c>
      <c r="C265">
        <v>193</v>
      </c>
      <c r="E265" t="s">
        <v>260</v>
      </c>
      <c r="F265" t="s">
        <v>261</v>
      </c>
      <c r="G265" t="s">
        <v>262</v>
      </c>
      <c r="H265" t="s">
        <v>18</v>
      </c>
      <c r="I265">
        <f>I264*J265</f>
        <v>292.2</v>
      </c>
      <c r="J265">
        <v>999.99999999999989</v>
      </c>
      <c r="O265">
        <f t="shared" si="228"/>
        <v>13417.82</v>
      </c>
      <c r="P265">
        <f t="shared" si="229"/>
        <v>13417.82</v>
      </c>
      <c r="Q265">
        <f t="shared" si="230"/>
        <v>0</v>
      </c>
      <c r="R265">
        <f t="shared" si="231"/>
        <v>0</v>
      </c>
      <c r="S265">
        <f t="shared" si="232"/>
        <v>0</v>
      </c>
      <c r="T265">
        <f t="shared" si="233"/>
        <v>0</v>
      </c>
      <c r="U265">
        <f t="shared" si="234"/>
        <v>0</v>
      </c>
      <c r="V265">
        <f t="shared" si="235"/>
        <v>0</v>
      </c>
      <c r="W265">
        <f t="shared" si="236"/>
        <v>0</v>
      </c>
      <c r="X265">
        <f t="shared" si="237"/>
        <v>0</v>
      </c>
      <c r="Y265">
        <f t="shared" si="238"/>
        <v>0</v>
      </c>
      <c r="AA265">
        <v>45334378</v>
      </c>
      <c r="AB265">
        <f t="shared" si="239"/>
        <v>45.92</v>
      </c>
      <c r="AC265">
        <f t="shared" si="258"/>
        <v>45.92</v>
      </c>
      <c r="AD265">
        <f t="shared" si="259"/>
        <v>0</v>
      </c>
      <c r="AE265">
        <f t="shared" si="260"/>
        <v>0</v>
      </c>
      <c r="AF265">
        <f t="shared" si="260"/>
        <v>0</v>
      </c>
      <c r="AG265">
        <f t="shared" si="241"/>
        <v>0</v>
      </c>
      <c r="AH265">
        <f t="shared" si="261"/>
        <v>0</v>
      </c>
      <c r="AI265">
        <f t="shared" si="261"/>
        <v>0</v>
      </c>
      <c r="AJ265">
        <f t="shared" si="243"/>
        <v>0</v>
      </c>
      <c r="AK265">
        <v>45.92</v>
      </c>
      <c r="AL265">
        <v>45.92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70</v>
      </c>
      <c r="AU265">
        <v>10</v>
      </c>
      <c r="AV265">
        <v>1</v>
      </c>
      <c r="AW265">
        <v>1</v>
      </c>
      <c r="AZ265">
        <v>1</v>
      </c>
      <c r="BA265">
        <v>1</v>
      </c>
      <c r="BB265">
        <v>1</v>
      </c>
      <c r="BC265">
        <v>1</v>
      </c>
      <c r="BD265" t="s">
        <v>3</v>
      </c>
      <c r="BE265" t="s">
        <v>3</v>
      </c>
      <c r="BF265" t="s">
        <v>3</v>
      </c>
      <c r="BG265" t="s">
        <v>3</v>
      </c>
      <c r="BH265">
        <v>3</v>
      </c>
      <c r="BI265">
        <v>4</v>
      </c>
      <c r="BJ265" t="s">
        <v>263</v>
      </c>
      <c r="BM265">
        <v>0</v>
      </c>
      <c r="BN265">
        <v>0</v>
      </c>
      <c r="BO265" t="s">
        <v>3</v>
      </c>
      <c r="BP265">
        <v>0</v>
      </c>
      <c r="BQ265">
        <v>1</v>
      </c>
      <c r="BR265">
        <v>0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 t="s">
        <v>3</v>
      </c>
      <c r="BZ265">
        <v>70</v>
      </c>
      <c r="CA265">
        <v>10</v>
      </c>
      <c r="CE265">
        <v>0</v>
      </c>
      <c r="CF265">
        <v>0</v>
      </c>
      <c r="CG265">
        <v>0</v>
      </c>
      <c r="CM265">
        <v>0</v>
      </c>
      <c r="CN265" t="s">
        <v>3</v>
      </c>
      <c r="CO265">
        <v>0</v>
      </c>
      <c r="CP265">
        <f t="shared" si="244"/>
        <v>13417.82</v>
      </c>
      <c r="CQ265">
        <f t="shared" si="245"/>
        <v>45.92</v>
      </c>
      <c r="CR265">
        <f t="shared" si="262"/>
        <v>0</v>
      </c>
      <c r="CS265">
        <f t="shared" si="246"/>
        <v>0</v>
      </c>
      <c r="CT265">
        <f t="shared" si="247"/>
        <v>0</v>
      </c>
      <c r="CU265">
        <f t="shared" si="248"/>
        <v>0</v>
      </c>
      <c r="CV265">
        <f t="shared" si="249"/>
        <v>0</v>
      </c>
      <c r="CW265">
        <f t="shared" si="250"/>
        <v>0</v>
      </c>
      <c r="CX265">
        <f t="shared" si="251"/>
        <v>0</v>
      </c>
      <c r="CY265">
        <f t="shared" si="252"/>
        <v>0</v>
      </c>
      <c r="CZ265">
        <f t="shared" si="253"/>
        <v>0</v>
      </c>
      <c r="DC265" t="s">
        <v>3</v>
      </c>
      <c r="DD265" t="s">
        <v>3</v>
      </c>
      <c r="DE265" t="s">
        <v>3</v>
      </c>
      <c r="DF265" t="s">
        <v>3</v>
      </c>
      <c r="DG265" t="s">
        <v>3</v>
      </c>
      <c r="DH265" t="s">
        <v>3</v>
      </c>
      <c r="DI265" t="s">
        <v>3</v>
      </c>
      <c r="DJ265" t="s">
        <v>3</v>
      </c>
      <c r="DK265" t="s">
        <v>3</v>
      </c>
      <c r="DL265" t="s">
        <v>3</v>
      </c>
      <c r="DM265" t="s">
        <v>3</v>
      </c>
      <c r="DN265">
        <v>0</v>
      </c>
      <c r="DO265">
        <v>0</v>
      </c>
      <c r="DP265">
        <v>1</v>
      </c>
      <c r="DQ265">
        <v>1</v>
      </c>
      <c r="DU265">
        <v>1005</v>
      </c>
      <c r="DV265" t="s">
        <v>18</v>
      </c>
      <c r="DW265" t="s">
        <v>18</v>
      </c>
      <c r="DX265">
        <v>1</v>
      </c>
      <c r="EE265">
        <v>41650916</v>
      </c>
      <c r="EF265">
        <v>1</v>
      </c>
      <c r="EG265" t="s">
        <v>20</v>
      </c>
      <c r="EH265">
        <v>0</v>
      </c>
      <c r="EI265" t="s">
        <v>3</v>
      </c>
      <c r="EJ265">
        <v>4</v>
      </c>
      <c r="EK265">
        <v>0</v>
      </c>
      <c r="EL265" t="s">
        <v>21</v>
      </c>
      <c r="EM265" t="s">
        <v>22</v>
      </c>
      <c r="EO265" t="s">
        <v>3</v>
      </c>
      <c r="EQ265">
        <v>0</v>
      </c>
      <c r="ER265">
        <v>45.92</v>
      </c>
      <c r="ES265">
        <v>45.92</v>
      </c>
      <c r="ET265">
        <v>0</v>
      </c>
      <c r="EU265">
        <v>0</v>
      </c>
      <c r="EV265">
        <v>0</v>
      </c>
      <c r="EW265">
        <v>0</v>
      </c>
      <c r="EX265">
        <v>0</v>
      </c>
      <c r="FQ265">
        <v>0</v>
      </c>
      <c r="FR265">
        <f t="shared" si="254"/>
        <v>0</v>
      </c>
      <c r="FS265">
        <v>0</v>
      </c>
      <c r="FX265">
        <v>70</v>
      </c>
      <c r="FY265">
        <v>10</v>
      </c>
      <c r="GA265" t="s">
        <v>3</v>
      </c>
      <c r="GD265">
        <v>0</v>
      </c>
      <c r="GF265">
        <v>814971218</v>
      </c>
      <c r="GG265">
        <v>2</v>
      </c>
      <c r="GH265">
        <v>1</v>
      </c>
      <c r="GI265">
        <v>-2</v>
      </c>
      <c r="GJ265">
        <v>0</v>
      </c>
      <c r="GK265">
        <f>ROUND(R265*(R12)/100,2)</f>
        <v>0</v>
      </c>
      <c r="GL265">
        <f t="shared" si="255"/>
        <v>0</v>
      </c>
      <c r="GM265">
        <f t="shared" si="263"/>
        <v>13417.82</v>
      </c>
      <c r="GN265">
        <f t="shared" si="264"/>
        <v>0</v>
      </c>
      <c r="GO265">
        <f t="shared" si="265"/>
        <v>0</v>
      </c>
      <c r="GP265">
        <f t="shared" si="266"/>
        <v>13417.82</v>
      </c>
      <c r="GR265">
        <v>0</v>
      </c>
      <c r="GS265">
        <v>3</v>
      </c>
      <c r="GT265">
        <v>0</v>
      </c>
      <c r="GU265" t="s">
        <v>3</v>
      </c>
      <c r="GV265">
        <f t="shared" si="267"/>
        <v>0</v>
      </c>
      <c r="GW265">
        <v>1</v>
      </c>
      <c r="GX265">
        <f t="shared" si="256"/>
        <v>0</v>
      </c>
      <c r="HA265">
        <v>0</v>
      </c>
      <c r="HB265">
        <v>0</v>
      </c>
      <c r="HC265">
        <f t="shared" si="257"/>
        <v>0</v>
      </c>
      <c r="IK265">
        <v>0</v>
      </c>
    </row>
    <row r="266" spans="1:245" x14ac:dyDescent="0.2">
      <c r="A266">
        <v>17</v>
      </c>
      <c r="B266">
        <v>1</v>
      </c>
      <c r="C266">
        <f>ROW(SmtRes!A201)</f>
        <v>201</v>
      </c>
      <c r="D266">
        <f>ROW(EtalonRes!A205)</f>
        <v>205</v>
      </c>
      <c r="E266" t="s">
        <v>264</v>
      </c>
      <c r="F266" t="s">
        <v>181</v>
      </c>
      <c r="G266" t="s">
        <v>182</v>
      </c>
      <c r="H266" t="s">
        <v>161</v>
      </c>
      <c r="I266">
        <f>ROUND((I271)*0.1,9)</f>
        <v>0.29220000000000002</v>
      </c>
      <c r="J266">
        <v>0</v>
      </c>
      <c r="O266">
        <f t="shared" si="228"/>
        <v>22167.41</v>
      </c>
      <c r="P266">
        <f t="shared" si="229"/>
        <v>19040.349999999999</v>
      </c>
      <c r="Q266">
        <f t="shared" si="230"/>
        <v>2221.37</v>
      </c>
      <c r="R266">
        <f t="shared" si="231"/>
        <v>941.75</v>
      </c>
      <c r="S266">
        <f t="shared" si="232"/>
        <v>905.69</v>
      </c>
      <c r="T266">
        <f t="shared" si="233"/>
        <v>0</v>
      </c>
      <c r="U266">
        <f t="shared" si="234"/>
        <v>4.838832</v>
      </c>
      <c r="V266">
        <f t="shared" si="235"/>
        <v>0</v>
      </c>
      <c r="W266">
        <f t="shared" si="236"/>
        <v>0</v>
      </c>
      <c r="X266">
        <f t="shared" si="237"/>
        <v>633.98</v>
      </c>
      <c r="Y266">
        <f t="shared" si="238"/>
        <v>90.57</v>
      </c>
      <c r="AA266">
        <v>45334378</v>
      </c>
      <c r="AB266">
        <f t="shared" si="239"/>
        <v>75863.820000000007</v>
      </c>
      <c r="AC266">
        <f t="shared" si="258"/>
        <v>65162.05</v>
      </c>
      <c r="AD266">
        <f t="shared" si="259"/>
        <v>7602.23</v>
      </c>
      <c r="AE266">
        <f t="shared" si="260"/>
        <v>3222.98</v>
      </c>
      <c r="AF266">
        <f t="shared" si="260"/>
        <v>3099.54</v>
      </c>
      <c r="AG266">
        <f t="shared" si="241"/>
        <v>0</v>
      </c>
      <c r="AH266">
        <f t="shared" si="261"/>
        <v>16.559999999999999</v>
      </c>
      <c r="AI266">
        <f t="shared" si="261"/>
        <v>0</v>
      </c>
      <c r="AJ266">
        <f t="shared" si="243"/>
        <v>0</v>
      </c>
      <c r="AK266">
        <v>75863.820000000007</v>
      </c>
      <c r="AL266">
        <v>65162.05</v>
      </c>
      <c r="AM266">
        <v>7602.23</v>
      </c>
      <c r="AN266">
        <v>3222.98</v>
      </c>
      <c r="AO266">
        <v>3099.54</v>
      </c>
      <c r="AP266">
        <v>0</v>
      </c>
      <c r="AQ266">
        <v>16.559999999999999</v>
      </c>
      <c r="AR266">
        <v>0</v>
      </c>
      <c r="AS266">
        <v>0</v>
      </c>
      <c r="AT266">
        <v>70</v>
      </c>
      <c r="AU266">
        <v>10</v>
      </c>
      <c r="AV266">
        <v>1</v>
      </c>
      <c r="AW266">
        <v>1</v>
      </c>
      <c r="AZ266">
        <v>1</v>
      </c>
      <c r="BA266">
        <v>1</v>
      </c>
      <c r="BB266">
        <v>1</v>
      </c>
      <c r="BC266">
        <v>1</v>
      </c>
      <c r="BD266" t="s">
        <v>3</v>
      </c>
      <c r="BE266" t="s">
        <v>3</v>
      </c>
      <c r="BF266" t="s">
        <v>3</v>
      </c>
      <c r="BG266" t="s">
        <v>3</v>
      </c>
      <c r="BH266">
        <v>0</v>
      </c>
      <c r="BI266">
        <v>4</v>
      </c>
      <c r="BJ266" t="s">
        <v>183</v>
      </c>
      <c r="BM266">
        <v>0</v>
      </c>
      <c r="BN266">
        <v>0</v>
      </c>
      <c r="BO266" t="s">
        <v>3</v>
      </c>
      <c r="BP266">
        <v>0</v>
      </c>
      <c r="BQ266">
        <v>1</v>
      </c>
      <c r="BR266">
        <v>0</v>
      </c>
      <c r="BS266">
        <v>1</v>
      </c>
      <c r="BT266">
        <v>1</v>
      </c>
      <c r="BU266">
        <v>1</v>
      </c>
      <c r="BV266">
        <v>1</v>
      </c>
      <c r="BW266">
        <v>1</v>
      </c>
      <c r="BX266">
        <v>1</v>
      </c>
      <c r="BY266" t="s">
        <v>3</v>
      </c>
      <c r="BZ266">
        <v>70</v>
      </c>
      <c r="CA266">
        <v>10</v>
      </c>
      <c r="CE266">
        <v>0</v>
      </c>
      <c r="CF266">
        <v>0</v>
      </c>
      <c r="CG266">
        <v>0</v>
      </c>
      <c r="CM266">
        <v>0</v>
      </c>
      <c r="CN266" t="s">
        <v>3</v>
      </c>
      <c r="CO266">
        <v>0</v>
      </c>
      <c r="CP266">
        <f t="shared" si="244"/>
        <v>22167.409999999996</v>
      </c>
      <c r="CQ266">
        <f t="shared" si="245"/>
        <v>65162.05</v>
      </c>
      <c r="CR266">
        <f t="shared" si="262"/>
        <v>7602.23</v>
      </c>
      <c r="CS266">
        <f t="shared" si="246"/>
        <v>3222.98</v>
      </c>
      <c r="CT266">
        <f t="shared" si="247"/>
        <v>3099.54</v>
      </c>
      <c r="CU266">
        <f t="shared" si="248"/>
        <v>0</v>
      </c>
      <c r="CV266">
        <f t="shared" si="249"/>
        <v>16.559999999999999</v>
      </c>
      <c r="CW266">
        <f t="shared" si="250"/>
        <v>0</v>
      </c>
      <c r="CX266">
        <f t="shared" si="251"/>
        <v>0</v>
      </c>
      <c r="CY266">
        <f t="shared" si="252"/>
        <v>633.98300000000006</v>
      </c>
      <c r="CZ266">
        <f t="shared" si="253"/>
        <v>90.569000000000017</v>
      </c>
      <c r="DC266" t="s">
        <v>3</v>
      </c>
      <c r="DD266" t="s">
        <v>3</v>
      </c>
      <c r="DE266" t="s">
        <v>3</v>
      </c>
      <c r="DF266" t="s">
        <v>3</v>
      </c>
      <c r="DG266" t="s">
        <v>3</v>
      </c>
      <c r="DH266" t="s">
        <v>3</v>
      </c>
      <c r="DI266" t="s">
        <v>3</v>
      </c>
      <c r="DJ266" t="s">
        <v>3</v>
      </c>
      <c r="DK266" t="s">
        <v>3</v>
      </c>
      <c r="DL266" t="s">
        <v>3</v>
      </c>
      <c r="DM266" t="s">
        <v>3</v>
      </c>
      <c r="DN266">
        <v>0</v>
      </c>
      <c r="DO266">
        <v>0</v>
      </c>
      <c r="DP266">
        <v>1</v>
      </c>
      <c r="DQ266">
        <v>1</v>
      </c>
      <c r="DU266">
        <v>1007</v>
      </c>
      <c r="DV266" t="s">
        <v>161</v>
      </c>
      <c r="DW266" t="s">
        <v>161</v>
      </c>
      <c r="DX266">
        <v>100</v>
      </c>
      <c r="EE266">
        <v>41650916</v>
      </c>
      <c r="EF266">
        <v>1</v>
      </c>
      <c r="EG266" t="s">
        <v>20</v>
      </c>
      <c r="EH266">
        <v>0</v>
      </c>
      <c r="EI266" t="s">
        <v>3</v>
      </c>
      <c r="EJ266">
        <v>4</v>
      </c>
      <c r="EK266">
        <v>0</v>
      </c>
      <c r="EL266" t="s">
        <v>21</v>
      </c>
      <c r="EM266" t="s">
        <v>22</v>
      </c>
      <c r="EO266" t="s">
        <v>3</v>
      </c>
      <c r="EQ266">
        <v>0</v>
      </c>
      <c r="ER266">
        <v>75863.820000000007</v>
      </c>
      <c r="ES266">
        <v>65162.05</v>
      </c>
      <c r="ET266">
        <v>7602.23</v>
      </c>
      <c r="EU266">
        <v>3222.98</v>
      </c>
      <c r="EV266">
        <v>3099.54</v>
      </c>
      <c r="EW266">
        <v>16.559999999999999</v>
      </c>
      <c r="EX266">
        <v>0</v>
      </c>
      <c r="EY266">
        <v>0</v>
      </c>
      <c r="FQ266">
        <v>0</v>
      </c>
      <c r="FR266">
        <f t="shared" si="254"/>
        <v>0</v>
      </c>
      <c r="FS266">
        <v>0</v>
      </c>
      <c r="FX266">
        <v>70</v>
      </c>
      <c r="FY266">
        <v>10</v>
      </c>
      <c r="GA266" t="s">
        <v>3</v>
      </c>
      <c r="GD266">
        <v>0</v>
      </c>
      <c r="GF266">
        <v>2135562757</v>
      </c>
      <c r="GG266">
        <v>2</v>
      </c>
      <c r="GH266">
        <v>1</v>
      </c>
      <c r="GI266">
        <v>-2</v>
      </c>
      <c r="GJ266">
        <v>0</v>
      </c>
      <c r="GK266">
        <f>ROUND(R266*(R12)/100,2)</f>
        <v>1017.09</v>
      </c>
      <c r="GL266">
        <f t="shared" si="255"/>
        <v>0</v>
      </c>
      <c r="GM266">
        <f t="shared" si="263"/>
        <v>23909.05</v>
      </c>
      <c r="GN266">
        <f t="shared" si="264"/>
        <v>0</v>
      </c>
      <c r="GO266">
        <f t="shared" si="265"/>
        <v>0</v>
      </c>
      <c r="GP266">
        <f t="shared" si="266"/>
        <v>23909.05</v>
      </c>
      <c r="GR266">
        <v>0</v>
      </c>
      <c r="GS266">
        <v>3</v>
      </c>
      <c r="GT266">
        <v>0</v>
      </c>
      <c r="GU266" t="s">
        <v>3</v>
      </c>
      <c r="GV266">
        <f t="shared" si="267"/>
        <v>0</v>
      </c>
      <c r="GW266">
        <v>1</v>
      </c>
      <c r="GX266">
        <f t="shared" si="256"/>
        <v>0</v>
      </c>
      <c r="HA266">
        <v>0</v>
      </c>
      <c r="HB266">
        <v>0</v>
      </c>
      <c r="HC266">
        <f t="shared" si="257"/>
        <v>0</v>
      </c>
      <c r="IK266">
        <v>0</v>
      </c>
    </row>
    <row r="267" spans="1:245" x14ac:dyDescent="0.2">
      <c r="A267">
        <v>17</v>
      </c>
      <c r="B267">
        <v>1</v>
      </c>
      <c r="C267">
        <f>ROW(SmtRes!A210)</f>
        <v>210</v>
      </c>
      <c r="D267">
        <f>ROW(EtalonRes!A214)</f>
        <v>214</v>
      </c>
      <c r="E267" t="s">
        <v>265</v>
      </c>
      <c r="F267" t="s">
        <v>185</v>
      </c>
      <c r="G267" t="s">
        <v>186</v>
      </c>
      <c r="H267" t="s">
        <v>161</v>
      </c>
      <c r="I267">
        <f>ROUND((I271)*0.1,9)</f>
        <v>0.29220000000000002</v>
      </c>
      <c r="J267">
        <v>0</v>
      </c>
      <c r="O267">
        <f t="shared" si="228"/>
        <v>82068.639999999999</v>
      </c>
      <c r="P267">
        <f t="shared" si="229"/>
        <v>65008.44</v>
      </c>
      <c r="Q267">
        <f t="shared" si="230"/>
        <v>15701.67</v>
      </c>
      <c r="R267">
        <f t="shared" si="231"/>
        <v>6199.06</v>
      </c>
      <c r="S267">
        <f t="shared" si="232"/>
        <v>1358.53</v>
      </c>
      <c r="T267">
        <f t="shared" si="233"/>
        <v>0</v>
      </c>
      <c r="U267">
        <f t="shared" si="234"/>
        <v>7.258248</v>
      </c>
      <c r="V267">
        <f t="shared" si="235"/>
        <v>0</v>
      </c>
      <c r="W267">
        <f t="shared" si="236"/>
        <v>0</v>
      </c>
      <c r="X267">
        <f t="shared" si="237"/>
        <v>950.97</v>
      </c>
      <c r="Y267">
        <f t="shared" si="238"/>
        <v>135.85</v>
      </c>
      <c r="AA267">
        <v>45334378</v>
      </c>
      <c r="AB267">
        <f t="shared" si="239"/>
        <v>280864.57</v>
      </c>
      <c r="AC267">
        <f t="shared" si="258"/>
        <v>222479.25</v>
      </c>
      <c r="AD267">
        <f t="shared" si="259"/>
        <v>53736.02</v>
      </c>
      <c r="AE267">
        <f t="shared" si="260"/>
        <v>21215.13</v>
      </c>
      <c r="AF267">
        <f t="shared" si="260"/>
        <v>4649.3</v>
      </c>
      <c r="AG267">
        <f t="shared" si="241"/>
        <v>0</v>
      </c>
      <c r="AH267">
        <f t="shared" si="261"/>
        <v>24.84</v>
      </c>
      <c r="AI267">
        <f t="shared" si="261"/>
        <v>0</v>
      </c>
      <c r="AJ267">
        <f t="shared" si="243"/>
        <v>0</v>
      </c>
      <c r="AK267">
        <v>280864.57</v>
      </c>
      <c r="AL267">
        <v>222479.25</v>
      </c>
      <c r="AM267">
        <v>53736.02</v>
      </c>
      <c r="AN267">
        <v>21215.13</v>
      </c>
      <c r="AO267">
        <v>4649.3</v>
      </c>
      <c r="AP267">
        <v>0</v>
      </c>
      <c r="AQ267">
        <v>24.84</v>
      </c>
      <c r="AR267">
        <v>0</v>
      </c>
      <c r="AS267">
        <v>0</v>
      </c>
      <c r="AT267">
        <v>70</v>
      </c>
      <c r="AU267">
        <v>10</v>
      </c>
      <c r="AV267">
        <v>1</v>
      </c>
      <c r="AW267">
        <v>1</v>
      </c>
      <c r="AZ267">
        <v>1</v>
      </c>
      <c r="BA267">
        <v>1</v>
      </c>
      <c r="BB267">
        <v>1</v>
      </c>
      <c r="BC267">
        <v>1</v>
      </c>
      <c r="BD267" t="s">
        <v>3</v>
      </c>
      <c r="BE267" t="s">
        <v>3</v>
      </c>
      <c r="BF267" t="s">
        <v>3</v>
      </c>
      <c r="BG267" t="s">
        <v>3</v>
      </c>
      <c r="BH267">
        <v>0</v>
      </c>
      <c r="BI267">
        <v>4</v>
      </c>
      <c r="BJ267" t="s">
        <v>187</v>
      </c>
      <c r="BM267">
        <v>0</v>
      </c>
      <c r="BN267">
        <v>0</v>
      </c>
      <c r="BO267" t="s">
        <v>3</v>
      </c>
      <c r="BP267">
        <v>0</v>
      </c>
      <c r="BQ267">
        <v>1</v>
      </c>
      <c r="BR267">
        <v>0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 t="s">
        <v>3</v>
      </c>
      <c r="BZ267">
        <v>70</v>
      </c>
      <c r="CA267">
        <v>10</v>
      </c>
      <c r="CE267">
        <v>0</v>
      </c>
      <c r="CF267">
        <v>0</v>
      </c>
      <c r="CG267">
        <v>0</v>
      </c>
      <c r="CM267">
        <v>0</v>
      </c>
      <c r="CN267" t="s">
        <v>3</v>
      </c>
      <c r="CO267">
        <v>0</v>
      </c>
      <c r="CP267">
        <f t="shared" si="244"/>
        <v>82068.639999999999</v>
      </c>
      <c r="CQ267">
        <f t="shared" si="245"/>
        <v>222479.25</v>
      </c>
      <c r="CR267">
        <f t="shared" si="262"/>
        <v>53736.02</v>
      </c>
      <c r="CS267">
        <f t="shared" si="246"/>
        <v>21215.13</v>
      </c>
      <c r="CT267">
        <f t="shared" si="247"/>
        <v>4649.3</v>
      </c>
      <c r="CU267">
        <f t="shared" si="248"/>
        <v>0</v>
      </c>
      <c r="CV267">
        <f t="shared" si="249"/>
        <v>24.84</v>
      </c>
      <c r="CW267">
        <f t="shared" si="250"/>
        <v>0</v>
      </c>
      <c r="CX267">
        <f t="shared" si="251"/>
        <v>0</v>
      </c>
      <c r="CY267">
        <f t="shared" si="252"/>
        <v>950.97099999999989</v>
      </c>
      <c r="CZ267">
        <f t="shared" si="253"/>
        <v>135.85299999999998</v>
      </c>
      <c r="DC267" t="s">
        <v>3</v>
      </c>
      <c r="DD267" t="s">
        <v>3</v>
      </c>
      <c r="DE267" t="s">
        <v>3</v>
      </c>
      <c r="DF267" t="s">
        <v>3</v>
      </c>
      <c r="DG267" t="s">
        <v>3</v>
      </c>
      <c r="DH267" t="s">
        <v>3</v>
      </c>
      <c r="DI267" t="s">
        <v>3</v>
      </c>
      <c r="DJ267" t="s">
        <v>3</v>
      </c>
      <c r="DK267" t="s">
        <v>3</v>
      </c>
      <c r="DL267" t="s">
        <v>3</v>
      </c>
      <c r="DM267" t="s">
        <v>3</v>
      </c>
      <c r="DN267">
        <v>0</v>
      </c>
      <c r="DO267">
        <v>0</v>
      </c>
      <c r="DP267">
        <v>1</v>
      </c>
      <c r="DQ267">
        <v>1</v>
      </c>
      <c r="DU267">
        <v>1007</v>
      </c>
      <c r="DV267" t="s">
        <v>161</v>
      </c>
      <c r="DW267" t="s">
        <v>161</v>
      </c>
      <c r="DX267">
        <v>100</v>
      </c>
      <c r="EE267">
        <v>41650916</v>
      </c>
      <c r="EF267">
        <v>1</v>
      </c>
      <c r="EG267" t="s">
        <v>20</v>
      </c>
      <c r="EH267">
        <v>0</v>
      </c>
      <c r="EI267" t="s">
        <v>3</v>
      </c>
      <c r="EJ267">
        <v>4</v>
      </c>
      <c r="EK267">
        <v>0</v>
      </c>
      <c r="EL267" t="s">
        <v>21</v>
      </c>
      <c r="EM267" t="s">
        <v>22</v>
      </c>
      <c r="EO267" t="s">
        <v>3</v>
      </c>
      <c r="EQ267">
        <v>0</v>
      </c>
      <c r="ER267">
        <v>280864.57</v>
      </c>
      <c r="ES267">
        <v>222479.25</v>
      </c>
      <c r="ET267">
        <v>53736.02</v>
      </c>
      <c r="EU267">
        <v>21215.13</v>
      </c>
      <c r="EV267">
        <v>4649.3</v>
      </c>
      <c r="EW267">
        <v>24.84</v>
      </c>
      <c r="EX267">
        <v>0</v>
      </c>
      <c r="EY267">
        <v>0</v>
      </c>
      <c r="FQ267">
        <v>0</v>
      </c>
      <c r="FR267">
        <f t="shared" si="254"/>
        <v>0</v>
      </c>
      <c r="FS267">
        <v>0</v>
      </c>
      <c r="FX267">
        <v>70</v>
      </c>
      <c r="FY267">
        <v>10</v>
      </c>
      <c r="GA267" t="s">
        <v>3</v>
      </c>
      <c r="GD267">
        <v>0</v>
      </c>
      <c r="GF267">
        <v>-967976254</v>
      </c>
      <c r="GG267">
        <v>2</v>
      </c>
      <c r="GH267">
        <v>1</v>
      </c>
      <c r="GI267">
        <v>-2</v>
      </c>
      <c r="GJ267">
        <v>0</v>
      </c>
      <c r="GK267">
        <f>ROUND(R267*(R12)/100,2)</f>
        <v>6694.98</v>
      </c>
      <c r="GL267">
        <f t="shared" si="255"/>
        <v>0</v>
      </c>
      <c r="GM267">
        <f t="shared" si="263"/>
        <v>89850.44</v>
      </c>
      <c r="GN267">
        <f t="shared" si="264"/>
        <v>0</v>
      </c>
      <c r="GO267">
        <f t="shared" si="265"/>
        <v>0</v>
      </c>
      <c r="GP267">
        <f t="shared" si="266"/>
        <v>89850.44</v>
      </c>
      <c r="GR267">
        <v>0</v>
      </c>
      <c r="GS267">
        <v>3</v>
      </c>
      <c r="GT267">
        <v>0</v>
      </c>
      <c r="GU267" t="s">
        <v>3</v>
      </c>
      <c r="GV267">
        <f t="shared" si="267"/>
        <v>0</v>
      </c>
      <c r="GW267">
        <v>1</v>
      </c>
      <c r="GX267">
        <f t="shared" si="256"/>
        <v>0</v>
      </c>
      <c r="HA267">
        <v>0</v>
      </c>
      <c r="HB267">
        <v>0</v>
      </c>
      <c r="HC267">
        <f t="shared" si="257"/>
        <v>0</v>
      </c>
      <c r="IK267">
        <v>0</v>
      </c>
    </row>
    <row r="268" spans="1:245" x14ac:dyDescent="0.2">
      <c r="A268">
        <v>17</v>
      </c>
      <c r="B268">
        <v>1</v>
      </c>
      <c r="C268">
        <f>ROW(SmtRes!A215)</f>
        <v>215</v>
      </c>
      <c r="D268">
        <f>ROW(EtalonRes!A218)</f>
        <v>218</v>
      </c>
      <c r="E268" t="s">
        <v>266</v>
      </c>
      <c r="F268" t="s">
        <v>189</v>
      </c>
      <c r="G268" t="s">
        <v>246</v>
      </c>
      <c r="H268" t="s">
        <v>38</v>
      </c>
      <c r="I268">
        <f>ROUND((I271),9)</f>
        <v>2.9220000000000002</v>
      </c>
      <c r="J268">
        <v>0</v>
      </c>
      <c r="O268">
        <f t="shared" si="228"/>
        <v>89145.54</v>
      </c>
      <c r="P268">
        <f t="shared" si="229"/>
        <v>75308.649999999994</v>
      </c>
      <c r="Q268">
        <f t="shared" si="230"/>
        <v>4770.9799999999996</v>
      </c>
      <c r="R268">
        <f t="shared" si="231"/>
        <v>2702.24</v>
      </c>
      <c r="S268">
        <f t="shared" si="232"/>
        <v>9065.91</v>
      </c>
      <c r="T268">
        <f t="shared" si="233"/>
        <v>0</v>
      </c>
      <c r="U268">
        <f t="shared" si="234"/>
        <v>39.651540000000004</v>
      </c>
      <c r="V268">
        <f t="shared" si="235"/>
        <v>0</v>
      </c>
      <c r="W268">
        <f t="shared" si="236"/>
        <v>0</v>
      </c>
      <c r="X268">
        <f t="shared" si="237"/>
        <v>6346.14</v>
      </c>
      <c r="Y268">
        <f t="shared" si="238"/>
        <v>906.59</v>
      </c>
      <c r="AA268">
        <v>45334378</v>
      </c>
      <c r="AB268">
        <f t="shared" si="239"/>
        <v>30508.400000000001</v>
      </c>
      <c r="AC268">
        <f t="shared" si="258"/>
        <v>25772.98</v>
      </c>
      <c r="AD268">
        <f t="shared" si="259"/>
        <v>1632.78</v>
      </c>
      <c r="AE268">
        <f t="shared" si="260"/>
        <v>924.79</v>
      </c>
      <c r="AF268">
        <f t="shared" si="260"/>
        <v>3102.64</v>
      </c>
      <c r="AG268">
        <f t="shared" si="241"/>
        <v>0</v>
      </c>
      <c r="AH268">
        <f t="shared" si="261"/>
        <v>13.57</v>
      </c>
      <c r="AI268">
        <f t="shared" si="261"/>
        <v>0</v>
      </c>
      <c r="AJ268">
        <f t="shared" si="243"/>
        <v>0</v>
      </c>
      <c r="AK268">
        <v>30508.400000000001</v>
      </c>
      <c r="AL268">
        <v>25772.98</v>
      </c>
      <c r="AM268">
        <v>1632.78</v>
      </c>
      <c r="AN268">
        <v>924.79</v>
      </c>
      <c r="AO268">
        <v>3102.64</v>
      </c>
      <c r="AP268">
        <v>0</v>
      </c>
      <c r="AQ268">
        <v>13.57</v>
      </c>
      <c r="AR268">
        <v>0</v>
      </c>
      <c r="AS268">
        <v>0</v>
      </c>
      <c r="AT268">
        <v>70</v>
      </c>
      <c r="AU268">
        <v>10</v>
      </c>
      <c r="AV268">
        <v>1</v>
      </c>
      <c r="AW268">
        <v>1</v>
      </c>
      <c r="AZ268">
        <v>1</v>
      </c>
      <c r="BA268">
        <v>1</v>
      </c>
      <c r="BB268">
        <v>1</v>
      </c>
      <c r="BC268">
        <v>1</v>
      </c>
      <c r="BD268" t="s">
        <v>3</v>
      </c>
      <c r="BE268" t="s">
        <v>3</v>
      </c>
      <c r="BF268" t="s">
        <v>3</v>
      </c>
      <c r="BG268" t="s">
        <v>3</v>
      </c>
      <c r="BH268">
        <v>0</v>
      </c>
      <c r="BI268">
        <v>4</v>
      </c>
      <c r="BJ268" t="s">
        <v>191</v>
      </c>
      <c r="BM268">
        <v>0</v>
      </c>
      <c r="BN268">
        <v>0</v>
      </c>
      <c r="BO268" t="s">
        <v>3</v>
      </c>
      <c r="BP268">
        <v>0</v>
      </c>
      <c r="BQ268">
        <v>1</v>
      </c>
      <c r="BR268">
        <v>0</v>
      </c>
      <c r="BS268">
        <v>1</v>
      </c>
      <c r="BT268">
        <v>1</v>
      </c>
      <c r="BU268">
        <v>1</v>
      </c>
      <c r="BV268">
        <v>1</v>
      </c>
      <c r="BW268">
        <v>1</v>
      </c>
      <c r="BX268">
        <v>1</v>
      </c>
      <c r="BY268" t="s">
        <v>3</v>
      </c>
      <c r="BZ268">
        <v>70</v>
      </c>
      <c r="CA268">
        <v>10</v>
      </c>
      <c r="CE268">
        <v>0</v>
      </c>
      <c r="CF268">
        <v>0</v>
      </c>
      <c r="CG268">
        <v>0</v>
      </c>
      <c r="CM268">
        <v>0</v>
      </c>
      <c r="CN268" t="s">
        <v>3</v>
      </c>
      <c r="CO268">
        <v>0</v>
      </c>
      <c r="CP268">
        <f t="shared" si="244"/>
        <v>89145.54</v>
      </c>
      <c r="CQ268">
        <f t="shared" si="245"/>
        <v>25772.98</v>
      </c>
      <c r="CR268">
        <f t="shared" si="262"/>
        <v>1632.78</v>
      </c>
      <c r="CS268">
        <f t="shared" si="246"/>
        <v>924.79</v>
      </c>
      <c r="CT268">
        <f t="shared" si="247"/>
        <v>3102.64</v>
      </c>
      <c r="CU268">
        <f t="shared" si="248"/>
        <v>0</v>
      </c>
      <c r="CV268">
        <f t="shared" si="249"/>
        <v>13.57</v>
      </c>
      <c r="CW268">
        <f t="shared" si="250"/>
        <v>0</v>
      </c>
      <c r="CX268">
        <f t="shared" si="251"/>
        <v>0</v>
      </c>
      <c r="CY268">
        <f t="shared" si="252"/>
        <v>6346.1369999999997</v>
      </c>
      <c r="CZ268">
        <f t="shared" si="253"/>
        <v>906.59100000000001</v>
      </c>
      <c r="DC268" t="s">
        <v>3</v>
      </c>
      <c r="DD268" t="s">
        <v>3</v>
      </c>
      <c r="DE268" t="s">
        <v>3</v>
      </c>
      <c r="DF268" t="s">
        <v>3</v>
      </c>
      <c r="DG268" t="s">
        <v>3</v>
      </c>
      <c r="DH268" t="s">
        <v>3</v>
      </c>
      <c r="DI268" t="s">
        <v>3</v>
      </c>
      <c r="DJ268" t="s">
        <v>3</v>
      </c>
      <c r="DK268" t="s">
        <v>3</v>
      </c>
      <c r="DL268" t="s">
        <v>3</v>
      </c>
      <c r="DM268" t="s">
        <v>3</v>
      </c>
      <c r="DN268">
        <v>0</v>
      </c>
      <c r="DO268">
        <v>0</v>
      </c>
      <c r="DP268">
        <v>1</v>
      </c>
      <c r="DQ268">
        <v>1</v>
      </c>
      <c r="DU268">
        <v>1005</v>
      </c>
      <c r="DV268" t="s">
        <v>38</v>
      </c>
      <c r="DW268" t="s">
        <v>38</v>
      </c>
      <c r="DX268">
        <v>100</v>
      </c>
      <c r="EE268">
        <v>41650916</v>
      </c>
      <c r="EF268">
        <v>1</v>
      </c>
      <c r="EG268" t="s">
        <v>20</v>
      </c>
      <c r="EH268">
        <v>0</v>
      </c>
      <c r="EI268" t="s">
        <v>3</v>
      </c>
      <c r="EJ268">
        <v>4</v>
      </c>
      <c r="EK268">
        <v>0</v>
      </c>
      <c r="EL268" t="s">
        <v>21</v>
      </c>
      <c r="EM268" t="s">
        <v>22</v>
      </c>
      <c r="EO268" t="s">
        <v>3</v>
      </c>
      <c r="EQ268">
        <v>0</v>
      </c>
      <c r="ER268">
        <v>30508.400000000001</v>
      </c>
      <c r="ES268">
        <v>25772.98</v>
      </c>
      <c r="ET268">
        <v>1632.78</v>
      </c>
      <c r="EU268">
        <v>924.79</v>
      </c>
      <c r="EV268">
        <v>3102.64</v>
      </c>
      <c r="EW268">
        <v>13.57</v>
      </c>
      <c r="EX268">
        <v>0</v>
      </c>
      <c r="EY268">
        <v>0</v>
      </c>
      <c r="FQ268">
        <v>0</v>
      </c>
      <c r="FR268">
        <f t="shared" si="254"/>
        <v>0</v>
      </c>
      <c r="FS268">
        <v>0</v>
      </c>
      <c r="FX268">
        <v>70</v>
      </c>
      <c r="FY268">
        <v>10</v>
      </c>
      <c r="GA268" t="s">
        <v>3</v>
      </c>
      <c r="GD268">
        <v>0</v>
      </c>
      <c r="GF268">
        <v>-1582666812</v>
      </c>
      <c r="GG268">
        <v>2</v>
      </c>
      <c r="GH268">
        <v>1</v>
      </c>
      <c r="GI268">
        <v>-2</v>
      </c>
      <c r="GJ268">
        <v>0</v>
      </c>
      <c r="GK268">
        <f>ROUND(R268*(R12)/100,2)</f>
        <v>2918.42</v>
      </c>
      <c r="GL268">
        <f t="shared" si="255"/>
        <v>0</v>
      </c>
      <c r="GM268">
        <f t="shared" si="263"/>
        <v>99316.69</v>
      </c>
      <c r="GN268">
        <f t="shared" si="264"/>
        <v>0</v>
      </c>
      <c r="GO268">
        <f t="shared" si="265"/>
        <v>0</v>
      </c>
      <c r="GP268">
        <f t="shared" si="266"/>
        <v>99316.69</v>
      </c>
      <c r="GR268">
        <v>0</v>
      </c>
      <c r="GS268">
        <v>3</v>
      </c>
      <c r="GT268">
        <v>0</v>
      </c>
      <c r="GU268" t="s">
        <v>3</v>
      </c>
      <c r="GV268">
        <f t="shared" si="267"/>
        <v>0</v>
      </c>
      <c r="GW268">
        <v>1</v>
      </c>
      <c r="GX268">
        <f t="shared" si="256"/>
        <v>0</v>
      </c>
      <c r="HA268">
        <v>0</v>
      </c>
      <c r="HB268">
        <v>0</v>
      </c>
      <c r="HC268">
        <f t="shared" si="257"/>
        <v>0</v>
      </c>
      <c r="IK268">
        <v>0</v>
      </c>
    </row>
    <row r="269" spans="1:245" x14ac:dyDescent="0.2">
      <c r="A269">
        <v>18</v>
      </c>
      <c r="B269">
        <v>1</v>
      </c>
      <c r="C269">
        <v>214</v>
      </c>
      <c r="E269" t="s">
        <v>267</v>
      </c>
      <c r="F269" t="s">
        <v>83</v>
      </c>
      <c r="G269" t="s">
        <v>193</v>
      </c>
      <c r="H269" t="s">
        <v>26</v>
      </c>
      <c r="I269">
        <f>I268*J269</f>
        <v>-27.992760000000001</v>
      </c>
      <c r="J269">
        <v>-9.58</v>
      </c>
      <c r="O269">
        <f t="shared" si="228"/>
        <v>-75308.639999999999</v>
      </c>
      <c r="P269">
        <f t="shared" si="229"/>
        <v>-75308.639999999999</v>
      </c>
      <c r="Q269">
        <f t="shared" si="230"/>
        <v>0</v>
      </c>
      <c r="R269">
        <f t="shared" si="231"/>
        <v>0</v>
      </c>
      <c r="S269">
        <f t="shared" si="232"/>
        <v>0</v>
      </c>
      <c r="T269">
        <f t="shared" si="233"/>
        <v>0</v>
      </c>
      <c r="U269">
        <f t="shared" si="234"/>
        <v>0</v>
      </c>
      <c r="V269">
        <f t="shared" si="235"/>
        <v>0</v>
      </c>
      <c r="W269">
        <f t="shared" si="236"/>
        <v>0</v>
      </c>
      <c r="X269">
        <f t="shared" si="237"/>
        <v>0</v>
      </c>
      <c r="Y269">
        <f t="shared" si="238"/>
        <v>0</v>
      </c>
      <c r="AA269">
        <v>45334378</v>
      </c>
      <c r="AB269">
        <f t="shared" si="239"/>
        <v>2690.29</v>
      </c>
      <c r="AC269">
        <f t="shared" si="258"/>
        <v>2690.29</v>
      </c>
      <c r="AD269">
        <f t="shared" si="259"/>
        <v>0</v>
      </c>
      <c r="AE269">
        <f t="shared" si="260"/>
        <v>0</v>
      </c>
      <c r="AF269">
        <f t="shared" si="260"/>
        <v>0</v>
      </c>
      <c r="AG269">
        <f t="shared" si="241"/>
        <v>0</v>
      </c>
      <c r="AH269">
        <f t="shared" si="261"/>
        <v>0</v>
      </c>
      <c r="AI269">
        <f t="shared" si="261"/>
        <v>0</v>
      </c>
      <c r="AJ269">
        <f t="shared" si="243"/>
        <v>0</v>
      </c>
      <c r="AK269">
        <v>2690.29</v>
      </c>
      <c r="AL269">
        <v>2690.29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70</v>
      </c>
      <c r="AU269">
        <v>10</v>
      </c>
      <c r="AV269">
        <v>1</v>
      </c>
      <c r="AW269">
        <v>1</v>
      </c>
      <c r="AZ269">
        <v>1</v>
      </c>
      <c r="BA269">
        <v>1</v>
      </c>
      <c r="BB269">
        <v>1</v>
      </c>
      <c r="BC269">
        <v>1</v>
      </c>
      <c r="BD269" t="s">
        <v>3</v>
      </c>
      <c r="BE269" t="s">
        <v>3</v>
      </c>
      <c r="BF269" t="s">
        <v>3</v>
      </c>
      <c r="BG269" t="s">
        <v>3</v>
      </c>
      <c r="BH269">
        <v>3</v>
      </c>
      <c r="BI269">
        <v>4</v>
      </c>
      <c r="BJ269" t="s">
        <v>84</v>
      </c>
      <c r="BM269">
        <v>0</v>
      </c>
      <c r="BN269">
        <v>0</v>
      </c>
      <c r="BO269" t="s">
        <v>3</v>
      </c>
      <c r="BP269">
        <v>0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 t="s">
        <v>3</v>
      </c>
      <c r="BZ269">
        <v>70</v>
      </c>
      <c r="CA269">
        <v>10</v>
      </c>
      <c r="CE269">
        <v>0</v>
      </c>
      <c r="CF269">
        <v>0</v>
      </c>
      <c r="CG269">
        <v>0</v>
      </c>
      <c r="CM269">
        <v>0</v>
      </c>
      <c r="CN269" t="s">
        <v>3</v>
      </c>
      <c r="CO269">
        <v>0</v>
      </c>
      <c r="CP269">
        <f t="shared" si="244"/>
        <v>-75308.639999999999</v>
      </c>
      <c r="CQ269">
        <f t="shared" si="245"/>
        <v>2690.29</v>
      </c>
      <c r="CR269">
        <f t="shared" si="262"/>
        <v>0</v>
      </c>
      <c r="CS269">
        <f t="shared" si="246"/>
        <v>0</v>
      </c>
      <c r="CT269">
        <f t="shared" si="247"/>
        <v>0</v>
      </c>
      <c r="CU269">
        <f t="shared" si="248"/>
        <v>0</v>
      </c>
      <c r="CV269">
        <f t="shared" si="249"/>
        <v>0</v>
      </c>
      <c r="CW269">
        <f t="shared" si="250"/>
        <v>0</v>
      </c>
      <c r="CX269">
        <f t="shared" si="251"/>
        <v>0</v>
      </c>
      <c r="CY269">
        <f t="shared" si="252"/>
        <v>0</v>
      </c>
      <c r="CZ269">
        <f t="shared" si="253"/>
        <v>0</v>
      </c>
      <c r="DC269" t="s">
        <v>3</v>
      </c>
      <c r="DD269" t="s">
        <v>3</v>
      </c>
      <c r="DE269" t="s">
        <v>3</v>
      </c>
      <c r="DF269" t="s">
        <v>3</v>
      </c>
      <c r="DG269" t="s">
        <v>3</v>
      </c>
      <c r="DH269" t="s">
        <v>3</v>
      </c>
      <c r="DI269" t="s">
        <v>3</v>
      </c>
      <c r="DJ269" t="s">
        <v>3</v>
      </c>
      <c r="DK269" t="s">
        <v>3</v>
      </c>
      <c r="DL269" t="s">
        <v>3</v>
      </c>
      <c r="DM269" t="s">
        <v>3</v>
      </c>
      <c r="DN269">
        <v>0</v>
      </c>
      <c r="DO269">
        <v>0</v>
      </c>
      <c r="DP269">
        <v>1</v>
      </c>
      <c r="DQ269">
        <v>1</v>
      </c>
      <c r="DU269">
        <v>1009</v>
      </c>
      <c r="DV269" t="s">
        <v>26</v>
      </c>
      <c r="DW269" t="s">
        <v>26</v>
      </c>
      <c r="DX269">
        <v>1000</v>
      </c>
      <c r="EE269">
        <v>41650916</v>
      </c>
      <c r="EF269">
        <v>1</v>
      </c>
      <c r="EG269" t="s">
        <v>20</v>
      </c>
      <c r="EH269">
        <v>0</v>
      </c>
      <c r="EI269" t="s">
        <v>3</v>
      </c>
      <c r="EJ269">
        <v>4</v>
      </c>
      <c r="EK269">
        <v>0</v>
      </c>
      <c r="EL269" t="s">
        <v>21</v>
      </c>
      <c r="EM269" t="s">
        <v>22</v>
      </c>
      <c r="EO269" t="s">
        <v>3</v>
      </c>
      <c r="EQ269">
        <v>0</v>
      </c>
      <c r="ER269">
        <v>2690.29</v>
      </c>
      <c r="ES269">
        <v>2690.29</v>
      </c>
      <c r="ET269">
        <v>0</v>
      </c>
      <c r="EU269">
        <v>0</v>
      </c>
      <c r="EV269">
        <v>0</v>
      </c>
      <c r="EW269">
        <v>0</v>
      </c>
      <c r="EX269">
        <v>0</v>
      </c>
      <c r="FQ269">
        <v>0</v>
      </c>
      <c r="FR269">
        <f t="shared" si="254"/>
        <v>0</v>
      </c>
      <c r="FS269">
        <v>0</v>
      </c>
      <c r="FX269">
        <v>70</v>
      </c>
      <c r="FY269">
        <v>10</v>
      </c>
      <c r="GA269" t="s">
        <v>3</v>
      </c>
      <c r="GD269">
        <v>0</v>
      </c>
      <c r="GF269">
        <v>734291692</v>
      </c>
      <c r="GG269">
        <v>2</v>
      </c>
      <c r="GH269">
        <v>1</v>
      </c>
      <c r="GI269">
        <v>-2</v>
      </c>
      <c r="GJ269">
        <v>0</v>
      </c>
      <c r="GK269">
        <f>ROUND(R269*(R12)/100,2)</f>
        <v>0</v>
      </c>
      <c r="GL269">
        <f t="shared" si="255"/>
        <v>0</v>
      </c>
      <c r="GM269">
        <f t="shared" si="263"/>
        <v>-75308.639999999999</v>
      </c>
      <c r="GN269">
        <f t="shared" si="264"/>
        <v>0</v>
      </c>
      <c r="GO269">
        <f t="shared" si="265"/>
        <v>0</v>
      </c>
      <c r="GP269">
        <f t="shared" si="266"/>
        <v>-75308.639999999999</v>
      </c>
      <c r="GR269">
        <v>0</v>
      </c>
      <c r="GS269">
        <v>3</v>
      </c>
      <c r="GT269">
        <v>0</v>
      </c>
      <c r="GU269" t="s">
        <v>3</v>
      </c>
      <c r="GV269">
        <f t="shared" si="267"/>
        <v>0</v>
      </c>
      <c r="GW269">
        <v>1</v>
      </c>
      <c r="GX269">
        <f t="shared" si="256"/>
        <v>0</v>
      </c>
      <c r="HA269">
        <v>0</v>
      </c>
      <c r="HB269">
        <v>0</v>
      </c>
      <c r="HC269">
        <f t="shared" si="257"/>
        <v>0</v>
      </c>
      <c r="IK269">
        <v>0</v>
      </c>
    </row>
    <row r="270" spans="1:245" x14ac:dyDescent="0.2">
      <c r="A270">
        <v>18</v>
      </c>
      <c r="B270">
        <v>1</v>
      </c>
      <c r="C270">
        <v>215</v>
      </c>
      <c r="E270" t="s">
        <v>268</v>
      </c>
      <c r="F270" t="s">
        <v>32</v>
      </c>
      <c r="G270" t="s">
        <v>33</v>
      </c>
      <c r="H270" t="s">
        <v>26</v>
      </c>
      <c r="I270">
        <f>I268*J270</f>
        <v>27.262260000000001</v>
      </c>
      <c r="J270">
        <v>9.33</v>
      </c>
      <c r="O270">
        <f t="shared" si="228"/>
        <v>72300.600000000006</v>
      </c>
      <c r="P270">
        <f t="shared" si="229"/>
        <v>72300.600000000006</v>
      </c>
      <c r="Q270">
        <f t="shared" si="230"/>
        <v>0</v>
      </c>
      <c r="R270">
        <f t="shared" si="231"/>
        <v>0</v>
      </c>
      <c r="S270">
        <f t="shared" si="232"/>
        <v>0</v>
      </c>
      <c r="T270">
        <f t="shared" si="233"/>
        <v>0</v>
      </c>
      <c r="U270">
        <f t="shared" si="234"/>
        <v>0</v>
      </c>
      <c r="V270">
        <f t="shared" si="235"/>
        <v>0</v>
      </c>
      <c r="W270">
        <f t="shared" si="236"/>
        <v>0</v>
      </c>
      <c r="X270">
        <f t="shared" si="237"/>
        <v>0</v>
      </c>
      <c r="Y270">
        <f t="shared" si="238"/>
        <v>0</v>
      </c>
      <c r="AA270">
        <v>45334378</v>
      </c>
      <c r="AB270">
        <f t="shared" si="239"/>
        <v>2652.04</v>
      </c>
      <c r="AC270">
        <f t="shared" si="258"/>
        <v>2652.04</v>
      </c>
      <c r="AD270">
        <f t="shared" si="259"/>
        <v>0</v>
      </c>
      <c r="AE270">
        <f t="shared" si="260"/>
        <v>0</v>
      </c>
      <c r="AF270">
        <f t="shared" si="260"/>
        <v>0</v>
      </c>
      <c r="AG270">
        <f t="shared" si="241"/>
        <v>0</v>
      </c>
      <c r="AH270">
        <f t="shared" si="261"/>
        <v>0</v>
      </c>
      <c r="AI270">
        <f t="shared" si="261"/>
        <v>0</v>
      </c>
      <c r="AJ270">
        <f t="shared" si="243"/>
        <v>0</v>
      </c>
      <c r="AK270">
        <v>2652.04</v>
      </c>
      <c r="AL270">
        <v>2652.04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70</v>
      </c>
      <c r="AU270">
        <v>10</v>
      </c>
      <c r="AV270">
        <v>1</v>
      </c>
      <c r="AW270">
        <v>1</v>
      </c>
      <c r="AZ270">
        <v>1</v>
      </c>
      <c r="BA270">
        <v>1</v>
      </c>
      <c r="BB270">
        <v>1</v>
      </c>
      <c r="BC270">
        <v>1</v>
      </c>
      <c r="BD270" t="s">
        <v>3</v>
      </c>
      <c r="BE270" t="s">
        <v>3</v>
      </c>
      <c r="BF270" t="s">
        <v>3</v>
      </c>
      <c r="BG270" t="s">
        <v>3</v>
      </c>
      <c r="BH270">
        <v>3</v>
      </c>
      <c r="BI270">
        <v>4</v>
      </c>
      <c r="BJ270" t="s">
        <v>34</v>
      </c>
      <c r="BM270">
        <v>0</v>
      </c>
      <c r="BN270">
        <v>0</v>
      </c>
      <c r="BO270" t="s">
        <v>3</v>
      </c>
      <c r="BP270">
        <v>0</v>
      </c>
      <c r="BQ270">
        <v>1</v>
      </c>
      <c r="BR270">
        <v>0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 t="s">
        <v>3</v>
      </c>
      <c r="BZ270">
        <v>70</v>
      </c>
      <c r="CA270">
        <v>10</v>
      </c>
      <c r="CE270">
        <v>0</v>
      </c>
      <c r="CF270">
        <v>0</v>
      </c>
      <c r="CG270">
        <v>0</v>
      </c>
      <c r="CM270">
        <v>0</v>
      </c>
      <c r="CN270" t="s">
        <v>3</v>
      </c>
      <c r="CO270">
        <v>0</v>
      </c>
      <c r="CP270">
        <f t="shared" si="244"/>
        <v>72300.600000000006</v>
      </c>
      <c r="CQ270">
        <f t="shared" si="245"/>
        <v>2652.04</v>
      </c>
      <c r="CR270">
        <f t="shared" si="262"/>
        <v>0</v>
      </c>
      <c r="CS270">
        <f t="shared" si="246"/>
        <v>0</v>
      </c>
      <c r="CT270">
        <f t="shared" si="247"/>
        <v>0</v>
      </c>
      <c r="CU270">
        <f t="shared" si="248"/>
        <v>0</v>
      </c>
      <c r="CV270">
        <f t="shared" si="249"/>
        <v>0</v>
      </c>
      <c r="CW270">
        <f t="shared" si="250"/>
        <v>0</v>
      </c>
      <c r="CX270">
        <f t="shared" si="251"/>
        <v>0</v>
      </c>
      <c r="CY270">
        <f t="shared" si="252"/>
        <v>0</v>
      </c>
      <c r="CZ270">
        <f t="shared" si="253"/>
        <v>0</v>
      </c>
      <c r="DC270" t="s">
        <v>3</v>
      </c>
      <c r="DD270" t="s">
        <v>3</v>
      </c>
      <c r="DE270" t="s">
        <v>3</v>
      </c>
      <c r="DF270" t="s">
        <v>3</v>
      </c>
      <c r="DG270" t="s">
        <v>3</v>
      </c>
      <c r="DH270" t="s">
        <v>3</v>
      </c>
      <c r="DI270" t="s">
        <v>3</v>
      </c>
      <c r="DJ270" t="s">
        <v>3</v>
      </c>
      <c r="DK270" t="s">
        <v>3</v>
      </c>
      <c r="DL270" t="s">
        <v>3</v>
      </c>
      <c r="DM270" t="s">
        <v>3</v>
      </c>
      <c r="DN270">
        <v>0</v>
      </c>
      <c r="DO270">
        <v>0</v>
      </c>
      <c r="DP270">
        <v>1</v>
      </c>
      <c r="DQ270">
        <v>1</v>
      </c>
      <c r="DU270">
        <v>1009</v>
      </c>
      <c r="DV270" t="s">
        <v>26</v>
      </c>
      <c r="DW270" t="s">
        <v>26</v>
      </c>
      <c r="DX270">
        <v>1000</v>
      </c>
      <c r="EE270">
        <v>41650916</v>
      </c>
      <c r="EF270">
        <v>1</v>
      </c>
      <c r="EG270" t="s">
        <v>20</v>
      </c>
      <c r="EH270">
        <v>0</v>
      </c>
      <c r="EI270" t="s">
        <v>3</v>
      </c>
      <c r="EJ270">
        <v>4</v>
      </c>
      <c r="EK270">
        <v>0</v>
      </c>
      <c r="EL270" t="s">
        <v>21</v>
      </c>
      <c r="EM270" t="s">
        <v>22</v>
      </c>
      <c r="EO270" t="s">
        <v>3</v>
      </c>
      <c r="EQ270">
        <v>0</v>
      </c>
      <c r="ER270">
        <v>2652.04</v>
      </c>
      <c r="ES270">
        <v>2652.04</v>
      </c>
      <c r="ET270">
        <v>0</v>
      </c>
      <c r="EU270">
        <v>0</v>
      </c>
      <c r="EV270">
        <v>0</v>
      </c>
      <c r="EW270">
        <v>0</v>
      </c>
      <c r="EX270">
        <v>0</v>
      </c>
      <c r="FQ270">
        <v>0</v>
      </c>
      <c r="FR270">
        <f t="shared" si="254"/>
        <v>0</v>
      </c>
      <c r="FS270">
        <v>0</v>
      </c>
      <c r="FX270">
        <v>70</v>
      </c>
      <c r="FY270">
        <v>10</v>
      </c>
      <c r="GA270" t="s">
        <v>3</v>
      </c>
      <c r="GD270">
        <v>0</v>
      </c>
      <c r="GF270">
        <v>-740831190</v>
      </c>
      <c r="GG270">
        <v>2</v>
      </c>
      <c r="GH270">
        <v>1</v>
      </c>
      <c r="GI270">
        <v>-2</v>
      </c>
      <c r="GJ270">
        <v>0</v>
      </c>
      <c r="GK270">
        <f>ROUND(R270*(R12)/100,2)</f>
        <v>0</v>
      </c>
      <c r="GL270">
        <f t="shared" si="255"/>
        <v>0</v>
      </c>
      <c r="GM270">
        <f t="shared" si="263"/>
        <v>72300.600000000006</v>
      </c>
      <c r="GN270">
        <f t="shared" si="264"/>
        <v>0</v>
      </c>
      <c r="GO270">
        <f t="shared" si="265"/>
        <v>0</v>
      </c>
      <c r="GP270">
        <f t="shared" si="266"/>
        <v>72300.600000000006</v>
      </c>
      <c r="GR270">
        <v>0</v>
      </c>
      <c r="GS270">
        <v>3</v>
      </c>
      <c r="GT270">
        <v>0</v>
      </c>
      <c r="GU270" t="s">
        <v>3</v>
      </c>
      <c r="GV270">
        <f t="shared" si="267"/>
        <v>0</v>
      </c>
      <c r="GW270">
        <v>1</v>
      </c>
      <c r="GX270">
        <f t="shared" si="256"/>
        <v>0</v>
      </c>
      <c r="HA270">
        <v>0</v>
      </c>
      <c r="HB270">
        <v>0</v>
      </c>
      <c r="HC270">
        <f t="shared" si="257"/>
        <v>0</v>
      </c>
      <c r="IK270">
        <v>0</v>
      </c>
    </row>
    <row r="271" spans="1:245" x14ac:dyDescent="0.2">
      <c r="A271">
        <v>17</v>
      </c>
      <c r="B271">
        <v>1</v>
      </c>
      <c r="C271">
        <f>ROW(SmtRes!A225)</f>
        <v>225</v>
      </c>
      <c r="D271">
        <f>ROW(EtalonRes!A228)</f>
        <v>228</v>
      </c>
      <c r="E271" t="s">
        <v>269</v>
      </c>
      <c r="F271" t="s">
        <v>270</v>
      </c>
      <c r="G271" t="s">
        <v>271</v>
      </c>
      <c r="H271" t="s">
        <v>38</v>
      </c>
      <c r="I271">
        <f>ROUND((292.2)/100,9)</f>
        <v>2.9220000000000002</v>
      </c>
      <c r="J271">
        <v>0</v>
      </c>
      <c r="O271">
        <f t="shared" si="228"/>
        <v>318654.32</v>
      </c>
      <c r="P271">
        <f t="shared" si="229"/>
        <v>299094.81</v>
      </c>
      <c r="Q271">
        <f t="shared" si="230"/>
        <v>7647.6</v>
      </c>
      <c r="R271">
        <f t="shared" si="231"/>
        <v>6029.43</v>
      </c>
      <c r="S271">
        <f t="shared" si="232"/>
        <v>11911.91</v>
      </c>
      <c r="T271">
        <f t="shared" si="233"/>
        <v>0</v>
      </c>
      <c r="U271">
        <f t="shared" si="234"/>
        <v>53.88168000000001</v>
      </c>
      <c r="V271">
        <f t="shared" si="235"/>
        <v>0</v>
      </c>
      <c r="W271">
        <f t="shared" si="236"/>
        <v>0</v>
      </c>
      <c r="X271">
        <f t="shared" si="237"/>
        <v>8338.34</v>
      </c>
      <c r="Y271">
        <f t="shared" si="238"/>
        <v>1191.19</v>
      </c>
      <c r="AA271">
        <v>45334378</v>
      </c>
      <c r="AB271">
        <f t="shared" si="239"/>
        <v>109053.5</v>
      </c>
      <c r="AC271">
        <f t="shared" si="258"/>
        <v>102359.62</v>
      </c>
      <c r="AD271">
        <f t="shared" si="259"/>
        <v>2617.25</v>
      </c>
      <c r="AE271">
        <f t="shared" si="260"/>
        <v>2063.46</v>
      </c>
      <c r="AF271">
        <f t="shared" si="260"/>
        <v>4076.63</v>
      </c>
      <c r="AG271">
        <f t="shared" si="241"/>
        <v>0</v>
      </c>
      <c r="AH271">
        <f t="shared" si="261"/>
        <v>18.440000000000001</v>
      </c>
      <c r="AI271">
        <f t="shared" si="261"/>
        <v>0</v>
      </c>
      <c r="AJ271">
        <f t="shared" si="243"/>
        <v>0</v>
      </c>
      <c r="AK271">
        <v>109053.5</v>
      </c>
      <c r="AL271">
        <v>102359.62</v>
      </c>
      <c r="AM271">
        <v>2617.25</v>
      </c>
      <c r="AN271">
        <v>2063.46</v>
      </c>
      <c r="AO271">
        <v>4076.63</v>
      </c>
      <c r="AP271">
        <v>0</v>
      </c>
      <c r="AQ271">
        <v>18.440000000000001</v>
      </c>
      <c r="AR271">
        <v>0</v>
      </c>
      <c r="AS271">
        <v>0</v>
      </c>
      <c r="AT271">
        <v>70</v>
      </c>
      <c r="AU271">
        <v>10</v>
      </c>
      <c r="AV271">
        <v>1</v>
      </c>
      <c r="AW271">
        <v>1</v>
      </c>
      <c r="AZ271">
        <v>1</v>
      </c>
      <c r="BA271">
        <v>1</v>
      </c>
      <c r="BB271">
        <v>1</v>
      </c>
      <c r="BC271">
        <v>1</v>
      </c>
      <c r="BD271" t="s">
        <v>3</v>
      </c>
      <c r="BE271" t="s">
        <v>3</v>
      </c>
      <c r="BF271" t="s">
        <v>3</v>
      </c>
      <c r="BG271" t="s">
        <v>3</v>
      </c>
      <c r="BH271">
        <v>0</v>
      </c>
      <c r="BI271">
        <v>4</v>
      </c>
      <c r="BJ271" t="s">
        <v>272</v>
      </c>
      <c r="BM271">
        <v>0</v>
      </c>
      <c r="BN271">
        <v>0</v>
      </c>
      <c r="BO271" t="s">
        <v>3</v>
      </c>
      <c r="BP271">
        <v>0</v>
      </c>
      <c r="BQ271">
        <v>1</v>
      </c>
      <c r="BR271">
        <v>0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 t="s">
        <v>3</v>
      </c>
      <c r="BZ271">
        <v>70</v>
      </c>
      <c r="CA271">
        <v>10</v>
      </c>
      <c r="CE271">
        <v>0</v>
      </c>
      <c r="CF271">
        <v>0</v>
      </c>
      <c r="CG271">
        <v>0</v>
      </c>
      <c r="CM271">
        <v>0</v>
      </c>
      <c r="CN271" t="s">
        <v>3</v>
      </c>
      <c r="CO271">
        <v>0</v>
      </c>
      <c r="CP271">
        <f t="shared" si="244"/>
        <v>318654.31999999995</v>
      </c>
      <c r="CQ271">
        <f t="shared" si="245"/>
        <v>102359.62</v>
      </c>
      <c r="CR271">
        <f t="shared" si="262"/>
        <v>2617.25</v>
      </c>
      <c r="CS271">
        <f t="shared" si="246"/>
        <v>2063.46</v>
      </c>
      <c r="CT271">
        <f t="shared" si="247"/>
        <v>4076.63</v>
      </c>
      <c r="CU271">
        <f t="shared" si="248"/>
        <v>0</v>
      </c>
      <c r="CV271">
        <f t="shared" si="249"/>
        <v>18.440000000000001</v>
      </c>
      <c r="CW271">
        <f t="shared" si="250"/>
        <v>0</v>
      </c>
      <c r="CX271">
        <f t="shared" si="251"/>
        <v>0</v>
      </c>
      <c r="CY271">
        <f t="shared" si="252"/>
        <v>8338.3369999999995</v>
      </c>
      <c r="CZ271">
        <f t="shared" si="253"/>
        <v>1191.191</v>
      </c>
      <c r="DC271" t="s">
        <v>3</v>
      </c>
      <c r="DD271" t="s">
        <v>3</v>
      </c>
      <c r="DE271" t="s">
        <v>3</v>
      </c>
      <c r="DF271" t="s">
        <v>3</v>
      </c>
      <c r="DG271" t="s">
        <v>3</v>
      </c>
      <c r="DH271" t="s">
        <v>3</v>
      </c>
      <c r="DI271" t="s">
        <v>3</v>
      </c>
      <c r="DJ271" t="s">
        <v>3</v>
      </c>
      <c r="DK271" t="s">
        <v>3</v>
      </c>
      <c r="DL271" t="s">
        <v>3</v>
      </c>
      <c r="DM271" t="s">
        <v>3</v>
      </c>
      <c r="DN271">
        <v>0</v>
      </c>
      <c r="DO271">
        <v>0</v>
      </c>
      <c r="DP271">
        <v>1</v>
      </c>
      <c r="DQ271">
        <v>1</v>
      </c>
      <c r="DU271">
        <v>1005</v>
      </c>
      <c r="DV271" t="s">
        <v>38</v>
      </c>
      <c r="DW271" t="s">
        <v>38</v>
      </c>
      <c r="DX271">
        <v>100</v>
      </c>
      <c r="EE271">
        <v>41650916</v>
      </c>
      <c r="EF271">
        <v>1</v>
      </c>
      <c r="EG271" t="s">
        <v>20</v>
      </c>
      <c r="EH271">
        <v>0</v>
      </c>
      <c r="EI271" t="s">
        <v>3</v>
      </c>
      <c r="EJ271">
        <v>4</v>
      </c>
      <c r="EK271">
        <v>0</v>
      </c>
      <c r="EL271" t="s">
        <v>21</v>
      </c>
      <c r="EM271" t="s">
        <v>22</v>
      </c>
      <c r="EO271" t="s">
        <v>3</v>
      </c>
      <c r="EQ271">
        <v>1310720</v>
      </c>
      <c r="ER271">
        <v>109053.5</v>
      </c>
      <c r="ES271">
        <v>102359.62</v>
      </c>
      <c r="ET271">
        <v>2617.25</v>
      </c>
      <c r="EU271">
        <v>2063.46</v>
      </c>
      <c r="EV271">
        <v>4076.63</v>
      </c>
      <c r="EW271">
        <v>18.440000000000001</v>
      </c>
      <c r="EX271">
        <v>0</v>
      </c>
      <c r="EY271">
        <v>0</v>
      </c>
      <c r="FQ271">
        <v>0</v>
      </c>
      <c r="FR271">
        <f t="shared" si="254"/>
        <v>0</v>
      </c>
      <c r="FS271">
        <v>0</v>
      </c>
      <c r="FX271">
        <v>70</v>
      </c>
      <c r="FY271">
        <v>10</v>
      </c>
      <c r="GA271" t="s">
        <v>3</v>
      </c>
      <c r="GD271">
        <v>0</v>
      </c>
      <c r="GF271">
        <v>-926633154</v>
      </c>
      <c r="GG271">
        <v>2</v>
      </c>
      <c r="GH271">
        <v>1</v>
      </c>
      <c r="GI271">
        <v>-2</v>
      </c>
      <c r="GJ271">
        <v>0</v>
      </c>
      <c r="GK271">
        <f>ROUND(R271*(R12)/100,2)</f>
        <v>6511.78</v>
      </c>
      <c r="GL271">
        <f t="shared" si="255"/>
        <v>0</v>
      </c>
      <c r="GM271">
        <f t="shared" si="263"/>
        <v>334695.63</v>
      </c>
      <c r="GN271">
        <f t="shared" si="264"/>
        <v>0</v>
      </c>
      <c r="GO271">
        <f t="shared" si="265"/>
        <v>0</v>
      </c>
      <c r="GP271">
        <f t="shared" si="266"/>
        <v>334695.63</v>
      </c>
      <c r="GR271">
        <v>0</v>
      </c>
      <c r="GS271">
        <v>3</v>
      </c>
      <c r="GT271">
        <v>0</v>
      </c>
      <c r="GU271" t="s">
        <v>3</v>
      </c>
      <c r="GV271">
        <f t="shared" si="267"/>
        <v>0</v>
      </c>
      <c r="GW271">
        <v>1</v>
      </c>
      <c r="GX271">
        <f t="shared" si="256"/>
        <v>0</v>
      </c>
      <c r="HA271">
        <v>0</v>
      </c>
      <c r="HB271">
        <v>0</v>
      </c>
      <c r="HC271">
        <f t="shared" si="257"/>
        <v>0</v>
      </c>
      <c r="IK271">
        <v>0</v>
      </c>
    </row>
    <row r="272" spans="1:245" x14ac:dyDescent="0.2">
      <c r="A272">
        <v>17</v>
      </c>
      <c r="B272">
        <v>1</v>
      </c>
      <c r="C272">
        <f>ROW(SmtRes!A231)</f>
        <v>231</v>
      </c>
      <c r="D272">
        <f>ROW(EtalonRes!A234)</f>
        <v>234</v>
      </c>
      <c r="E272" t="s">
        <v>273</v>
      </c>
      <c r="F272" t="s">
        <v>274</v>
      </c>
      <c r="G272" t="s">
        <v>275</v>
      </c>
      <c r="H272" t="s">
        <v>38</v>
      </c>
      <c r="I272">
        <f>ROUND((I271),9)</f>
        <v>2.9220000000000002</v>
      </c>
      <c r="J272">
        <v>0</v>
      </c>
      <c r="O272">
        <f t="shared" si="228"/>
        <v>293122.18</v>
      </c>
      <c r="P272">
        <f t="shared" si="229"/>
        <v>277116.93</v>
      </c>
      <c r="Q272">
        <f t="shared" si="230"/>
        <v>7200.68</v>
      </c>
      <c r="R272">
        <f t="shared" si="231"/>
        <v>5692.35</v>
      </c>
      <c r="S272">
        <f t="shared" si="232"/>
        <v>8804.57</v>
      </c>
      <c r="T272">
        <f t="shared" si="233"/>
        <v>0</v>
      </c>
      <c r="U272">
        <f t="shared" si="234"/>
        <v>38.716500000000003</v>
      </c>
      <c r="V272">
        <f t="shared" si="235"/>
        <v>0</v>
      </c>
      <c r="W272">
        <f t="shared" si="236"/>
        <v>0</v>
      </c>
      <c r="X272">
        <f t="shared" si="237"/>
        <v>6163.2</v>
      </c>
      <c r="Y272">
        <f t="shared" si="238"/>
        <v>880.46</v>
      </c>
      <c r="AA272">
        <v>45334378</v>
      </c>
      <c r="AB272">
        <f t="shared" si="239"/>
        <v>100315.6</v>
      </c>
      <c r="AC272">
        <f>ROUND(((ES272*5)),6)</f>
        <v>94838.1</v>
      </c>
      <c r="AD272">
        <f>ROUND(((((ET272*5))-((EU272*5)))+AE272),6)</f>
        <v>2464.3000000000002</v>
      </c>
      <c r="AE272">
        <f>ROUND(((EU272*5)),6)</f>
        <v>1948.1</v>
      </c>
      <c r="AF272">
        <f>ROUND(((EV272*5)),6)</f>
        <v>3013.2</v>
      </c>
      <c r="AG272">
        <f t="shared" si="241"/>
        <v>0</v>
      </c>
      <c r="AH272">
        <f>((EW272*5))</f>
        <v>13.25</v>
      </c>
      <c r="AI272">
        <f>((EX272*5))</f>
        <v>0</v>
      </c>
      <c r="AJ272">
        <f t="shared" si="243"/>
        <v>0</v>
      </c>
      <c r="AK272">
        <v>20063.12</v>
      </c>
      <c r="AL272">
        <v>18967.62</v>
      </c>
      <c r="AM272">
        <v>492.86</v>
      </c>
      <c r="AN272">
        <v>389.62</v>
      </c>
      <c r="AO272">
        <v>602.64</v>
      </c>
      <c r="AP272">
        <v>0</v>
      </c>
      <c r="AQ272">
        <v>2.65</v>
      </c>
      <c r="AR272">
        <v>0</v>
      </c>
      <c r="AS272">
        <v>0</v>
      </c>
      <c r="AT272">
        <v>70</v>
      </c>
      <c r="AU272">
        <v>10</v>
      </c>
      <c r="AV272">
        <v>1</v>
      </c>
      <c r="AW272">
        <v>1</v>
      </c>
      <c r="AZ272">
        <v>1</v>
      </c>
      <c r="BA272">
        <v>1</v>
      </c>
      <c r="BB272">
        <v>1</v>
      </c>
      <c r="BC272">
        <v>1</v>
      </c>
      <c r="BD272" t="s">
        <v>3</v>
      </c>
      <c r="BE272" t="s">
        <v>3</v>
      </c>
      <c r="BF272" t="s">
        <v>3</v>
      </c>
      <c r="BG272" t="s">
        <v>3</v>
      </c>
      <c r="BH272">
        <v>0</v>
      </c>
      <c r="BI272">
        <v>4</v>
      </c>
      <c r="BJ272" t="s">
        <v>276</v>
      </c>
      <c r="BM272">
        <v>0</v>
      </c>
      <c r="BN272">
        <v>0</v>
      </c>
      <c r="BO272" t="s">
        <v>3</v>
      </c>
      <c r="BP272">
        <v>0</v>
      </c>
      <c r="BQ272">
        <v>1</v>
      </c>
      <c r="BR272">
        <v>0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 t="s">
        <v>3</v>
      </c>
      <c r="BZ272">
        <v>70</v>
      </c>
      <c r="CA272">
        <v>10</v>
      </c>
      <c r="CE272">
        <v>0</v>
      </c>
      <c r="CF272">
        <v>0</v>
      </c>
      <c r="CG272">
        <v>0</v>
      </c>
      <c r="CM272">
        <v>0</v>
      </c>
      <c r="CN272" t="s">
        <v>3</v>
      </c>
      <c r="CO272">
        <v>0</v>
      </c>
      <c r="CP272">
        <f t="shared" si="244"/>
        <v>293122.18</v>
      </c>
      <c r="CQ272">
        <f t="shared" si="245"/>
        <v>94838.1</v>
      </c>
      <c r="CR272">
        <f>(((((ET272*5))*BB272-((EU272*5))*BS272)+AE272*BS272)*AV272)</f>
        <v>2464.3000000000002</v>
      </c>
      <c r="CS272">
        <f t="shared" si="246"/>
        <v>1948.1</v>
      </c>
      <c r="CT272">
        <f t="shared" si="247"/>
        <v>3013.2</v>
      </c>
      <c r="CU272">
        <f t="shared" si="248"/>
        <v>0</v>
      </c>
      <c r="CV272">
        <f t="shared" si="249"/>
        <v>13.25</v>
      </c>
      <c r="CW272">
        <f t="shared" si="250"/>
        <v>0</v>
      </c>
      <c r="CX272">
        <f t="shared" si="251"/>
        <v>0</v>
      </c>
      <c r="CY272">
        <f t="shared" si="252"/>
        <v>6163.1990000000005</v>
      </c>
      <c r="CZ272">
        <f t="shared" si="253"/>
        <v>880.45699999999999</v>
      </c>
      <c r="DC272" t="s">
        <v>3</v>
      </c>
      <c r="DD272" t="s">
        <v>277</v>
      </c>
      <c r="DE272" t="s">
        <v>277</v>
      </c>
      <c r="DF272" t="s">
        <v>277</v>
      </c>
      <c r="DG272" t="s">
        <v>277</v>
      </c>
      <c r="DH272" t="s">
        <v>3</v>
      </c>
      <c r="DI272" t="s">
        <v>277</v>
      </c>
      <c r="DJ272" t="s">
        <v>277</v>
      </c>
      <c r="DK272" t="s">
        <v>3</v>
      </c>
      <c r="DL272" t="s">
        <v>3</v>
      </c>
      <c r="DM272" t="s">
        <v>3</v>
      </c>
      <c r="DN272">
        <v>0</v>
      </c>
      <c r="DO272">
        <v>0</v>
      </c>
      <c r="DP272">
        <v>1</v>
      </c>
      <c r="DQ272">
        <v>1</v>
      </c>
      <c r="DU272">
        <v>1005</v>
      </c>
      <c r="DV272" t="s">
        <v>38</v>
      </c>
      <c r="DW272" t="s">
        <v>38</v>
      </c>
      <c r="DX272">
        <v>100</v>
      </c>
      <c r="EE272">
        <v>41650916</v>
      </c>
      <c r="EF272">
        <v>1</v>
      </c>
      <c r="EG272" t="s">
        <v>20</v>
      </c>
      <c r="EH272">
        <v>0</v>
      </c>
      <c r="EI272" t="s">
        <v>3</v>
      </c>
      <c r="EJ272">
        <v>4</v>
      </c>
      <c r="EK272">
        <v>0</v>
      </c>
      <c r="EL272" t="s">
        <v>21</v>
      </c>
      <c r="EM272" t="s">
        <v>22</v>
      </c>
      <c r="EO272" t="s">
        <v>3</v>
      </c>
      <c r="EQ272">
        <v>0</v>
      </c>
      <c r="ER272">
        <v>20063.12</v>
      </c>
      <c r="ES272">
        <v>18967.62</v>
      </c>
      <c r="ET272">
        <v>492.86</v>
      </c>
      <c r="EU272">
        <v>389.62</v>
      </c>
      <c r="EV272">
        <v>602.64</v>
      </c>
      <c r="EW272">
        <v>2.65</v>
      </c>
      <c r="EX272">
        <v>0</v>
      </c>
      <c r="EY272">
        <v>0</v>
      </c>
      <c r="FQ272">
        <v>0</v>
      </c>
      <c r="FR272">
        <f t="shared" si="254"/>
        <v>0</v>
      </c>
      <c r="FS272">
        <v>0</v>
      </c>
      <c r="FX272">
        <v>70</v>
      </c>
      <c r="FY272">
        <v>10</v>
      </c>
      <c r="GA272" t="s">
        <v>3</v>
      </c>
      <c r="GD272">
        <v>0</v>
      </c>
      <c r="GF272">
        <v>1953971326</v>
      </c>
      <c r="GG272">
        <v>2</v>
      </c>
      <c r="GH272">
        <v>1</v>
      </c>
      <c r="GI272">
        <v>-2</v>
      </c>
      <c r="GJ272">
        <v>0</v>
      </c>
      <c r="GK272">
        <f>ROUND(R272*(R12)/100,2)</f>
        <v>6147.74</v>
      </c>
      <c r="GL272">
        <f t="shared" si="255"/>
        <v>0</v>
      </c>
      <c r="GM272">
        <f t="shared" si="263"/>
        <v>306313.58</v>
      </c>
      <c r="GN272">
        <f t="shared" si="264"/>
        <v>0</v>
      </c>
      <c r="GO272">
        <f t="shared" si="265"/>
        <v>0</v>
      </c>
      <c r="GP272">
        <f t="shared" si="266"/>
        <v>306313.58</v>
      </c>
      <c r="GR272">
        <v>0</v>
      </c>
      <c r="GS272">
        <v>3</v>
      </c>
      <c r="GT272">
        <v>0</v>
      </c>
      <c r="GU272" t="s">
        <v>277</v>
      </c>
      <c r="GV272">
        <f>ROUND(((GT272*5)),6)</f>
        <v>0</v>
      </c>
      <c r="GW272">
        <v>1</v>
      </c>
      <c r="GX272">
        <f t="shared" si="256"/>
        <v>0</v>
      </c>
      <c r="HA272">
        <v>0</v>
      </c>
      <c r="HB272">
        <v>0</v>
      </c>
      <c r="HC272">
        <f t="shared" si="257"/>
        <v>0</v>
      </c>
      <c r="IK272">
        <v>0</v>
      </c>
    </row>
    <row r="273" spans="1:245" x14ac:dyDescent="0.2">
      <c r="A273">
        <v>17</v>
      </c>
      <c r="B273">
        <v>1</v>
      </c>
      <c r="C273">
        <f>ROW(SmtRes!A242)</f>
        <v>242</v>
      </c>
      <c r="D273">
        <f>ROW(EtalonRes!A244)</f>
        <v>244</v>
      </c>
      <c r="E273" t="s">
        <v>3</v>
      </c>
      <c r="F273" t="s">
        <v>270</v>
      </c>
      <c r="G273" t="s">
        <v>278</v>
      </c>
      <c r="H273" t="s">
        <v>38</v>
      </c>
      <c r="I273">
        <f>ROUND((I271)*0,9)</f>
        <v>0</v>
      </c>
      <c r="J273">
        <v>0</v>
      </c>
      <c r="O273">
        <f t="shared" si="228"/>
        <v>0</v>
      </c>
      <c r="P273">
        <f t="shared" si="229"/>
        <v>0</v>
      </c>
      <c r="Q273">
        <f t="shared" si="230"/>
        <v>0</v>
      </c>
      <c r="R273">
        <f t="shared" si="231"/>
        <v>0</v>
      </c>
      <c r="S273">
        <f t="shared" si="232"/>
        <v>0</v>
      </c>
      <c r="T273">
        <f t="shared" si="233"/>
        <v>0</v>
      </c>
      <c r="U273">
        <f t="shared" si="234"/>
        <v>0</v>
      </c>
      <c r="V273">
        <f t="shared" si="235"/>
        <v>0</v>
      </c>
      <c r="W273">
        <f t="shared" si="236"/>
        <v>0</v>
      </c>
      <c r="X273">
        <f t="shared" si="237"/>
        <v>0</v>
      </c>
      <c r="Y273">
        <f t="shared" si="238"/>
        <v>0</v>
      </c>
      <c r="AA273">
        <v>-1</v>
      </c>
      <c r="AB273">
        <f t="shared" si="239"/>
        <v>109053.5</v>
      </c>
      <c r="AC273">
        <f>ROUND((ES273),6)</f>
        <v>102359.62</v>
      </c>
      <c r="AD273">
        <f>ROUND((((ET273)-(EU273))+AE273),6)</f>
        <v>2617.25</v>
      </c>
      <c r="AE273">
        <f t="shared" ref="AE273:AF275" si="268">ROUND((EU273),6)</f>
        <v>2063.46</v>
      </c>
      <c r="AF273">
        <f t="shared" si="268"/>
        <v>4076.63</v>
      </c>
      <c r="AG273">
        <f t="shared" si="241"/>
        <v>0</v>
      </c>
      <c r="AH273">
        <f t="shared" ref="AH273:AI275" si="269">(EW273)</f>
        <v>18.440000000000001</v>
      </c>
      <c r="AI273">
        <f t="shared" si="269"/>
        <v>0</v>
      </c>
      <c r="AJ273">
        <f t="shared" si="243"/>
        <v>0</v>
      </c>
      <c r="AK273">
        <v>109053.5</v>
      </c>
      <c r="AL273">
        <v>102359.62</v>
      </c>
      <c r="AM273">
        <v>2617.25</v>
      </c>
      <c r="AN273">
        <v>2063.46</v>
      </c>
      <c r="AO273">
        <v>4076.63</v>
      </c>
      <c r="AP273">
        <v>0</v>
      </c>
      <c r="AQ273">
        <v>18.440000000000001</v>
      </c>
      <c r="AR273">
        <v>0</v>
      </c>
      <c r="AS273">
        <v>0</v>
      </c>
      <c r="AT273">
        <v>70</v>
      </c>
      <c r="AU273">
        <v>10</v>
      </c>
      <c r="AV273">
        <v>1</v>
      </c>
      <c r="AW273">
        <v>1</v>
      </c>
      <c r="AZ273">
        <v>1</v>
      </c>
      <c r="BA273">
        <v>1</v>
      </c>
      <c r="BB273">
        <v>1</v>
      </c>
      <c r="BC273">
        <v>1</v>
      </c>
      <c r="BD273" t="s">
        <v>3</v>
      </c>
      <c r="BE273" t="s">
        <v>3</v>
      </c>
      <c r="BF273" t="s">
        <v>3</v>
      </c>
      <c r="BG273" t="s">
        <v>3</v>
      </c>
      <c r="BH273">
        <v>0</v>
      </c>
      <c r="BI273">
        <v>4</v>
      </c>
      <c r="BJ273" t="s">
        <v>272</v>
      </c>
      <c r="BM273">
        <v>0</v>
      </c>
      <c r="BN273">
        <v>0</v>
      </c>
      <c r="BO273" t="s">
        <v>3</v>
      </c>
      <c r="BP273">
        <v>0</v>
      </c>
      <c r="BQ273">
        <v>1</v>
      </c>
      <c r="BR273">
        <v>0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 t="s">
        <v>3</v>
      </c>
      <c r="BZ273">
        <v>70</v>
      </c>
      <c r="CA273">
        <v>10</v>
      </c>
      <c r="CE273">
        <v>0</v>
      </c>
      <c r="CF273">
        <v>0</v>
      </c>
      <c r="CG273">
        <v>0</v>
      </c>
      <c r="CM273">
        <v>0</v>
      </c>
      <c r="CN273" t="s">
        <v>3</v>
      </c>
      <c r="CO273">
        <v>0</v>
      </c>
      <c r="CP273">
        <f t="shared" si="244"/>
        <v>0</v>
      </c>
      <c r="CQ273">
        <f t="shared" si="245"/>
        <v>102359.62</v>
      </c>
      <c r="CR273">
        <f>((((ET273)*BB273-(EU273)*BS273)+AE273*BS273)*AV273)</f>
        <v>2617.25</v>
      </c>
      <c r="CS273">
        <f t="shared" si="246"/>
        <v>2063.46</v>
      </c>
      <c r="CT273">
        <f t="shared" si="247"/>
        <v>4076.63</v>
      </c>
      <c r="CU273">
        <f t="shared" si="248"/>
        <v>0</v>
      </c>
      <c r="CV273">
        <f t="shared" si="249"/>
        <v>18.440000000000001</v>
      </c>
      <c r="CW273">
        <f t="shared" si="250"/>
        <v>0</v>
      </c>
      <c r="CX273">
        <f t="shared" si="251"/>
        <v>0</v>
      </c>
      <c r="CY273">
        <f t="shared" si="252"/>
        <v>0</v>
      </c>
      <c r="CZ273">
        <f t="shared" si="253"/>
        <v>0</v>
      </c>
      <c r="DC273" t="s">
        <v>3</v>
      </c>
      <c r="DD273" t="s">
        <v>3</v>
      </c>
      <c r="DE273" t="s">
        <v>3</v>
      </c>
      <c r="DF273" t="s">
        <v>3</v>
      </c>
      <c r="DG273" t="s">
        <v>3</v>
      </c>
      <c r="DH273" t="s">
        <v>3</v>
      </c>
      <c r="DI273" t="s">
        <v>3</v>
      </c>
      <c r="DJ273" t="s">
        <v>3</v>
      </c>
      <c r="DK273" t="s">
        <v>3</v>
      </c>
      <c r="DL273" t="s">
        <v>3</v>
      </c>
      <c r="DM273" t="s">
        <v>3</v>
      </c>
      <c r="DN273">
        <v>0</v>
      </c>
      <c r="DO273">
        <v>0</v>
      </c>
      <c r="DP273">
        <v>1</v>
      </c>
      <c r="DQ273">
        <v>1</v>
      </c>
      <c r="DU273">
        <v>1005</v>
      </c>
      <c r="DV273" t="s">
        <v>38</v>
      </c>
      <c r="DW273" t="s">
        <v>38</v>
      </c>
      <c r="DX273">
        <v>100</v>
      </c>
      <c r="EE273">
        <v>41650916</v>
      </c>
      <c r="EF273">
        <v>1</v>
      </c>
      <c r="EG273" t="s">
        <v>20</v>
      </c>
      <c r="EH273">
        <v>0</v>
      </c>
      <c r="EI273" t="s">
        <v>3</v>
      </c>
      <c r="EJ273">
        <v>4</v>
      </c>
      <c r="EK273">
        <v>0</v>
      </c>
      <c r="EL273" t="s">
        <v>21</v>
      </c>
      <c r="EM273" t="s">
        <v>22</v>
      </c>
      <c r="EO273" t="s">
        <v>3</v>
      </c>
      <c r="EQ273">
        <v>1024</v>
      </c>
      <c r="ER273">
        <v>109053.5</v>
      </c>
      <c r="ES273">
        <v>102359.62</v>
      </c>
      <c r="ET273">
        <v>2617.25</v>
      </c>
      <c r="EU273">
        <v>2063.46</v>
      </c>
      <c r="EV273">
        <v>4076.63</v>
      </c>
      <c r="EW273">
        <v>18.440000000000001</v>
      </c>
      <c r="EX273">
        <v>0</v>
      </c>
      <c r="EY273">
        <v>0</v>
      </c>
      <c r="FQ273">
        <v>0</v>
      </c>
      <c r="FR273">
        <f t="shared" si="254"/>
        <v>0</v>
      </c>
      <c r="FS273">
        <v>0</v>
      </c>
      <c r="FX273">
        <v>70</v>
      </c>
      <c r="FY273">
        <v>10</v>
      </c>
      <c r="GA273" t="s">
        <v>3</v>
      </c>
      <c r="GD273">
        <v>0</v>
      </c>
      <c r="GF273">
        <v>1018568157</v>
      </c>
      <c r="GG273">
        <v>2</v>
      </c>
      <c r="GH273">
        <v>1</v>
      </c>
      <c r="GI273">
        <v>-2</v>
      </c>
      <c r="GJ273">
        <v>0</v>
      </c>
      <c r="GK273">
        <f>ROUND(R273*(R12)/100,2)</f>
        <v>0</v>
      </c>
      <c r="GL273">
        <f t="shared" si="255"/>
        <v>0</v>
      </c>
      <c r="GM273">
        <f t="shared" si="263"/>
        <v>0</v>
      </c>
      <c r="GN273">
        <f t="shared" si="264"/>
        <v>0</v>
      </c>
      <c r="GO273">
        <f t="shared" si="265"/>
        <v>0</v>
      </c>
      <c r="GP273">
        <f t="shared" si="266"/>
        <v>0</v>
      </c>
      <c r="GR273">
        <v>0</v>
      </c>
      <c r="GS273">
        <v>3</v>
      </c>
      <c r="GT273">
        <v>0</v>
      </c>
      <c r="GU273" t="s">
        <v>3</v>
      </c>
      <c r="GV273">
        <f>ROUND((GT273),6)</f>
        <v>0</v>
      </c>
      <c r="GW273">
        <v>1</v>
      </c>
      <c r="GX273">
        <f t="shared" si="256"/>
        <v>0</v>
      </c>
      <c r="HA273">
        <v>0</v>
      </c>
      <c r="HB273">
        <v>0</v>
      </c>
      <c r="HC273">
        <f t="shared" si="257"/>
        <v>0</v>
      </c>
      <c r="IK273">
        <v>0</v>
      </c>
    </row>
    <row r="274" spans="1:245" x14ac:dyDescent="0.2">
      <c r="A274">
        <v>18</v>
      </c>
      <c r="B274">
        <v>1</v>
      </c>
      <c r="C274">
        <v>239</v>
      </c>
      <c r="E274" t="s">
        <v>3</v>
      </c>
      <c r="F274" t="s">
        <v>279</v>
      </c>
      <c r="G274" t="s">
        <v>280</v>
      </c>
      <c r="H274" t="s">
        <v>281</v>
      </c>
      <c r="I274">
        <f>I273*J274</f>
        <v>0</v>
      </c>
      <c r="J274">
        <v>-735</v>
      </c>
      <c r="O274">
        <f t="shared" si="228"/>
        <v>0</v>
      </c>
      <c r="P274">
        <f t="shared" si="229"/>
        <v>0</v>
      </c>
      <c r="Q274">
        <f t="shared" si="230"/>
        <v>0</v>
      </c>
      <c r="R274">
        <f t="shared" si="231"/>
        <v>0</v>
      </c>
      <c r="S274">
        <f t="shared" si="232"/>
        <v>0</v>
      </c>
      <c r="T274">
        <f t="shared" si="233"/>
        <v>0</v>
      </c>
      <c r="U274">
        <f t="shared" si="234"/>
        <v>0</v>
      </c>
      <c r="V274">
        <f t="shared" si="235"/>
        <v>0</v>
      </c>
      <c r="W274">
        <f t="shared" si="236"/>
        <v>0</v>
      </c>
      <c r="X274">
        <f t="shared" si="237"/>
        <v>0</v>
      </c>
      <c r="Y274">
        <f t="shared" si="238"/>
        <v>0</v>
      </c>
      <c r="AA274">
        <v>-1</v>
      </c>
      <c r="AB274">
        <f t="shared" si="239"/>
        <v>17.77</v>
      </c>
      <c r="AC274">
        <f>ROUND((ES274),6)</f>
        <v>17.77</v>
      </c>
      <c r="AD274">
        <f>ROUND((((ET274)-(EU274))+AE274),6)</f>
        <v>0</v>
      </c>
      <c r="AE274">
        <f t="shared" si="268"/>
        <v>0</v>
      </c>
      <c r="AF274">
        <f t="shared" si="268"/>
        <v>0</v>
      </c>
      <c r="AG274">
        <f t="shared" si="241"/>
        <v>0</v>
      </c>
      <c r="AH274">
        <f t="shared" si="269"/>
        <v>0</v>
      </c>
      <c r="AI274">
        <f t="shared" si="269"/>
        <v>0</v>
      </c>
      <c r="AJ274">
        <f t="shared" si="243"/>
        <v>0</v>
      </c>
      <c r="AK274">
        <v>17.77</v>
      </c>
      <c r="AL274">
        <v>17.77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70</v>
      </c>
      <c r="AU274">
        <v>10</v>
      </c>
      <c r="AV274">
        <v>1</v>
      </c>
      <c r="AW274">
        <v>1</v>
      </c>
      <c r="AZ274">
        <v>1</v>
      </c>
      <c r="BA274">
        <v>1</v>
      </c>
      <c r="BB274">
        <v>1</v>
      </c>
      <c r="BC274">
        <v>1</v>
      </c>
      <c r="BD274" t="s">
        <v>3</v>
      </c>
      <c r="BE274" t="s">
        <v>3</v>
      </c>
      <c r="BF274" t="s">
        <v>3</v>
      </c>
      <c r="BG274" t="s">
        <v>3</v>
      </c>
      <c r="BH274">
        <v>3</v>
      </c>
      <c r="BI274">
        <v>4</v>
      </c>
      <c r="BJ274" t="s">
        <v>282</v>
      </c>
      <c r="BM274">
        <v>0</v>
      </c>
      <c r="BN274">
        <v>0</v>
      </c>
      <c r="BO274" t="s">
        <v>3</v>
      </c>
      <c r="BP274">
        <v>0</v>
      </c>
      <c r="BQ274">
        <v>1</v>
      </c>
      <c r="BR274">
        <v>1</v>
      </c>
      <c r="BS274">
        <v>1</v>
      </c>
      <c r="BT274">
        <v>1</v>
      </c>
      <c r="BU274">
        <v>1</v>
      </c>
      <c r="BV274">
        <v>1</v>
      </c>
      <c r="BW274">
        <v>1</v>
      </c>
      <c r="BX274">
        <v>1</v>
      </c>
      <c r="BY274" t="s">
        <v>3</v>
      </c>
      <c r="BZ274">
        <v>70</v>
      </c>
      <c r="CA274">
        <v>10</v>
      </c>
      <c r="CE274">
        <v>0</v>
      </c>
      <c r="CF274">
        <v>0</v>
      </c>
      <c r="CG274">
        <v>0</v>
      </c>
      <c r="CM274">
        <v>0</v>
      </c>
      <c r="CN274" t="s">
        <v>3</v>
      </c>
      <c r="CO274">
        <v>0</v>
      </c>
      <c r="CP274">
        <f t="shared" si="244"/>
        <v>0</v>
      </c>
      <c r="CQ274">
        <f t="shared" si="245"/>
        <v>17.77</v>
      </c>
      <c r="CR274">
        <f>((((ET274)*BB274-(EU274)*BS274)+AE274*BS274)*AV274)</f>
        <v>0</v>
      </c>
      <c r="CS274">
        <f t="shared" si="246"/>
        <v>0</v>
      </c>
      <c r="CT274">
        <f t="shared" si="247"/>
        <v>0</v>
      </c>
      <c r="CU274">
        <f t="shared" si="248"/>
        <v>0</v>
      </c>
      <c r="CV274">
        <f t="shared" si="249"/>
        <v>0</v>
      </c>
      <c r="CW274">
        <f t="shared" si="250"/>
        <v>0</v>
      </c>
      <c r="CX274">
        <f t="shared" si="251"/>
        <v>0</v>
      </c>
      <c r="CY274">
        <f t="shared" si="252"/>
        <v>0</v>
      </c>
      <c r="CZ274">
        <f t="shared" si="253"/>
        <v>0</v>
      </c>
      <c r="DC274" t="s">
        <v>3</v>
      </c>
      <c r="DD274" t="s">
        <v>3</v>
      </c>
      <c r="DE274" t="s">
        <v>3</v>
      </c>
      <c r="DF274" t="s">
        <v>3</v>
      </c>
      <c r="DG274" t="s">
        <v>3</v>
      </c>
      <c r="DH274" t="s">
        <v>3</v>
      </c>
      <c r="DI274" t="s">
        <v>3</v>
      </c>
      <c r="DJ274" t="s">
        <v>3</v>
      </c>
      <c r="DK274" t="s">
        <v>3</v>
      </c>
      <c r="DL274" t="s">
        <v>3</v>
      </c>
      <c r="DM274" t="s">
        <v>3</v>
      </c>
      <c r="DN274">
        <v>0</v>
      </c>
      <c r="DO274">
        <v>0</v>
      </c>
      <c r="DP274">
        <v>1</v>
      </c>
      <c r="DQ274">
        <v>1</v>
      </c>
      <c r="DU274">
        <v>1009</v>
      </c>
      <c r="DV274" t="s">
        <v>281</v>
      </c>
      <c r="DW274" t="s">
        <v>281</v>
      </c>
      <c r="DX274">
        <v>1</v>
      </c>
      <c r="EE274">
        <v>41650916</v>
      </c>
      <c r="EF274">
        <v>1</v>
      </c>
      <c r="EG274" t="s">
        <v>20</v>
      </c>
      <c r="EH274">
        <v>0</v>
      </c>
      <c r="EI274" t="s">
        <v>3</v>
      </c>
      <c r="EJ274">
        <v>4</v>
      </c>
      <c r="EK274">
        <v>0</v>
      </c>
      <c r="EL274" t="s">
        <v>21</v>
      </c>
      <c r="EM274" t="s">
        <v>22</v>
      </c>
      <c r="EO274" t="s">
        <v>3</v>
      </c>
      <c r="EQ274">
        <v>1024</v>
      </c>
      <c r="ER274">
        <v>17.77</v>
      </c>
      <c r="ES274">
        <v>17.77</v>
      </c>
      <c r="ET274">
        <v>0</v>
      </c>
      <c r="EU274">
        <v>0</v>
      </c>
      <c r="EV274">
        <v>0</v>
      </c>
      <c r="EW274">
        <v>0</v>
      </c>
      <c r="EX274">
        <v>0</v>
      </c>
      <c r="FQ274">
        <v>0</v>
      </c>
      <c r="FR274">
        <f t="shared" si="254"/>
        <v>0</v>
      </c>
      <c r="FS274">
        <v>0</v>
      </c>
      <c r="FX274">
        <v>70</v>
      </c>
      <c r="FY274">
        <v>10</v>
      </c>
      <c r="GA274" t="s">
        <v>3</v>
      </c>
      <c r="GD274">
        <v>0</v>
      </c>
      <c r="GF274">
        <v>-78256104</v>
      </c>
      <c r="GG274">
        <v>2</v>
      </c>
      <c r="GH274">
        <v>1</v>
      </c>
      <c r="GI274">
        <v>-2</v>
      </c>
      <c r="GJ274">
        <v>0</v>
      </c>
      <c r="GK274">
        <f>ROUND(R274*(R12)/100,2)</f>
        <v>0</v>
      </c>
      <c r="GL274">
        <f t="shared" si="255"/>
        <v>0</v>
      </c>
      <c r="GM274">
        <f t="shared" si="263"/>
        <v>0</v>
      </c>
      <c r="GN274">
        <f t="shared" si="264"/>
        <v>0</v>
      </c>
      <c r="GO274">
        <f t="shared" si="265"/>
        <v>0</v>
      </c>
      <c r="GP274">
        <f t="shared" si="266"/>
        <v>0</v>
      </c>
      <c r="GR274">
        <v>0</v>
      </c>
      <c r="GS274">
        <v>3</v>
      </c>
      <c r="GT274">
        <v>0</v>
      </c>
      <c r="GU274" t="s">
        <v>3</v>
      </c>
      <c r="GV274">
        <f>ROUND((GT274),6)</f>
        <v>0</v>
      </c>
      <c r="GW274">
        <v>1</v>
      </c>
      <c r="GX274">
        <f t="shared" si="256"/>
        <v>0</v>
      </c>
      <c r="HA274">
        <v>0</v>
      </c>
      <c r="HB274">
        <v>0</v>
      </c>
      <c r="HC274">
        <f t="shared" si="257"/>
        <v>0</v>
      </c>
      <c r="IK274">
        <v>0</v>
      </c>
    </row>
    <row r="275" spans="1:245" x14ac:dyDescent="0.2">
      <c r="A275">
        <v>18</v>
      </c>
      <c r="B275">
        <v>1</v>
      </c>
      <c r="C275">
        <v>240</v>
      </c>
      <c r="E275" t="s">
        <v>3</v>
      </c>
      <c r="F275" t="s">
        <v>283</v>
      </c>
      <c r="G275" t="s">
        <v>284</v>
      </c>
      <c r="H275" t="s">
        <v>281</v>
      </c>
      <c r="I275">
        <f>I273*J275</f>
        <v>0</v>
      </c>
      <c r="J275">
        <v>735</v>
      </c>
      <c r="O275">
        <f t="shared" si="228"/>
        <v>0</v>
      </c>
      <c r="P275">
        <f t="shared" si="229"/>
        <v>0</v>
      </c>
      <c r="Q275">
        <f t="shared" si="230"/>
        <v>0</v>
      </c>
      <c r="R275">
        <f t="shared" si="231"/>
        <v>0</v>
      </c>
      <c r="S275">
        <f t="shared" si="232"/>
        <v>0</v>
      </c>
      <c r="T275">
        <f t="shared" si="233"/>
        <v>0</v>
      </c>
      <c r="U275">
        <f t="shared" si="234"/>
        <v>0</v>
      </c>
      <c r="V275">
        <f t="shared" si="235"/>
        <v>0</v>
      </c>
      <c r="W275">
        <f t="shared" si="236"/>
        <v>0</v>
      </c>
      <c r="X275">
        <f t="shared" si="237"/>
        <v>0</v>
      </c>
      <c r="Y275">
        <f t="shared" si="238"/>
        <v>0</v>
      </c>
      <c r="AA275">
        <v>-1</v>
      </c>
      <c r="AB275">
        <f t="shared" si="239"/>
        <v>94.72</v>
      </c>
      <c r="AC275">
        <f>ROUND((ES275),6)</f>
        <v>94.72</v>
      </c>
      <c r="AD275">
        <f>ROUND((((ET275)-(EU275))+AE275),6)</f>
        <v>0</v>
      </c>
      <c r="AE275">
        <f t="shared" si="268"/>
        <v>0</v>
      </c>
      <c r="AF275">
        <f t="shared" si="268"/>
        <v>0</v>
      </c>
      <c r="AG275">
        <f t="shared" si="241"/>
        <v>0</v>
      </c>
      <c r="AH275">
        <f t="shared" si="269"/>
        <v>0</v>
      </c>
      <c r="AI275">
        <f t="shared" si="269"/>
        <v>0</v>
      </c>
      <c r="AJ275">
        <f t="shared" si="243"/>
        <v>0</v>
      </c>
      <c r="AK275">
        <v>94.72</v>
      </c>
      <c r="AL275">
        <v>94.72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70</v>
      </c>
      <c r="AU275">
        <v>10</v>
      </c>
      <c r="AV275">
        <v>1</v>
      </c>
      <c r="AW275">
        <v>1</v>
      </c>
      <c r="AZ275">
        <v>1</v>
      </c>
      <c r="BA275">
        <v>1</v>
      </c>
      <c r="BB275">
        <v>1</v>
      </c>
      <c r="BC275">
        <v>1</v>
      </c>
      <c r="BD275" t="s">
        <v>3</v>
      </c>
      <c r="BE275" t="s">
        <v>3</v>
      </c>
      <c r="BF275" t="s">
        <v>3</v>
      </c>
      <c r="BG275" t="s">
        <v>3</v>
      </c>
      <c r="BH275">
        <v>3</v>
      </c>
      <c r="BI275">
        <v>4</v>
      </c>
      <c r="BJ275" t="s">
        <v>285</v>
      </c>
      <c r="BM275">
        <v>0</v>
      </c>
      <c r="BN275">
        <v>0</v>
      </c>
      <c r="BO275" t="s">
        <v>3</v>
      </c>
      <c r="BP275">
        <v>0</v>
      </c>
      <c r="BQ275">
        <v>1</v>
      </c>
      <c r="BR275">
        <v>0</v>
      </c>
      <c r="BS275">
        <v>1</v>
      </c>
      <c r="BT275">
        <v>1</v>
      </c>
      <c r="BU275">
        <v>1</v>
      </c>
      <c r="BV275">
        <v>1</v>
      </c>
      <c r="BW275">
        <v>1</v>
      </c>
      <c r="BX275">
        <v>1</v>
      </c>
      <c r="BY275" t="s">
        <v>3</v>
      </c>
      <c r="BZ275">
        <v>70</v>
      </c>
      <c r="CA275">
        <v>10</v>
      </c>
      <c r="CE275">
        <v>0</v>
      </c>
      <c r="CF275">
        <v>0</v>
      </c>
      <c r="CG275">
        <v>0</v>
      </c>
      <c r="CM275">
        <v>0</v>
      </c>
      <c r="CN275" t="s">
        <v>3</v>
      </c>
      <c r="CO275">
        <v>0</v>
      </c>
      <c r="CP275">
        <f t="shared" si="244"/>
        <v>0</v>
      </c>
      <c r="CQ275">
        <f t="shared" si="245"/>
        <v>94.72</v>
      </c>
      <c r="CR275">
        <f>((((ET275)*BB275-(EU275)*BS275)+AE275*BS275)*AV275)</f>
        <v>0</v>
      </c>
      <c r="CS275">
        <f t="shared" si="246"/>
        <v>0</v>
      </c>
      <c r="CT275">
        <f t="shared" si="247"/>
        <v>0</v>
      </c>
      <c r="CU275">
        <f t="shared" si="248"/>
        <v>0</v>
      </c>
      <c r="CV275">
        <f t="shared" si="249"/>
        <v>0</v>
      </c>
      <c r="CW275">
        <f t="shared" si="250"/>
        <v>0</v>
      </c>
      <c r="CX275">
        <f t="shared" si="251"/>
        <v>0</v>
      </c>
      <c r="CY275">
        <f t="shared" si="252"/>
        <v>0</v>
      </c>
      <c r="CZ275">
        <f t="shared" si="253"/>
        <v>0</v>
      </c>
      <c r="DC275" t="s">
        <v>3</v>
      </c>
      <c r="DD275" t="s">
        <v>3</v>
      </c>
      <c r="DE275" t="s">
        <v>3</v>
      </c>
      <c r="DF275" t="s">
        <v>3</v>
      </c>
      <c r="DG275" t="s">
        <v>3</v>
      </c>
      <c r="DH275" t="s">
        <v>3</v>
      </c>
      <c r="DI275" t="s">
        <v>3</v>
      </c>
      <c r="DJ275" t="s">
        <v>3</v>
      </c>
      <c r="DK275" t="s">
        <v>3</v>
      </c>
      <c r="DL275" t="s">
        <v>3</v>
      </c>
      <c r="DM275" t="s">
        <v>3</v>
      </c>
      <c r="DN275">
        <v>0</v>
      </c>
      <c r="DO275">
        <v>0</v>
      </c>
      <c r="DP275">
        <v>1</v>
      </c>
      <c r="DQ275">
        <v>1</v>
      </c>
      <c r="DU275">
        <v>1009</v>
      </c>
      <c r="DV275" t="s">
        <v>281</v>
      </c>
      <c r="DW275" t="s">
        <v>281</v>
      </c>
      <c r="DX275">
        <v>1</v>
      </c>
      <c r="EE275">
        <v>41650916</v>
      </c>
      <c r="EF275">
        <v>1</v>
      </c>
      <c r="EG275" t="s">
        <v>20</v>
      </c>
      <c r="EH275">
        <v>0</v>
      </c>
      <c r="EI275" t="s">
        <v>3</v>
      </c>
      <c r="EJ275">
        <v>4</v>
      </c>
      <c r="EK275">
        <v>0</v>
      </c>
      <c r="EL275" t="s">
        <v>21</v>
      </c>
      <c r="EM275" t="s">
        <v>22</v>
      </c>
      <c r="EO275" t="s">
        <v>3</v>
      </c>
      <c r="EQ275">
        <v>1024</v>
      </c>
      <c r="ER275">
        <v>94.72</v>
      </c>
      <c r="ES275">
        <v>94.72</v>
      </c>
      <c r="ET275">
        <v>0</v>
      </c>
      <c r="EU275">
        <v>0</v>
      </c>
      <c r="EV275">
        <v>0</v>
      </c>
      <c r="EW275">
        <v>0</v>
      </c>
      <c r="EX275">
        <v>0</v>
      </c>
      <c r="FQ275">
        <v>0</v>
      </c>
      <c r="FR275">
        <f t="shared" si="254"/>
        <v>0</v>
      </c>
      <c r="FS275">
        <v>0</v>
      </c>
      <c r="FX275">
        <v>70</v>
      </c>
      <c r="FY275">
        <v>10</v>
      </c>
      <c r="GA275" t="s">
        <v>3</v>
      </c>
      <c r="GD275">
        <v>0</v>
      </c>
      <c r="GF275">
        <v>944069946</v>
      </c>
      <c r="GG275">
        <v>2</v>
      </c>
      <c r="GH275">
        <v>1</v>
      </c>
      <c r="GI275">
        <v>-2</v>
      </c>
      <c r="GJ275">
        <v>0</v>
      </c>
      <c r="GK275">
        <f>ROUND(R275*(R12)/100,2)</f>
        <v>0</v>
      </c>
      <c r="GL275">
        <f t="shared" si="255"/>
        <v>0</v>
      </c>
      <c r="GM275">
        <f t="shared" si="263"/>
        <v>0</v>
      </c>
      <c r="GN275">
        <f t="shared" si="264"/>
        <v>0</v>
      </c>
      <c r="GO275">
        <f t="shared" si="265"/>
        <v>0</v>
      </c>
      <c r="GP275">
        <f t="shared" si="266"/>
        <v>0</v>
      </c>
      <c r="GR275">
        <v>0</v>
      </c>
      <c r="GS275">
        <v>3</v>
      </c>
      <c r="GT275">
        <v>0</v>
      </c>
      <c r="GU275" t="s">
        <v>3</v>
      </c>
      <c r="GV275">
        <f>ROUND((GT275),6)</f>
        <v>0</v>
      </c>
      <c r="GW275">
        <v>1</v>
      </c>
      <c r="GX275">
        <f t="shared" si="256"/>
        <v>0</v>
      </c>
      <c r="HA275">
        <v>0</v>
      </c>
      <c r="HB275">
        <v>0</v>
      </c>
      <c r="HC275">
        <f t="shared" si="257"/>
        <v>0</v>
      </c>
      <c r="IK275">
        <v>0</v>
      </c>
    </row>
    <row r="277" spans="1:245" x14ac:dyDescent="0.2">
      <c r="A277" s="2">
        <v>51</v>
      </c>
      <c r="B277" s="2">
        <f>B254</f>
        <v>1</v>
      </c>
      <c r="C277" s="2">
        <f>A254</f>
        <v>4</v>
      </c>
      <c r="D277" s="2">
        <f>ROW(A254)</f>
        <v>254</v>
      </c>
      <c r="E277" s="2"/>
      <c r="F277" s="2" t="str">
        <f>IF(F254&lt;&gt;"",F254,"")</f>
        <v>Новый раздел</v>
      </c>
      <c r="G277" s="2" t="str">
        <f>IF(G254&lt;&gt;"",G254,"")</f>
        <v>Устройство резинового покрытия площадки на новое основание.</v>
      </c>
      <c r="H277" s="2">
        <v>0</v>
      </c>
      <c r="I277" s="2"/>
      <c r="J277" s="2"/>
      <c r="K277" s="2"/>
      <c r="L277" s="2"/>
      <c r="M277" s="2"/>
      <c r="N277" s="2"/>
      <c r="O277" s="2">
        <f t="shared" ref="O277:T277" si="270">ROUND(AB277,2)</f>
        <v>885246.24</v>
      </c>
      <c r="P277" s="2">
        <f t="shared" si="270"/>
        <v>745980.66</v>
      </c>
      <c r="Q277" s="2">
        <f t="shared" si="270"/>
        <v>103663.39</v>
      </c>
      <c r="R277" s="2">
        <f t="shared" si="270"/>
        <v>56297.77</v>
      </c>
      <c r="S277" s="2">
        <f t="shared" si="270"/>
        <v>35602.19</v>
      </c>
      <c r="T277" s="2">
        <f t="shared" si="270"/>
        <v>0</v>
      </c>
      <c r="U277" s="2">
        <f>AH277</f>
        <v>163.591188426</v>
      </c>
      <c r="V277" s="2">
        <f>AI277</f>
        <v>0</v>
      </c>
      <c r="W277" s="2">
        <f>ROUND(AJ277,2)</f>
        <v>0</v>
      </c>
      <c r="X277" s="2">
        <f>ROUND(AK277,2)</f>
        <v>24921.54</v>
      </c>
      <c r="Y277" s="2">
        <f>ROUND(AL277,2)</f>
        <v>3560.22</v>
      </c>
      <c r="Z277" s="2"/>
      <c r="AA277" s="2"/>
      <c r="AB277" s="2">
        <f>ROUND(SUMIF(AA258:AA275,"=45334378",O258:O275),2)</f>
        <v>885246.24</v>
      </c>
      <c r="AC277" s="2">
        <f>ROUND(SUMIF(AA258:AA275,"=45334378",P258:P275),2)</f>
        <v>745980.66</v>
      </c>
      <c r="AD277" s="2">
        <f>ROUND(SUMIF(AA258:AA275,"=45334378",Q258:Q275),2)</f>
        <v>103663.39</v>
      </c>
      <c r="AE277" s="2">
        <f>ROUND(SUMIF(AA258:AA275,"=45334378",R258:R275),2)</f>
        <v>56297.77</v>
      </c>
      <c r="AF277" s="2">
        <f>ROUND(SUMIF(AA258:AA275,"=45334378",S258:S275),2)</f>
        <v>35602.19</v>
      </c>
      <c r="AG277" s="2">
        <f>ROUND(SUMIF(AA258:AA275,"=45334378",T258:T275),2)</f>
        <v>0</v>
      </c>
      <c r="AH277" s="2">
        <f>SUMIF(AA258:AA275,"=45334378",U258:U275)</f>
        <v>163.591188426</v>
      </c>
      <c r="AI277" s="2">
        <f>SUMIF(AA258:AA275,"=45334378",V258:V275)</f>
        <v>0</v>
      </c>
      <c r="AJ277" s="2">
        <f>ROUND(SUMIF(AA258:AA275,"=45334378",W258:W275),2)</f>
        <v>0</v>
      </c>
      <c r="AK277" s="2">
        <f>ROUND(SUMIF(AA258:AA275,"=45334378",X258:X275),2)</f>
        <v>24921.54</v>
      </c>
      <c r="AL277" s="2">
        <f>ROUND(SUMIF(AA258:AA275,"=45334378",Y258:Y275),2)</f>
        <v>3560.22</v>
      </c>
      <c r="AM277" s="2"/>
      <c r="AN277" s="2"/>
      <c r="AO277" s="2">
        <f t="shared" ref="AO277:BC277" si="271">ROUND(BX277,2)</f>
        <v>0</v>
      </c>
      <c r="AP277" s="2">
        <f t="shared" si="271"/>
        <v>0</v>
      </c>
      <c r="AQ277" s="2">
        <f t="shared" si="271"/>
        <v>0</v>
      </c>
      <c r="AR277" s="2">
        <f t="shared" si="271"/>
        <v>940493.71</v>
      </c>
      <c r="AS277" s="2">
        <f t="shared" si="271"/>
        <v>0</v>
      </c>
      <c r="AT277" s="2">
        <f t="shared" si="271"/>
        <v>0</v>
      </c>
      <c r="AU277" s="2">
        <f t="shared" si="271"/>
        <v>940493.71</v>
      </c>
      <c r="AV277" s="2">
        <f t="shared" si="271"/>
        <v>745980.66</v>
      </c>
      <c r="AW277" s="2">
        <f t="shared" si="271"/>
        <v>745980.66</v>
      </c>
      <c r="AX277" s="2">
        <f t="shared" si="271"/>
        <v>0</v>
      </c>
      <c r="AY277" s="2">
        <f t="shared" si="271"/>
        <v>745980.66</v>
      </c>
      <c r="AZ277" s="2">
        <f t="shared" si="271"/>
        <v>0</v>
      </c>
      <c r="BA277" s="2">
        <f t="shared" si="271"/>
        <v>0</v>
      </c>
      <c r="BB277" s="2">
        <f t="shared" si="271"/>
        <v>0</v>
      </c>
      <c r="BC277" s="2">
        <f t="shared" si="271"/>
        <v>0</v>
      </c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>
        <f>ROUND(SUMIF(AA258:AA275,"=45334378",FQ258:FQ275),2)</f>
        <v>0</v>
      </c>
      <c r="BY277" s="2">
        <f>ROUND(SUMIF(AA258:AA275,"=45334378",FR258:FR275),2)</f>
        <v>0</v>
      </c>
      <c r="BZ277" s="2">
        <f>ROUND(SUMIF(AA258:AA275,"=45334378",GL258:GL275),2)</f>
        <v>0</v>
      </c>
      <c r="CA277" s="2">
        <f>ROUND(SUMIF(AA258:AA275,"=45334378",GM258:GM275),2)</f>
        <v>940493.71</v>
      </c>
      <c r="CB277" s="2">
        <f>ROUND(SUMIF(AA258:AA275,"=45334378",GN258:GN275),2)</f>
        <v>0</v>
      </c>
      <c r="CC277" s="2">
        <f>ROUND(SUMIF(AA258:AA275,"=45334378",GO258:GO275),2)</f>
        <v>0</v>
      </c>
      <c r="CD277" s="2">
        <f>ROUND(SUMIF(AA258:AA275,"=45334378",GP258:GP275),2)</f>
        <v>940493.71</v>
      </c>
      <c r="CE277" s="2">
        <f>AC277-BX277</f>
        <v>745980.66</v>
      </c>
      <c r="CF277" s="2">
        <f>AC277-BY277</f>
        <v>745980.66</v>
      </c>
      <c r="CG277" s="2">
        <f>BX277-BZ277</f>
        <v>0</v>
      </c>
      <c r="CH277" s="2">
        <f>AC277-BX277-BY277+BZ277</f>
        <v>745980.66</v>
      </c>
      <c r="CI277" s="2">
        <f>BY277-BZ277</f>
        <v>0</v>
      </c>
      <c r="CJ277" s="2">
        <f>ROUND(SUMIF(AA258:AA275,"=45334378",GX258:GX275),2)</f>
        <v>0</v>
      </c>
      <c r="CK277" s="2">
        <f>ROUND(SUMIF(AA258:AA275,"=45334378",GY258:GY275),2)</f>
        <v>0</v>
      </c>
      <c r="CL277" s="2">
        <f>ROUND(SUMIF(AA258:AA275,"=45334378",GZ258:GZ275),2)</f>
        <v>0</v>
      </c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  <c r="EV277" s="3"/>
      <c r="EW277" s="3"/>
      <c r="EX277" s="3"/>
      <c r="EY277" s="3"/>
      <c r="EZ277" s="3"/>
      <c r="FA277" s="3"/>
      <c r="FB277" s="3"/>
      <c r="FC277" s="3"/>
      <c r="FD277" s="3"/>
      <c r="FE277" s="3"/>
      <c r="FF277" s="3"/>
      <c r="FG277" s="3"/>
      <c r="FH277" s="3"/>
      <c r="FI277" s="3"/>
      <c r="FJ277" s="3"/>
      <c r="FK277" s="3"/>
      <c r="FL277" s="3"/>
      <c r="FM277" s="3"/>
      <c r="FN277" s="3"/>
      <c r="FO277" s="3"/>
      <c r="FP277" s="3"/>
      <c r="FQ277" s="3"/>
      <c r="FR277" s="3"/>
      <c r="FS277" s="3"/>
      <c r="FT277" s="3"/>
      <c r="FU277" s="3"/>
      <c r="FV277" s="3"/>
      <c r="FW277" s="3"/>
      <c r="FX277" s="3"/>
      <c r="FY277" s="3"/>
      <c r="FZ277" s="3"/>
      <c r="GA277" s="3"/>
      <c r="GB277" s="3"/>
      <c r="GC277" s="3"/>
      <c r="GD277" s="3"/>
      <c r="GE277" s="3"/>
      <c r="GF277" s="3"/>
      <c r="GG277" s="3"/>
      <c r="GH277" s="3"/>
      <c r="GI277" s="3"/>
      <c r="GJ277" s="3"/>
      <c r="GK277" s="3"/>
      <c r="GL277" s="3"/>
      <c r="GM277" s="3"/>
      <c r="GN277" s="3"/>
      <c r="GO277" s="3"/>
      <c r="GP277" s="3"/>
      <c r="GQ277" s="3"/>
      <c r="GR277" s="3"/>
      <c r="GS277" s="3"/>
      <c r="GT277" s="3"/>
      <c r="GU277" s="3"/>
      <c r="GV277" s="3"/>
      <c r="GW277" s="3"/>
      <c r="GX277" s="3">
        <v>0</v>
      </c>
    </row>
    <row r="279" spans="1:245" x14ac:dyDescent="0.2">
      <c r="A279" s="4">
        <v>50</v>
      </c>
      <c r="B279" s="4">
        <v>0</v>
      </c>
      <c r="C279" s="4">
        <v>0</v>
      </c>
      <c r="D279" s="4">
        <v>1</v>
      </c>
      <c r="E279" s="4">
        <v>201</v>
      </c>
      <c r="F279" s="4">
        <f>ROUND(Source!O277,O279)</f>
        <v>885246.24</v>
      </c>
      <c r="G279" s="4" t="s">
        <v>105</v>
      </c>
      <c r="H279" s="4" t="s">
        <v>106</v>
      </c>
      <c r="I279" s="4"/>
      <c r="J279" s="4"/>
      <c r="K279" s="4">
        <v>201</v>
      </c>
      <c r="L279" s="4">
        <v>1</v>
      </c>
      <c r="M279" s="4">
        <v>3</v>
      </c>
      <c r="N279" s="4" t="s">
        <v>3</v>
      </c>
      <c r="O279" s="4">
        <v>2</v>
      </c>
      <c r="P279" s="4"/>
      <c r="Q279" s="4"/>
      <c r="R279" s="4"/>
      <c r="S279" s="4"/>
      <c r="T279" s="4"/>
      <c r="U279" s="4"/>
      <c r="V279" s="4"/>
      <c r="W279" s="4"/>
    </row>
    <row r="280" spans="1:245" x14ac:dyDescent="0.2">
      <c r="A280" s="4">
        <v>50</v>
      </c>
      <c r="B280" s="4">
        <v>0</v>
      </c>
      <c r="C280" s="4">
        <v>0</v>
      </c>
      <c r="D280" s="4">
        <v>1</v>
      </c>
      <c r="E280" s="4">
        <v>202</v>
      </c>
      <c r="F280" s="4">
        <f>ROUND(Source!P277,O280)</f>
        <v>745980.66</v>
      </c>
      <c r="G280" s="4" t="s">
        <v>107</v>
      </c>
      <c r="H280" s="4" t="s">
        <v>108</v>
      </c>
      <c r="I280" s="4"/>
      <c r="J280" s="4"/>
      <c r="K280" s="4">
        <v>202</v>
      </c>
      <c r="L280" s="4">
        <v>2</v>
      </c>
      <c r="M280" s="4">
        <v>3</v>
      </c>
      <c r="N280" s="4" t="s">
        <v>3</v>
      </c>
      <c r="O280" s="4">
        <v>2</v>
      </c>
      <c r="P280" s="4"/>
      <c r="Q280" s="4"/>
      <c r="R280" s="4"/>
      <c r="S280" s="4"/>
      <c r="T280" s="4"/>
      <c r="U280" s="4"/>
      <c r="V280" s="4"/>
      <c r="W280" s="4"/>
    </row>
    <row r="281" spans="1:245" x14ac:dyDescent="0.2">
      <c r="A281" s="4">
        <v>50</v>
      </c>
      <c r="B281" s="4">
        <v>0</v>
      </c>
      <c r="C281" s="4">
        <v>0</v>
      </c>
      <c r="D281" s="4">
        <v>1</v>
      </c>
      <c r="E281" s="4">
        <v>222</v>
      </c>
      <c r="F281" s="4">
        <f>ROUND(Source!AO277,O281)</f>
        <v>0</v>
      </c>
      <c r="G281" s="4" t="s">
        <v>109</v>
      </c>
      <c r="H281" s="4" t="s">
        <v>110</v>
      </c>
      <c r="I281" s="4"/>
      <c r="J281" s="4"/>
      <c r="K281" s="4">
        <v>222</v>
      </c>
      <c r="L281" s="4">
        <v>3</v>
      </c>
      <c r="M281" s="4">
        <v>3</v>
      </c>
      <c r="N281" s="4" t="s">
        <v>3</v>
      </c>
      <c r="O281" s="4">
        <v>2</v>
      </c>
      <c r="P281" s="4"/>
      <c r="Q281" s="4"/>
      <c r="R281" s="4"/>
      <c r="S281" s="4"/>
      <c r="T281" s="4"/>
      <c r="U281" s="4"/>
      <c r="V281" s="4"/>
      <c r="W281" s="4"/>
    </row>
    <row r="282" spans="1:245" x14ac:dyDescent="0.2">
      <c r="A282" s="4">
        <v>50</v>
      </c>
      <c r="B282" s="4">
        <v>0</v>
      </c>
      <c r="C282" s="4">
        <v>0</v>
      </c>
      <c r="D282" s="4">
        <v>1</v>
      </c>
      <c r="E282" s="4">
        <v>225</v>
      </c>
      <c r="F282" s="4">
        <f>ROUND(Source!AV277,O282)</f>
        <v>745980.66</v>
      </c>
      <c r="G282" s="4" t="s">
        <v>111</v>
      </c>
      <c r="H282" s="4" t="s">
        <v>112</v>
      </c>
      <c r="I282" s="4"/>
      <c r="J282" s="4"/>
      <c r="K282" s="4">
        <v>225</v>
      </c>
      <c r="L282" s="4">
        <v>4</v>
      </c>
      <c r="M282" s="4">
        <v>3</v>
      </c>
      <c r="N282" s="4" t="s">
        <v>3</v>
      </c>
      <c r="O282" s="4">
        <v>2</v>
      </c>
      <c r="P282" s="4"/>
      <c r="Q282" s="4"/>
      <c r="R282" s="4"/>
      <c r="S282" s="4"/>
      <c r="T282" s="4"/>
      <c r="U282" s="4"/>
      <c r="V282" s="4"/>
      <c r="W282" s="4"/>
    </row>
    <row r="283" spans="1:245" x14ac:dyDescent="0.2">
      <c r="A283" s="4">
        <v>50</v>
      </c>
      <c r="B283" s="4">
        <v>0</v>
      </c>
      <c r="C283" s="4">
        <v>0</v>
      </c>
      <c r="D283" s="4">
        <v>1</v>
      </c>
      <c r="E283" s="4">
        <v>226</v>
      </c>
      <c r="F283" s="4">
        <f>ROUND(Source!AW277,O283)</f>
        <v>745980.66</v>
      </c>
      <c r="G283" s="4" t="s">
        <v>113</v>
      </c>
      <c r="H283" s="4" t="s">
        <v>114</v>
      </c>
      <c r="I283" s="4"/>
      <c r="J283" s="4"/>
      <c r="K283" s="4">
        <v>226</v>
      </c>
      <c r="L283" s="4">
        <v>5</v>
      </c>
      <c r="M283" s="4">
        <v>3</v>
      </c>
      <c r="N283" s="4" t="s">
        <v>3</v>
      </c>
      <c r="O283" s="4">
        <v>2</v>
      </c>
      <c r="P283" s="4"/>
      <c r="Q283" s="4"/>
      <c r="R283" s="4"/>
      <c r="S283" s="4"/>
      <c r="T283" s="4"/>
      <c r="U283" s="4"/>
      <c r="V283" s="4"/>
      <c r="W283" s="4"/>
    </row>
    <row r="284" spans="1:245" x14ac:dyDescent="0.2">
      <c r="A284" s="4">
        <v>50</v>
      </c>
      <c r="B284" s="4">
        <v>0</v>
      </c>
      <c r="C284" s="4">
        <v>0</v>
      </c>
      <c r="D284" s="4">
        <v>1</v>
      </c>
      <c r="E284" s="4">
        <v>227</v>
      </c>
      <c r="F284" s="4">
        <f>ROUND(Source!AX277,O284)</f>
        <v>0</v>
      </c>
      <c r="G284" s="4" t="s">
        <v>115</v>
      </c>
      <c r="H284" s="4" t="s">
        <v>116</v>
      </c>
      <c r="I284" s="4"/>
      <c r="J284" s="4"/>
      <c r="K284" s="4">
        <v>227</v>
      </c>
      <c r="L284" s="4">
        <v>6</v>
      </c>
      <c r="M284" s="4">
        <v>3</v>
      </c>
      <c r="N284" s="4" t="s">
        <v>3</v>
      </c>
      <c r="O284" s="4">
        <v>2</v>
      </c>
      <c r="P284" s="4"/>
      <c r="Q284" s="4"/>
      <c r="R284" s="4"/>
      <c r="S284" s="4"/>
      <c r="T284" s="4"/>
      <c r="U284" s="4"/>
      <c r="V284" s="4"/>
      <c r="W284" s="4"/>
    </row>
    <row r="285" spans="1:245" x14ac:dyDescent="0.2">
      <c r="A285" s="4">
        <v>50</v>
      </c>
      <c r="B285" s="4">
        <v>0</v>
      </c>
      <c r="C285" s="4">
        <v>0</v>
      </c>
      <c r="D285" s="4">
        <v>1</v>
      </c>
      <c r="E285" s="4">
        <v>228</v>
      </c>
      <c r="F285" s="4">
        <f>ROUND(Source!AY277,O285)</f>
        <v>745980.66</v>
      </c>
      <c r="G285" s="4" t="s">
        <v>117</v>
      </c>
      <c r="H285" s="4" t="s">
        <v>118</v>
      </c>
      <c r="I285" s="4"/>
      <c r="J285" s="4"/>
      <c r="K285" s="4">
        <v>228</v>
      </c>
      <c r="L285" s="4">
        <v>7</v>
      </c>
      <c r="M285" s="4">
        <v>3</v>
      </c>
      <c r="N285" s="4" t="s">
        <v>3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6" spans="1:245" x14ac:dyDescent="0.2">
      <c r="A286" s="4">
        <v>50</v>
      </c>
      <c r="B286" s="4">
        <v>0</v>
      </c>
      <c r="C286" s="4">
        <v>0</v>
      </c>
      <c r="D286" s="4">
        <v>1</v>
      </c>
      <c r="E286" s="4">
        <v>216</v>
      </c>
      <c r="F286" s="4">
        <f>ROUND(Source!AP277,O286)</f>
        <v>0</v>
      </c>
      <c r="G286" s="4" t="s">
        <v>119</v>
      </c>
      <c r="H286" s="4" t="s">
        <v>120</v>
      </c>
      <c r="I286" s="4"/>
      <c r="J286" s="4"/>
      <c r="K286" s="4">
        <v>216</v>
      </c>
      <c r="L286" s="4">
        <v>8</v>
      </c>
      <c r="M286" s="4">
        <v>3</v>
      </c>
      <c r="N286" s="4" t="s">
        <v>3</v>
      </c>
      <c r="O286" s="4">
        <v>2</v>
      </c>
      <c r="P286" s="4"/>
      <c r="Q286" s="4"/>
      <c r="R286" s="4"/>
      <c r="S286" s="4"/>
      <c r="T286" s="4"/>
      <c r="U286" s="4"/>
      <c r="V286" s="4"/>
      <c r="W286" s="4"/>
    </row>
    <row r="287" spans="1:245" x14ac:dyDescent="0.2">
      <c r="A287" s="4">
        <v>50</v>
      </c>
      <c r="B287" s="4">
        <v>0</v>
      </c>
      <c r="C287" s="4">
        <v>0</v>
      </c>
      <c r="D287" s="4">
        <v>1</v>
      </c>
      <c r="E287" s="4">
        <v>223</v>
      </c>
      <c r="F287" s="4">
        <f>ROUND(Source!AQ277,O287)</f>
        <v>0</v>
      </c>
      <c r="G287" s="4" t="s">
        <v>121</v>
      </c>
      <c r="H287" s="4" t="s">
        <v>122</v>
      </c>
      <c r="I287" s="4"/>
      <c r="J287" s="4"/>
      <c r="K287" s="4">
        <v>223</v>
      </c>
      <c r="L287" s="4">
        <v>9</v>
      </c>
      <c r="M287" s="4">
        <v>3</v>
      </c>
      <c r="N287" s="4" t="s">
        <v>3</v>
      </c>
      <c r="O287" s="4">
        <v>2</v>
      </c>
      <c r="P287" s="4"/>
      <c r="Q287" s="4"/>
      <c r="R287" s="4"/>
      <c r="S287" s="4"/>
      <c r="T287" s="4"/>
      <c r="U287" s="4"/>
      <c r="V287" s="4"/>
      <c r="W287" s="4"/>
    </row>
    <row r="288" spans="1:245" x14ac:dyDescent="0.2">
      <c r="A288" s="4">
        <v>50</v>
      </c>
      <c r="B288" s="4">
        <v>0</v>
      </c>
      <c r="C288" s="4">
        <v>0</v>
      </c>
      <c r="D288" s="4">
        <v>1</v>
      </c>
      <c r="E288" s="4">
        <v>229</v>
      </c>
      <c r="F288" s="4">
        <f>ROUND(Source!AZ277,O288)</f>
        <v>0</v>
      </c>
      <c r="G288" s="4" t="s">
        <v>123</v>
      </c>
      <c r="H288" s="4" t="s">
        <v>124</v>
      </c>
      <c r="I288" s="4"/>
      <c r="J288" s="4"/>
      <c r="K288" s="4">
        <v>229</v>
      </c>
      <c r="L288" s="4">
        <v>10</v>
      </c>
      <c r="M288" s="4">
        <v>3</v>
      </c>
      <c r="N288" s="4" t="s">
        <v>3</v>
      </c>
      <c r="O288" s="4">
        <v>2</v>
      </c>
      <c r="P288" s="4"/>
      <c r="Q288" s="4"/>
      <c r="R288" s="4"/>
      <c r="S288" s="4"/>
      <c r="T288" s="4"/>
      <c r="U288" s="4"/>
      <c r="V288" s="4"/>
      <c r="W288" s="4"/>
    </row>
    <row r="289" spans="1:23" x14ac:dyDescent="0.2">
      <c r="A289" s="4">
        <v>50</v>
      </c>
      <c r="B289" s="4">
        <v>0</v>
      </c>
      <c r="C289" s="4">
        <v>0</v>
      </c>
      <c r="D289" s="4">
        <v>1</v>
      </c>
      <c r="E289" s="4">
        <v>203</v>
      </c>
      <c r="F289" s="4">
        <f>ROUND(Source!Q277,O289)</f>
        <v>103663.39</v>
      </c>
      <c r="G289" s="4" t="s">
        <v>125</v>
      </c>
      <c r="H289" s="4" t="s">
        <v>126</v>
      </c>
      <c r="I289" s="4"/>
      <c r="J289" s="4"/>
      <c r="K289" s="4">
        <v>203</v>
      </c>
      <c r="L289" s="4">
        <v>11</v>
      </c>
      <c r="M289" s="4">
        <v>3</v>
      </c>
      <c r="N289" s="4" t="s">
        <v>3</v>
      </c>
      <c r="O289" s="4">
        <v>2</v>
      </c>
      <c r="P289" s="4"/>
      <c r="Q289" s="4"/>
      <c r="R289" s="4"/>
      <c r="S289" s="4"/>
      <c r="T289" s="4"/>
      <c r="U289" s="4"/>
      <c r="V289" s="4"/>
      <c r="W289" s="4"/>
    </row>
    <row r="290" spans="1:23" x14ac:dyDescent="0.2">
      <c r="A290" s="4">
        <v>50</v>
      </c>
      <c r="B290" s="4">
        <v>0</v>
      </c>
      <c r="C290" s="4">
        <v>0</v>
      </c>
      <c r="D290" s="4">
        <v>1</v>
      </c>
      <c r="E290" s="4">
        <v>231</v>
      </c>
      <c r="F290" s="4">
        <f>ROUND(Source!BB277,O290)</f>
        <v>0</v>
      </c>
      <c r="G290" s="4" t="s">
        <v>127</v>
      </c>
      <c r="H290" s="4" t="s">
        <v>128</v>
      </c>
      <c r="I290" s="4"/>
      <c r="J290" s="4"/>
      <c r="K290" s="4">
        <v>231</v>
      </c>
      <c r="L290" s="4">
        <v>12</v>
      </c>
      <c r="M290" s="4">
        <v>3</v>
      </c>
      <c r="N290" s="4" t="s">
        <v>3</v>
      </c>
      <c r="O290" s="4">
        <v>2</v>
      </c>
      <c r="P290" s="4"/>
      <c r="Q290" s="4"/>
      <c r="R290" s="4"/>
      <c r="S290" s="4"/>
      <c r="T290" s="4"/>
      <c r="U290" s="4"/>
      <c r="V290" s="4"/>
      <c r="W290" s="4"/>
    </row>
    <row r="291" spans="1:23" x14ac:dyDescent="0.2">
      <c r="A291" s="4">
        <v>50</v>
      </c>
      <c r="B291" s="4">
        <v>0</v>
      </c>
      <c r="C291" s="4">
        <v>0</v>
      </c>
      <c r="D291" s="4">
        <v>1</v>
      </c>
      <c r="E291" s="4">
        <v>204</v>
      </c>
      <c r="F291" s="4">
        <f>ROUND(Source!R277,O291)</f>
        <v>56297.77</v>
      </c>
      <c r="G291" s="4" t="s">
        <v>129</v>
      </c>
      <c r="H291" s="4" t="s">
        <v>130</v>
      </c>
      <c r="I291" s="4"/>
      <c r="J291" s="4"/>
      <c r="K291" s="4">
        <v>204</v>
      </c>
      <c r="L291" s="4">
        <v>13</v>
      </c>
      <c r="M291" s="4">
        <v>3</v>
      </c>
      <c r="N291" s="4" t="s">
        <v>3</v>
      </c>
      <c r="O291" s="4">
        <v>2</v>
      </c>
      <c r="P291" s="4"/>
      <c r="Q291" s="4"/>
      <c r="R291" s="4"/>
      <c r="S291" s="4"/>
      <c r="T291" s="4"/>
      <c r="U291" s="4"/>
      <c r="V291" s="4"/>
      <c r="W291" s="4"/>
    </row>
    <row r="292" spans="1:23" x14ac:dyDescent="0.2">
      <c r="A292" s="4">
        <v>50</v>
      </c>
      <c r="B292" s="4">
        <v>0</v>
      </c>
      <c r="C292" s="4">
        <v>0</v>
      </c>
      <c r="D292" s="4">
        <v>1</v>
      </c>
      <c r="E292" s="4">
        <v>205</v>
      </c>
      <c r="F292" s="4">
        <f>ROUND(Source!S277,O292)</f>
        <v>35602.19</v>
      </c>
      <c r="G292" s="4" t="s">
        <v>131</v>
      </c>
      <c r="H292" s="4" t="s">
        <v>132</v>
      </c>
      <c r="I292" s="4"/>
      <c r="J292" s="4"/>
      <c r="K292" s="4">
        <v>205</v>
      </c>
      <c r="L292" s="4">
        <v>14</v>
      </c>
      <c r="M292" s="4">
        <v>3</v>
      </c>
      <c r="N292" s="4" t="s">
        <v>3</v>
      </c>
      <c r="O292" s="4">
        <v>2</v>
      </c>
      <c r="P292" s="4"/>
      <c r="Q292" s="4"/>
      <c r="R292" s="4"/>
      <c r="S292" s="4"/>
      <c r="T292" s="4"/>
      <c r="U292" s="4"/>
      <c r="V292" s="4"/>
      <c r="W292" s="4"/>
    </row>
    <row r="293" spans="1:23" x14ac:dyDescent="0.2">
      <c r="A293" s="4">
        <v>50</v>
      </c>
      <c r="B293" s="4">
        <v>0</v>
      </c>
      <c r="C293" s="4">
        <v>0</v>
      </c>
      <c r="D293" s="4">
        <v>1</v>
      </c>
      <c r="E293" s="4">
        <v>232</v>
      </c>
      <c r="F293" s="4">
        <f>ROUND(Source!BC277,O293)</f>
        <v>0</v>
      </c>
      <c r="G293" s="4" t="s">
        <v>133</v>
      </c>
      <c r="H293" s="4" t="s">
        <v>134</v>
      </c>
      <c r="I293" s="4"/>
      <c r="J293" s="4"/>
      <c r="K293" s="4">
        <v>232</v>
      </c>
      <c r="L293" s="4">
        <v>15</v>
      </c>
      <c r="M293" s="4">
        <v>3</v>
      </c>
      <c r="N293" s="4" t="s">
        <v>3</v>
      </c>
      <c r="O293" s="4">
        <v>2</v>
      </c>
      <c r="P293" s="4"/>
      <c r="Q293" s="4"/>
      <c r="R293" s="4"/>
      <c r="S293" s="4"/>
      <c r="T293" s="4"/>
      <c r="U293" s="4"/>
      <c r="V293" s="4"/>
      <c r="W293" s="4"/>
    </row>
    <row r="294" spans="1:23" x14ac:dyDescent="0.2">
      <c r="A294" s="4">
        <v>50</v>
      </c>
      <c r="B294" s="4">
        <v>0</v>
      </c>
      <c r="C294" s="4">
        <v>0</v>
      </c>
      <c r="D294" s="4">
        <v>1</v>
      </c>
      <c r="E294" s="4">
        <v>214</v>
      </c>
      <c r="F294" s="4">
        <f>ROUND(Source!AS277,O294)</f>
        <v>0</v>
      </c>
      <c r="G294" s="4" t="s">
        <v>135</v>
      </c>
      <c r="H294" s="4" t="s">
        <v>136</v>
      </c>
      <c r="I294" s="4"/>
      <c r="J294" s="4"/>
      <c r="K294" s="4">
        <v>214</v>
      </c>
      <c r="L294" s="4">
        <v>16</v>
      </c>
      <c r="M294" s="4">
        <v>3</v>
      </c>
      <c r="N294" s="4" t="s">
        <v>3</v>
      </c>
      <c r="O294" s="4">
        <v>2</v>
      </c>
      <c r="P294" s="4"/>
      <c r="Q294" s="4"/>
      <c r="R294" s="4"/>
      <c r="S294" s="4"/>
      <c r="T294" s="4"/>
      <c r="U294" s="4"/>
      <c r="V294" s="4"/>
      <c r="W294" s="4"/>
    </row>
    <row r="295" spans="1:23" x14ac:dyDescent="0.2">
      <c r="A295" s="4">
        <v>50</v>
      </c>
      <c r="B295" s="4">
        <v>0</v>
      </c>
      <c r="C295" s="4">
        <v>0</v>
      </c>
      <c r="D295" s="4">
        <v>1</v>
      </c>
      <c r="E295" s="4">
        <v>215</v>
      </c>
      <c r="F295" s="4">
        <f>ROUND(Source!AT277,O295)</f>
        <v>0</v>
      </c>
      <c r="G295" s="4" t="s">
        <v>137</v>
      </c>
      <c r="H295" s="4" t="s">
        <v>138</v>
      </c>
      <c r="I295" s="4"/>
      <c r="J295" s="4"/>
      <c r="K295" s="4">
        <v>215</v>
      </c>
      <c r="L295" s="4">
        <v>17</v>
      </c>
      <c r="M295" s="4">
        <v>3</v>
      </c>
      <c r="N295" s="4" t="s">
        <v>3</v>
      </c>
      <c r="O295" s="4">
        <v>2</v>
      </c>
      <c r="P295" s="4"/>
      <c r="Q295" s="4"/>
      <c r="R295" s="4"/>
      <c r="S295" s="4"/>
      <c r="T295" s="4"/>
      <c r="U295" s="4"/>
      <c r="V295" s="4"/>
      <c r="W295" s="4"/>
    </row>
    <row r="296" spans="1:23" x14ac:dyDescent="0.2">
      <c r="A296" s="4">
        <v>50</v>
      </c>
      <c r="B296" s="4">
        <v>0</v>
      </c>
      <c r="C296" s="4">
        <v>0</v>
      </c>
      <c r="D296" s="4">
        <v>1</v>
      </c>
      <c r="E296" s="4">
        <v>217</v>
      </c>
      <c r="F296" s="4">
        <f>ROUND(Source!AU277,O296)</f>
        <v>940493.71</v>
      </c>
      <c r="G296" s="4" t="s">
        <v>139</v>
      </c>
      <c r="H296" s="4" t="s">
        <v>140</v>
      </c>
      <c r="I296" s="4"/>
      <c r="J296" s="4"/>
      <c r="K296" s="4">
        <v>217</v>
      </c>
      <c r="L296" s="4">
        <v>18</v>
      </c>
      <c r="M296" s="4">
        <v>3</v>
      </c>
      <c r="N296" s="4" t="s">
        <v>3</v>
      </c>
      <c r="O296" s="4">
        <v>2</v>
      </c>
      <c r="P296" s="4"/>
      <c r="Q296" s="4"/>
      <c r="R296" s="4"/>
      <c r="S296" s="4"/>
      <c r="T296" s="4"/>
      <c r="U296" s="4"/>
      <c r="V296" s="4"/>
      <c r="W296" s="4"/>
    </row>
    <row r="297" spans="1:23" x14ac:dyDescent="0.2">
      <c r="A297" s="4">
        <v>50</v>
      </c>
      <c r="B297" s="4">
        <v>0</v>
      </c>
      <c r="C297" s="4">
        <v>0</v>
      </c>
      <c r="D297" s="4">
        <v>1</v>
      </c>
      <c r="E297" s="4">
        <v>230</v>
      </c>
      <c r="F297" s="4">
        <f>ROUND(Source!BA277,O297)</f>
        <v>0</v>
      </c>
      <c r="G297" s="4" t="s">
        <v>141</v>
      </c>
      <c r="H297" s="4" t="s">
        <v>142</v>
      </c>
      <c r="I297" s="4"/>
      <c r="J297" s="4"/>
      <c r="K297" s="4">
        <v>230</v>
      </c>
      <c r="L297" s="4">
        <v>19</v>
      </c>
      <c r="M297" s="4">
        <v>3</v>
      </c>
      <c r="N297" s="4" t="s">
        <v>3</v>
      </c>
      <c r="O297" s="4">
        <v>2</v>
      </c>
      <c r="P297" s="4"/>
      <c r="Q297" s="4"/>
      <c r="R297" s="4"/>
      <c r="S297" s="4"/>
      <c r="T297" s="4"/>
      <c r="U297" s="4"/>
      <c r="V297" s="4"/>
      <c r="W297" s="4"/>
    </row>
    <row r="298" spans="1:23" x14ac:dyDescent="0.2">
      <c r="A298" s="4">
        <v>50</v>
      </c>
      <c r="B298" s="4">
        <v>0</v>
      </c>
      <c r="C298" s="4">
        <v>0</v>
      </c>
      <c r="D298" s="4">
        <v>1</v>
      </c>
      <c r="E298" s="4">
        <v>206</v>
      </c>
      <c r="F298" s="4">
        <f>ROUND(Source!T277,O298)</f>
        <v>0</v>
      </c>
      <c r="G298" s="4" t="s">
        <v>143</v>
      </c>
      <c r="H298" s="4" t="s">
        <v>144</v>
      </c>
      <c r="I298" s="4"/>
      <c r="J298" s="4"/>
      <c r="K298" s="4">
        <v>206</v>
      </c>
      <c r="L298" s="4">
        <v>20</v>
      </c>
      <c r="M298" s="4">
        <v>3</v>
      </c>
      <c r="N298" s="4" t="s">
        <v>3</v>
      </c>
      <c r="O298" s="4">
        <v>2</v>
      </c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A299" s="4">
        <v>50</v>
      </c>
      <c r="B299" s="4">
        <v>0</v>
      </c>
      <c r="C299" s="4">
        <v>0</v>
      </c>
      <c r="D299" s="4">
        <v>1</v>
      </c>
      <c r="E299" s="4">
        <v>207</v>
      </c>
      <c r="F299" s="4">
        <f>Source!U277</f>
        <v>163.591188426</v>
      </c>
      <c r="G299" s="4" t="s">
        <v>145</v>
      </c>
      <c r="H299" s="4" t="s">
        <v>146</v>
      </c>
      <c r="I299" s="4"/>
      <c r="J299" s="4"/>
      <c r="K299" s="4">
        <v>207</v>
      </c>
      <c r="L299" s="4">
        <v>21</v>
      </c>
      <c r="M299" s="4">
        <v>3</v>
      </c>
      <c r="N299" s="4" t="s">
        <v>3</v>
      </c>
      <c r="O299" s="4">
        <v>-1</v>
      </c>
      <c r="P299" s="4"/>
      <c r="Q299" s="4"/>
      <c r="R299" s="4"/>
      <c r="S299" s="4"/>
      <c r="T299" s="4"/>
      <c r="U299" s="4"/>
      <c r="V299" s="4"/>
      <c r="W299" s="4"/>
    </row>
    <row r="300" spans="1:23" x14ac:dyDescent="0.2">
      <c r="A300" s="4">
        <v>50</v>
      </c>
      <c r="B300" s="4">
        <v>0</v>
      </c>
      <c r="C300" s="4">
        <v>0</v>
      </c>
      <c r="D300" s="4">
        <v>1</v>
      </c>
      <c r="E300" s="4">
        <v>208</v>
      </c>
      <c r="F300" s="4">
        <f>Source!V277</f>
        <v>0</v>
      </c>
      <c r="G300" s="4" t="s">
        <v>147</v>
      </c>
      <c r="H300" s="4" t="s">
        <v>148</v>
      </c>
      <c r="I300" s="4"/>
      <c r="J300" s="4"/>
      <c r="K300" s="4">
        <v>208</v>
      </c>
      <c r="L300" s="4">
        <v>22</v>
      </c>
      <c r="M300" s="4">
        <v>3</v>
      </c>
      <c r="N300" s="4" t="s">
        <v>3</v>
      </c>
      <c r="O300" s="4">
        <v>-1</v>
      </c>
      <c r="P300" s="4"/>
      <c r="Q300" s="4"/>
      <c r="R300" s="4"/>
      <c r="S300" s="4"/>
      <c r="T300" s="4"/>
      <c r="U300" s="4"/>
      <c r="V300" s="4"/>
      <c r="W300" s="4"/>
    </row>
    <row r="301" spans="1:23" x14ac:dyDescent="0.2">
      <c r="A301" s="4">
        <v>50</v>
      </c>
      <c r="B301" s="4">
        <v>0</v>
      </c>
      <c r="C301" s="4">
        <v>0</v>
      </c>
      <c r="D301" s="4">
        <v>1</v>
      </c>
      <c r="E301" s="4">
        <v>209</v>
      </c>
      <c r="F301" s="4">
        <f>ROUND(Source!W277,O301)</f>
        <v>0</v>
      </c>
      <c r="G301" s="4" t="s">
        <v>149</v>
      </c>
      <c r="H301" s="4" t="s">
        <v>150</v>
      </c>
      <c r="I301" s="4"/>
      <c r="J301" s="4"/>
      <c r="K301" s="4">
        <v>209</v>
      </c>
      <c r="L301" s="4">
        <v>23</v>
      </c>
      <c r="M301" s="4">
        <v>3</v>
      </c>
      <c r="N301" s="4" t="s">
        <v>3</v>
      </c>
      <c r="O301" s="4">
        <v>2</v>
      </c>
      <c r="P301" s="4"/>
      <c r="Q301" s="4"/>
      <c r="R301" s="4"/>
      <c r="S301" s="4"/>
      <c r="T301" s="4"/>
      <c r="U301" s="4"/>
      <c r="V301" s="4"/>
      <c r="W301" s="4"/>
    </row>
    <row r="302" spans="1:23" x14ac:dyDescent="0.2">
      <c r="A302" s="4">
        <v>50</v>
      </c>
      <c r="B302" s="4">
        <v>0</v>
      </c>
      <c r="C302" s="4">
        <v>0</v>
      </c>
      <c r="D302" s="4">
        <v>1</v>
      </c>
      <c r="E302" s="4">
        <v>210</v>
      </c>
      <c r="F302" s="4">
        <f>ROUND(Source!X277,O302)</f>
        <v>24921.54</v>
      </c>
      <c r="G302" s="4" t="s">
        <v>151</v>
      </c>
      <c r="H302" s="4" t="s">
        <v>152</v>
      </c>
      <c r="I302" s="4"/>
      <c r="J302" s="4"/>
      <c r="K302" s="4">
        <v>210</v>
      </c>
      <c r="L302" s="4">
        <v>24</v>
      </c>
      <c r="M302" s="4">
        <v>3</v>
      </c>
      <c r="N302" s="4" t="s">
        <v>3</v>
      </c>
      <c r="O302" s="4">
        <v>2</v>
      </c>
      <c r="P302" s="4"/>
      <c r="Q302" s="4"/>
      <c r="R302" s="4"/>
      <c r="S302" s="4"/>
      <c r="T302" s="4"/>
      <c r="U302" s="4"/>
      <c r="V302" s="4"/>
      <c r="W302" s="4"/>
    </row>
    <row r="303" spans="1:23" x14ac:dyDescent="0.2">
      <c r="A303" s="4">
        <v>50</v>
      </c>
      <c r="B303" s="4">
        <v>0</v>
      </c>
      <c r="C303" s="4">
        <v>0</v>
      </c>
      <c r="D303" s="4">
        <v>1</v>
      </c>
      <c r="E303" s="4">
        <v>211</v>
      </c>
      <c r="F303" s="4">
        <f>ROUND(Source!Y277,O303)</f>
        <v>3560.22</v>
      </c>
      <c r="G303" s="4" t="s">
        <v>153</v>
      </c>
      <c r="H303" s="4" t="s">
        <v>154</v>
      </c>
      <c r="I303" s="4"/>
      <c r="J303" s="4"/>
      <c r="K303" s="4">
        <v>211</v>
      </c>
      <c r="L303" s="4">
        <v>25</v>
      </c>
      <c r="M303" s="4">
        <v>3</v>
      </c>
      <c r="N303" s="4" t="s">
        <v>3</v>
      </c>
      <c r="O303" s="4">
        <v>2</v>
      </c>
      <c r="P303" s="4"/>
      <c r="Q303" s="4"/>
      <c r="R303" s="4"/>
      <c r="S303" s="4"/>
      <c r="T303" s="4"/>
      <c r="U303" s="4"/>
      <c r="V303" s="4"/>
      <c r="W303" s="4"/>
    </row>
    <row r="304" spans="1:23" x14ac:dyDescent="0.2">
      <c r="A304" s="4">
        <v>50</v>
      </c>
      <c r="B304" s="4">
        <v>0</v>
      </c>
      <c r="C304" s="4">
        <v>0</v>
      </c>
      <c r="D304" s="4">
        <v>1</v>
      </c>
      <c r="E304" s="4">
        <v>224</v>
      </c>
      <c r="F304" s="4">
        <f>ROUND(Source!AR277,O304)</f>
        <v>940493.71</v>
      </c>
      <c r="G304" s="4" t="s">
        <v>155</v>
      </c>
      <c r="H304" s="4" t="s">
        <v>156</v>
      </c>
      <c r="I304" s="4"/>
      <c r="J304" s="4"/>
      <c r="K304" s="4">
        <v>224</v>
      </c>
      <c r="L304" s="4">
        <v>26</v>
      </c>
      <c r="M304" s="4">
        <v>3</v>
      </c>
      <c r="N304" s="4" t="s">
        <v>3</v>
      </c>
      <c r="O304" s="4">
        <v>2</v>
      </c>
      <c r="P304" s="4"/>
      <c r="Q304" s="4"/>
      <c r="R304" s="4"/>
      <c r="S304" s="4"/>
      <c r="T304" s="4"/>
      <c r="U304" s="4"/>
      <c r="V304" s="4"/>
      <c r="W304" s="4"/>
    </row>
    <row r="306" spans="1:245" x14ac:dyDescent="0.2">
      <c r="A306" s="1">
        <v>4</v>
      </c>
      <c r="B306" s="1">
        <v>1</v>
      </c>
      <c r="C306" s="1"/>
      <c r="D306" s="1">
        <f>ROW(A398)</f>
        <v>398</v>
      </c>
      <c r="E306" s="1"/>
      <c r="F306" s="1" t="s">
        <v>14</v>
      </c>
      <c r="G306" s="1" t="s">
        <v>286</v>
      </c>
      <c r="H306" s="1" t="s">
        <v>3</v>
      </c>
      <c r="I306" s="1">
        <v>0</v>
      </c>
      <c r="J306" s="1"/>
      <c r="K306" s="1">
        <v>-1</v>
      </c>
      <c r="L306" s="1"/>
      <c r="M306" s="1"/>
      <c r="N306" s="1"/>
      <c r="O306" s="1"/>
      <c r="P306" s="1"/>
      <c r="Q306" s="1"/>
      <c r="R306" s="1"/>
      <c r="S306" s="1"/>
      <c r="T306" s="1"/>
      <c r="U306" s="1" t="s">
        <v>3</v>
      </c>
      <c r="V306" s="1">
        <v>0</v>
      </c>
      <c r="W306" s="1"/>
      <c r="X306" s="1"/>
      <c r="Y306" s="1"/>
      <c r="Z306" s="1"/>
      <c r="AA306" s="1"/>
      <c r="AB306" s="1" t="s">
        <v>3</v>
      </c>
      <c r="AC306" s="1" t="s">
        <v>3</v>
      </c>
      <c r="AD306" s="1" t="s">
        <v>3</v>
      </c>
      <c r="AE306" s="1" t="s">
        <v>3</v>
      </c>
      <c r="AF306" s="1" t="s">
        <v>3</v>
      </c>
      <c r="AG306" s="1" t="s">
        <v>3</v>
      </c>
      <c r="AH306" s="1"/>
      <c r="AI306" s="1"/>
      <c r="AJ306" s="1"/>
      <c r="AK306" s="1"/>
      <c r="AL306" s="1"/>
      <c r="AM306" s="1"/>
      <c r="AN306" s="1"/>
      <c r="AO306" s="1"/>
      <c r="AP306" s="1" t="s">
        <v>3</v>
      </c>
      <c r="AQ306" s="1" t="s">
        <v>3</v>
      </c>
      <c r="AR306" s="1" t="s">
        <v>3</v>
      </c>
      <c r="AS306" s="1"/>
      <c r="AT306" s="1"/>
      <c r="AU306" s="1"/>
      <c r="AV306" s="1"/>
      <c r="AW306" s="1"/>
      <c r="AX306" s="1"/>
      <c r="AY306" s="1"/>
      <c r="AZ306" s="1" t="s">
        <v>3</v>
      </c>
      <c r="BA306" s="1"/>
      <c r="BB306" s="1" t="s">
        <v>3</v>
      </c>
      <c r="BC306" s="1" t="s">
        <v>3</v>
      </c>
      <c r="BD306" s="1" t="s">
        <v>3</v>
      </c>
      <c r="BE306" s="1" t="s">
        <v>3</v>
      </c>
      <c r="BF306" s="1" t="s">
        <v>3</v>
      </c>
      <c r="BG306" s="1" t="s">
        <v>3</v>
      </c>
      <c r="BH306" s="1" t="s">
        <v>3</v>
      </c>
      <c r="BI306" s="1" t="s">
        <v>3</v>
      </c>
      <c r="BJ306" s="1" t="s">
        <v>3</v>
      </c>
      <c r="BK306" s="1" t="s">
        <v>3</v>
      </c>
      <c r="BL306" s="1" t="s">
        <v>3</v>
      </c>
      <c r="BM306" s="1" t="s">
        <v>3</v>
      </c>
      <c r="BN306" s="1" t="s">
        <v>3</v>
      </c>
      <c r="BO306" s="1" t="s">
        <v>3</v>
      </c>
      <c r="BP306" s="1" t="s">
        <v>3</v>
      </c>
      <c r="BQ306" s="1"/>
      <c r="BR306" s="1"/>
      <c r="BS306" s="1"/>
      <c r="BT306" s="1"/>
      <c r="BU306" s="1"/>
      <c r="BV306" s="1"/>
      <c r="BW306" s="1"/>
      <c r="BX306" s="1">
        <v>0</v>
      </c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>
        <v>0</v>
      </c>
    </row>
    <row r="308" spans="1:245" x14ac:dyDescent="0.2">
      <c r="A308" s="2">
        <v>52</v>
      </c>
      <c r="B308" s="2">
        <f t="shared" ref="B308:G308" si="272">B398</f>
        <v>1</v>
      </c>
      <c r="C308" s="2">
        <f t="shared" si="272"/>
        <v>4</v>
      </c>
      <c r="D308" s="2">
        <f t="shared" si="272"/>
        <v>306</v>
      </c>
      <c r="E308" s="2">
        <f t="shared" si="272"/>
        <v>0</v>
      </c>
      <c r="F308" s="2" t="str">
        <f t="shared" si="272"/>
        <v>Новый раздел</v>
      </c>
      <c r="G308" s="2" t="str">
        <f t="shared" si="272"/>
        <v>Замена бортового камня, дорожного</v>
      </c>
      <c r="H308" s="2"/>
      <c r="I308" s="2"/>
      <c r="J308" s="2"/>
      <c r="K308" s="2"/>
      <c r="L308" s="2"/>
      <c r="M308" s="2"/>
      <c r="N308" s="2"/>
      <c r="O308" s="2">
        <f t="shared" ref="O308:AT308" si="273">O398</f>
        <v>102713.22</v>
      </c>
      <c r="P308" s="2">
        <f t="shared" si="273"/>
        <v>26182.47</v>
      </c>
      <c r="Q308" s="2">
        <f t="shared" si="273"/>
        <v>59741.04</v>
      </c>
      <c r="R308" s="2">
        <f t="shared" si="273"/>
        <v>32908.68</v>
      </c>
      <c r="S308" s="2">
        <f t="shared" si="273"/>
        <v>16789.71</v>
      </c>
      <c r="T308" s="2">
        <f t="shared" si="273"/>
        <v>0</v>
      </c>
      <c r="U308" s="2">
        <f t="shared" si="273"/>
        <v>78.540000000000006</v>
      </c>
      <c r="V308" s="2">
        <f t="shared" si="273"/>
        <v>0</v>
      </c>
      <c r="W308" s="2">
        <f t="shared" si="273"/>
        <v>0</v>
      </c>
      <c r="X308" s="2">
        <f t="shared" si="273"/>
        <v>11752.8</v>
      </c>
      <c r="Y308" s="2">
        <f t="shared" si="273"/>
        <v>1678.97</v>
      </c>
      <c r="Z308" s="2">
        <f t="shared" si="273"/>
        <v>0</v>
      </c>
      <c r="AA308" s="2">
        <f t="shared" si="273"/>
        <v>0</v>
      </c>
      <c r="AB308" s="2">
        <f t="shared" si="273"/>
        <v>102713.22</v>
      </c>
      <c r="AC308" s="2">
        <f t="shared" si="273"/>
        <v>26182.47</v>
      </c>
      <c r="AD308" s="2">
        <f t="shared" si="273"/>
        <v>59741.04</v>
      </c>
      <c r="AE308" s="2">
        <f t="shared" si="273"/>
        <v>32908.68</v>
      </c>
      <c r="AF308" s="2">
        <f t="shared" si="273"/>
        <v>16789.71</v>
      </c>
      <c r="AG308" s="2">
        <f t="shared" si="273"/>
        <v>0</v>
      </c>
      <c r="AH308" s="2">
        <f t="shared" si="273"/>
        <v>78.540000000000006</v>
      </c>
      <c r="AI308" s="2">
        <f t="shared" si="273"/>
        <v>0</v>
      </c>
      <c r="AJ308" s="2">
        <f t="shared" si="273"/>
        <v>0</v>
      </c>
      <c r="AK308" s="2">
        <f t="shared" si="273"/>
        <v>11752.8</v>
      </c>
      <c r="AL308" s="2">
        <f t="shared" si="273"/>
        <v>1678.97</v>
      </c>
      <c r="AM308" s="2">
        <f t="shared" si="273"/>
        <v>0</v>
      </c>
      <c r="AN308" s="2">
        <f t="shared" si="273"/>
        <v>0</v>
      </c>
      <c r="AO308" s="2">
        <f t="shared" si="273"/>
        <v>0</v>
      </c>
      <c r="AP308" s="2">
        <f t="shared" si="273"/>
        <v>0</v>
      </c>
      <c r="AQ308" s="2">
        <f t="shared" si="273"/>
        <v>0</v>
      </c>
      <c r="AR308" s="2">
        <f t="shared" si="273"/>
        <v>129978.88</v>
      </c>
      <c r="AS308" s="2">
        <f t="shared" si="273"/>
        <v>0</v>
      </c>
      <c r="AT308" s="2">
        <f t="shared" si="273"/>
        <v>0</v>
      </c>
      <c r="AU308" s="2">
        <f t="shared" ref="AU308:BZ308" si="274">AU398</f>
        <v>129978.88</v>
      </c>
      <c r="AV308" s="2">
        <f t="shared" si="274"/>
        <v>26182.47</v>
      </c>
      <c r="AW308" s="2">
        <f t="shared" si="274"/>
        <v>26182.47</v>
      </c>
      <c r="AX308" s="2">
        <f t="shared" si="274"/>
        <v>0</v>
      </c>
      <c r="AY308" s="2">
        <f t="shared" si="274"/>
        <v>26182.47</v>
      </c>
      <c r="AZ308" s="2">
        <f t="shared" si="274"/>
        <v>0</v>
      </c>
      <c r="BA308" s="2">
        <f t="shared" si="274"/>
        <v>0</v>
      </c>
      <c r="BB308" s="2">
        <f t="shared" si="274"/>
        <v>0</v>
      </c>
      <c r="BC308" s="2">
        <f t="shared" si="274"/>
        <v>0</v>
      </c>
      <c r="BD308" s="2">
        <f t="shared" si="274"/>
        <v>0</v>
      </c>
      <c r="BE308" s="2">
        <f t="shared" si="274"/>
        <v>0</v>
      </c>
      <c r="BF308" s="2">
        <f t="shared" si="274"/>
        <v>0</v>
      </c>
      <c r="BG308" s="2">
        <f t="shared" si="274"/>
        <v>0</v>
      </c>
      <c r="BH308" s="2">
        <f t="shared" si="274"/>
        <v>0</v>
      </c>
      <c r="BI308" s="2">
        <f t="shared" si="274"/>
        <v>0</v>
      </c>
      <c r="BJ308" s="2">
        <f t="shared" si="274"/>
        <v>0</v>
      </c>
      <c r="BK308" s="2">
        <f t="shared" si="274"/>
        <v>0</v>
      </c>
      <c r="BL308" s="2">
        <f t="shared" si="274"/>
        <v>0</v>
      </c>
      <c r="BM308" s="2">
        <f t="shared" si="274"/>
        <v>0</v>
      </c>
      <c r="BN308" s="2">
        <f t="shared" si="274"/>
        <v>0</v>
      </c>
      <c r="BO308" s="2">
        <f t="shared" si="274"/>
        <v>0</v>
      </c>
      <c r="BP308" s="2">
        <f t="shared" si="274"/>
        <v>0</v>
      </c>
      <c r="BQ308" s="2">
        <f t="shared" si="274"/>
        <v>0</v>
      </c>
      <c r="BR308" s="2">
        <f t="shared" si="274"/>
        <v>0</v>
      </c>
      <c r="BS308" s="2">
        <f t="shared" si="274"/>
        <v>0</v>
      </c>
      <c r="BT308" s="2">
        <f t="shared" si="274"/>
        <v>0</v>
      </c>
      <c r="BU308" s="2">
        <f t="shared" si="274"/>
        <v>0</v>
      </c>
      <c r="BV308" s="2">
        <f t="shared" si="274"/>
        <v>0</v>
      </c>
      <c r="BW308" s="2">
        <f t="shared" si="274"/>
        <v>0</v>
      </c>
      <c r="BX308" s="2">
        <f t="shared" si="274"/>
        <v>0</v>
      </c>
      <c r="BY308" s="2">
        <f t="shared" si="274"/>
        <v>0</v>
      </c>
      <c r="BZ308" s="2">
        <f t="shared" si="274"/>
        <v>0</v>
      </c>
      <c r="CA308" s="2">
        <f t="shared" ref="CA308:DF308" si="275">CA398</f>
        <v>129978.88</v>
      </c>
      <c r="CB308" s="2">
        <f t="shared" si="275"/>
        <v>0</v>
      </c>
      <c r="CC308" s="2">
        <f t="shared" si="275"/>
        <v>0</v>
      </c>
      <c r="CD308" s="2">
        <f t="shared" si="275"/>
        <v>129978.88</v>
      </c>
      <c r="CE308" s="2">
        <f t="shared" si="275"/>
        <v>26182.47</v>
      </c>
      <c r="CF308" s="2">
        <f t="shared" si="275"/>
        <v>26182.47</v>
      </c>
      <c r="CG308" s="2">
        <f t="shared" si="275"/>
        <v>0</v>
      </c>
      <c r="CH308" s="2">
        <f t="shared" si="275"/>
        <v>26182.47</v>
      </c>
      <c r="CI308" s="2">
        <f t="shared" si="275"/>
        <v>0</v>
      </c>
      <c r="CJ308" s="2">
        <f t="shared" si="275"/>
        <v>0</v>
      </c>
      <c r="CK308" s="2">
        <f t="shared" si="275"/>
        <v>0</v>
      </c>
      <c r="CL308" s="2">
        <f t="shared" si="275"/>
        <v>0</v>
      </c>
      <c r="CM308" s="2">
        <f t="shared" si="275"/>
        <v>0</v>
      </c>
      <c r="CN308" s="2">
        <f t="shared" si="275"/>
        <v>0</v>
      </c>
      <c r="CO308" s="2">
        <f t="shared" si="275"/>
        <v>0</v>
      </c>
      <c r="CP308" s="2">
        <f t="shared" si="275"/>
        <v>0</v>
      </c>
      <c r="CQ308" s="2">
        <f t="shared" si="275"/>
        <v>0</v>
      </c>
      <c r="CR308" s="2">
        <f t="shared" si="275"/>
        <v>0</v>
      </c>
      <c r="CS308" s="2">
        <f t="shared" si="275"/>
        <v>0</v>
      </c>
      <c r="CT308" s="2">
        <f t="shared" si="275"/>
        <v>0</v>
      </c>
      <c r="CU308" s="2">
        <f t="shared" si="275"/>
        <v>0</v>
      </c>
      <c r="CV308" s="2">
        <f t="shared" si="275"/>
        <v>0</v>
      </c>
      <c r="CW308" s="2">
        <f t="shared" si="275"/>
        <v>0</v>
      </c>
      <c r="CX308" s="2">
        <f t="shared" si="275"/>
        <v>0</v>
      </c>
      <c r="CY308" s="2">
        <f t="shared" si="275"/>
        <v>0</v>
      </c>
      <c r="CZ308" s="2">
        <f t="shared" si="275"/>
        <v>0</v>
      </c>
      <c r="DA308" s="2">
        <f t="shared" si="275"/>
        <v>0</v>
      </c>
      <c r="DB308" s="2">
        <f t="shared" si="275"/>
        <v>0</v>
      </c>
      <c r="DC308" s="2">
        <f t="shared" si="275"/>
        <v>0</v>
      </c>
      <c r="DD308" s="2">
        <f t="shared" si="275"/>
        <v>0</v>
      </c>
      <c r="DE308" s="2">
        <f t="shared" si="275"/>
        <v>0</v>
      </c>
      <c r="DF308" s="2">
        <f t="shared" si="275"/>
        <v>0</v>
      </c>
      <c r="DG308" s="3">
        <f t="shared" ref="DG308:EL308" si="276">DG398</f>
        <v>0</v>
      </c>
      <c r="DH308" s="3">
        <f t="shared" si="276"/>
        <v>0</v>
      </c>
      <c r="DI308" s="3">
        <f t="shared" si="276"/>
        <v>0</v>
      </c>
      <c r="DJ308" s="3">
        <f t="shared" si="276"/>
        <v>0</v>
      </c>
      <c r="DK308" s="3">
        <f t="shared" si="276"/>
        <v>0</v>
      </c>
      <c r="DL308" s="3">
        <f t="shared" si="276"/>
        <v>0</v>
      </c>
      <c r="DM308" s="3">
        <f t="shared" si="276"/>
        <v>0</v>
      </c>
      <c r="DN308" s="3">
        <f t="shared" si="276"/>
        <v>0</v>
      </c>
      <c r="DO308" s="3">
        <f t="shared" si="276"/>
        <v>0</v>
      </c>
      <c r="DP308" s="3">
        <f t="shared" si="276"/>
        <v>0</v>
      </c>
      <c r="DQ308" s="3">
        <f t="shared" si="276"/>
        <v>0</v>
      </c>
      <c r="DR308" s="3">
        <f t="shared" si="276"/>
        <v>0</v>
      </c>
      <c r="DS308" s="3">
        <f t="shared" si="276"/>
        <v>0</v>
      </c>
      <c r="DT308" s="3">
        <f t="shared" si="276"/>
        <v>0</v>
      </c>
      <c r="DU308" s="3">
        <f t="shared" si="276"/>
        <v>0</v>
      </c>
      <c r="DV308" s="3">
        <f t="shared" si="276"/>
        <v>0</v>
      </c>
      <c r="DW308" s="3">
        <f t="shared" si="276"/>
        <v>0</v>
      </c>
      <c r="DX308" s="3">
        <f t="shared" si="276"/>
        <v>0</v>
      </c>
      <c r="DY308" s="3">
        <f t="shared" si="276"/>
        <v>0</v>
      </c>
      <c r="DZ308" s="3">
        <f t="shared" si="276"/>
        <v>0</v>
      </c>
      <c r="EA308" s="3">
        <f t="shared" si="276"/>
        <v>0</v>
      </c>
      <c r="EB308" s="3">
        <f t="shared" si="276"/>
        <v>0</v>
      </c>
      <c r="EC308" s="3">
        <f t="shared" si="276"/>
        <v>0</v>
      </c>
      <c r="ED308" s="3">
        <f t="shared" si="276"/>
        <v>0</v>
      </c>
      <c r="EE308" s="3">
        <f t="shared" si="276"/>
        <v>0</v>
      </c>
      <c r="EF308" s="3">
        <f t="shared" si="276"/>
        <v>0</v>
      </c>
      <c r="EG308" s="3">
        <f t="shared" si="276"/>
        <v>0</v>
      </c>
      <c r="EH308" s="3">
        <f t="shared" si="276"/>
        <v>0</v>
      </c>
      <c r="EI308" s="3">
        <f t="shared" si="276"/>
        <v>0</v>
      </c>
      <c r="EJ308" s="3">
        <f t="shared" si="276"/>
        <v>0</v>
      </c>
      <c r="EK308" s="3">
        <f t="shared" si="276"/>
        <v>0</v>
      </c>
      <c r="EL308" s="3">
        <f t="shared" si="276"/>
        <v>0</v>
      </c>
      <c r="EM308" s="3">
        <f t="shared" ref="EM308:FR308" si="277">EM398</f>
        <v>0</v>
      </c>
      <c r="EN308" s="3">
        <f t="shared" si="277"/>
        <v>0</v>
      </c>
      <c r="EO308" s="3">
        <f t="shared" si="277"/>
        <v>0</v>
      </c>
      <c r="EP308" s="3">
        <f t="shared" si="277"/>
        <v>0</v>
      </c>
      <c r="EQ308" s="3">
        <f t="shared" si="277"/>
        <v>0</v>
      </c>
      <c r="ER308" s="3">
        <f t="shared" si="277"/>
        <v>0</v>
      </c>
      <c r="ES308" s="3">
        <f t="shared" si="277"/>
        <v>0</v>
      </c>
      <c r="ET308" s="3">
        <f t="shared" si="277"/>
        <v>0</v>
      </c>
      <c r="EU308" s="3">
        <f t="shared" si="277"/>
        <v>0</v>
      </c>
      <c r="EV308" s="3">
        <f t="shared" si="277"/>
        <v>0</v>
      </c>
      <c r="EW308" s="3">
        <f t="shared" si="277"/>
        <v>0</v>
      </c>
      <c r="EX308" s="3">
        <f t="shared" si="277"/>
        <v>0</v>
      </c>
      <c r="EY308" s="3">
        <f t="shared" si="277"/>
        <v>0</v>
      </c>
      <c r="EZ308" s="3">
        <f t="shared" si="277"/>
        <v>0</v>
      </c>
      <c r="FA308" s="3">
        <f t="shared" si="277"/>
        <v>0</v>
      </c>
      <c r="FB308" s="3">
        <f t="shared" si="277"/>
        <v>0</v>
      </c>
      <c r="FC308" s="3">
        <f t="shared" si="277"/>
        <v>0</v>
      </c>
      <c r="FD308" s="3">
        <f t="shared" si="277"/>
        <v>0</v>
      </c>
      <c r="FE308" s="3">
        <f t="shared" si="277"/>
        <v>0</v>
      </c>
      <c r="FF308" s="3">
        <f t="shared" si="277"/>
        <v>0</v>
      </c>
      <c r="FG308" s="3">
        <f t="shared" si="277"/>
        <v>0</v>
      </c>
      <c r="FH308" s="3">
        <f t="shared" si="277"/>
        <v>0</v>
      </c>
      <c r="FI308" s="3">
        <f t="shared" si="277"/>
        <v>0</v>
      </c>
      <c r="FJ308" s="3">
        <f t="shared" si="277"/>
        <v>0</v>
      </c>
      <c r="FK308" s="3">
        <f t="shared" si="277"/>
        <v>0</v>
      </c>
      <c r="FL308" s="3">
        <f t="shared" si="277"/>
        <v>0</v>
      </c>
      <c r="FM308" s="3">
        <f t="shared" si="277"/>
        <v>0</v>
      </c>
      <c r="FN308" s="3">
        <f t="shared" si="277"/>
        <v>0</v>
      </c>
      <c r="FO308" s="3">
        <f t="shared" si="277"/>
        <v>0</v>
      </c>
      <c r="FP308" s="3">
        <f t="shared" si="277"/>
        <v>0</v>
      </c>
      <c r="FQ308" s="3">
        <f t="shared" si="277"/>
        <v>0</v>
      </c>
      <c r="FR308" s="3">
        <f t="shared" si="277"/>
        <v>0</v>
      </c>
      <c r="FS308" s="3">
        <f t="shared" ref="FS308:GX308" si="278">FS398</f>
        <v>0</v>
      </c>
      <c r="FT308" s="3">
        <f t="shared" si="278"/>
        <v>0</v>
      </c>
      <c r="FU308" s="3">
        <f t="shared" si="278"/>
        <v>0</v>
      </c>
      <c r="FV308" s="3">
        <f t="shared" si="278"/>
        <v>0</v>
      </c>
      <c r="FW308" s="3">
        <f t="shared" si="278"/>
        <v>0</v>
      </c>
      <c r="FX308" s="3">
        <f t="shared" si="278"/>
        <v>0</v>
      </c>
      <c r="FY308" s="3">
        <f t="shared" si="278"/>
        <v>0</v>
      </c>
      <c r="FZ308" s="3">
        <f t="shared" si="278"/>
        <v>0</v>
      </c>
      <c r="GA308" s="3">
        <f t="shared" si="278"/>
        <v>0</v>
      </c>
      <c r="GB308" s="3">
        <f t="shared" si="278"/>
        <v>0</v>
      </c>
      <c r="GC308" s="3">
        <f t="shared" si="278"/>
        <v>0</v>
      </c>
      <c r="GD308" s="3">
        <f t="shared" si="278"/>
        <v>0</v>
      </c>
      <c r="GE308" s="3">
        <f t="shared" si="278"/>
        <v>0</v>
      </c>
      <c r="GF308" s="3">
        <f t="shared" si="278"/>
        <v>0</v>
      </c>
      <c r="GG308" s="3">
        <f t="shared" si="278"/>
        <v>0</v>
      </c>
      <c r="GH308" s="3">
        <f t="shared" si="278"/>
        <v>0</v>
      </c>
      <c r="GI308" s="3">
        <f t="shared" si="278"/>
        <v>0</v>
      </c>
      <c r="GJ308" s="3">
        <f t="shared" si="278"/>
        <v>0</v>
      </c>
      <c r="GK308" s="3">
        <f t="shared" si="278"/>
        <v>0</v>
      </c>
      <c r="GL308" s="3">
        <f t="shared" si="278"/>
        <v>0</v>
      </c>
      <c r="GM308" s="3">
        <f t="shared" si="278"/>
        <v>0</v>
      </c>
      <c r="GN308" s="3">
        <f t="shared" si="278"/>
        <v>0</v>
      </c>
      <c r="GO308" s="3">
        <f t="shared" si="278"/>
        <v>0</v>
      </c>
      <c r="GP308" s="3">
        <f t="shared" si="278"/>
        <v>0</v>
      </c>
      <c r="GQ308" s="3">
        <f t="shared" si="278"/>
        <v>0</v>
      </c>
      <c r="GR308" s="3">
        <f t="shared" si="278"/>
        <v>0</v>
      </c>
      <c r="GS308" s="3">
        <f t="shared" si="278"/>
        <v>0</v>
      </c>
      <c r="GT308" s="3">
        <f t="shared" si="278"/>
        <v>0</v>
      </c>
      <c r="GU308" s="3">
        <f t="shared" si="278"/>
        <v>0</v>
      </c>
      <c r="GV308" s="3">
        <f t="shared" si="278"/>
        <v>0</v>
      </c>
      <c r="GW308" s="3">
        <f t="shared" si="278"/>
        <v>0</v>
      </c>
      <c r="GX308" s="3">
        <f t="shared" si="278"/>
        <v>0</v>
      </c>
    </row>
    <row r="310" spans="1:245" x14ac:dyDescent="0.2">
      <c r="A310">
        <v>17</v>
      </c>
      <c r="B310">
        <v>1</v>
      </c>
      <c r="C310">
        <f>ROW(SmtRes!A252)</f>
        <v>252</v>
      </c>
      <c r="D310">
        <f>ROW(EtalonRes!A253)</f>
        <v>253</v>
      </c>
      <c r="E310" t="s">
        <v>287</v>
      </c>
      <c r="F310" t="s">
        <v>288</v>
      </c>
      <c r="G310" t="s">
        <v>289</v>
      </c>
      <c r="H310" t="s">
        <v>290</v>
      </c>
      <c r="I310">
        <f>ROUND((71.8+47.2),9)</f>
        <v>119</v>
      </c>
      <c r="J310">
        <v>0</v>
      </c>
      <c r="O310">
        <f t="shared" ref="O310:O315" si="279">ROUND(CP310,2)</f>
        <v>106381.24</v>
      </c>
      <c r="P310">
        <f t="shared" ref="P310:P315" si="280">ROUND(CQ310*I310,2)</f>
        <v>66823.259999999995</v>
      </c>
      <c r="Q310">
        <f t="shared" ref="Q310:Q315" si="281">ROUND(CR310*I310,2)</f>
        <v>22768.27</v>
      </c>
      <c r="R310">
        <f t="shared" ref="R310:R315" si="282">ROUND(CS310*I310,2)</f>
        <v>12809.16</v>
      </c>
      <c r="S310">
        <f t="shared" ref="S310:S315" si="283">ROUND(CT310*I310,2)</f>
        <v>16789.71</v>
      </c>
      <c r="T310">
        <f t="shared" ref="T310:T315" si="284">ROUND(CU310*I310,2)</f>
        <v>0</v>
      </c>
      <c r="U310">
        <f t="shared" ref="U310:U315" si="285">CV310*I310</f>
        <v>78.540000000000006</v>
      </c>
      <c r="V310">
        <f t="shared" ref="V310:V315" si="286">CW310*I310</f>
        <v>0</v>
      </c>
      <c r="W310">
        <f t="shared" ref="W310:W315" si="287">ROUND(CX310*I310,2)</f>
        <v>0</v>
      </c>
      <c r="X310">
        <f t="shared" ref="X310:Y315" si="288">ROUND(CY310,2)</f>
        <v>11752.8</v>
      </c>
      <c r="Y310">
        <f t="shared" si="288"/>
        <v>1678.97</v>
      </c>
      <c r="AA310">
        <v>45334378</v>
      </c>
      <c r="AB310">
        <f t="shared" ref="AB310:AB315" si="289">ROUND((AC310+AD310+AF310),6)</f>
        <v>893.96</v>
      </c>
      <c r="AC310">
        <f>ROUND((ES310),6)</f>
        <v>561.54</v>
      </c>
      <c r="AD310">
        <f>ROUND((((ET310)-(EU310))+AE310),6)</f>
        <v>191.33</v>
      </c>
      <c r="AE310">
        <f t="shared" ref="AE310:AF314" si="290">ROUND((EU310),6)</f>
        <v>107.64</v>
      </c>
      <c r="AF310">
        <f t="shared" si="290"/>
        <v>141.09</v>
      </c>
      <c r="AG310">
        <f t="shared" ref="AG310:AG315" si="291">ROUND((AP310),6)</f>
        <v>0</v>
      </c>
      <c r="AH310">
        <f t="shared" ref="AH310:AI314" si="292">(EW310)</f>
        <v>0.66</v>
      </c>
      <c r="AI310">
        <f t="shared" si="292"/>
        <v>0</v>
      </c>
      <c r="AJ310">
        <f t="shared" ref="AJ310:AJ315" si="293">(AS310)</f>
        <v>0</v>
      </c>
      <c r="AK310">
        <v>893.96</v>
      </c>
      <c r="AL310">
        <v>561.54</v>
      </c>
      <c r="AM310">
        <v>191.33</v>
      </c>
      <c r="AN310">
        <v>107.64</v>
      </c>
      <c r="AO310">
        <v>141.09</v>
      </c>
      <c r="AP310">
        <v>0</v>
      </c>
      <c r="AQ310">
        <v>0.66</v>
      </c>
      <c r="AR310">
        <v>0</v>
      </c>
      <c r="AS310">
        <v>0</v>
      </c>
      <c r="AT310">
        <v>70</v>
      </c>
      <c r="AU310">
        <v>10</v>
      </c>
      <c r="AV310">
        <v>1</v>
      </c>
      <c r="AW310">
        <v>1</v>
      </c>
      <c r="AZ310">
        <v>1</v>
      </c>
      <c r="BA310">
        <v>1</v>
      </c>
      <c r="BB310">
        <v>1</v>
      </c>
      <c r="BC310">
        <v>1</v>
      </c>
      <c r="BD310" t="s">
        <v>3</v>
      </c>
      <c r="BE310" t="s">
        <v>3</v>
      </c>
      <c r="BF310" t="s">
        <v>3</v>
      </c>
      <c r="BG310" t="s">
        <v>3</v>
      </c>
      <c r="BH310">
        <v>0</v>
      </c>
      <c r="BI310">
        <v>4</v>
      </c>
      <c r="BJ310" t="s">
        <v>291</v>
      </c>
      <c r="BM310">
        <v>0</v>
      </c>
      <c r="BN310">
        <v>0</v>
      </c>
      <c r="BO310" t="s">
        <v>3</v>
      </c>
      <c r="BP310">
        <v>0</v>
      </c>
      <c r="BQ310">
        <v>1</v>
      </c>
      <c r="BR310">
        <v>0</v>
      </c>
      <c r="BS310">
        <v>1</v>
      </c>
      <c r="BT310">
        <v>1</v>
      </c>
      <c r="BU310">
        <v>1</v>
      </c>
      <c r="BV310">
        <v>1</v>
      </c>
      <c r="BW310">
        <v>1</v>
      </c>
      <c r="BX310">
        <v>1</v>
      </c>
      <c r="BY310" t="s">
        <v>3</v>
      </c>
      <c r="BZ310">
        <v>70</v>
      </c>
      <c r="CA310">
        <v>10</v>
      </c>
      <c r="CE310">
        <v>0</v>
      </c>
      <c r="CF310">
        <v>0</v>
      </c>
      <c r="CG310">
        <v>0</v>
      </c>
      <c r="CM310">
        <v>0</v>
      </c>
      <c r="CN310" t="s">
        <v>3</v>
      </c>
      <c r="CO310">
        <v>0</v>
      </c>
      <c r="CP310">
        <f t="shared" ref="CP310:CP315" si="294">(P310+Q310+S310)</f>
        <v>106381.23999999999</v>
      </c>
      <c r="CQ310">
        <f t="shared" ref="CQ310:CQ315" si="295">(AC310*BC310*AW310)</f>
        <v>561.54</v>
      </c>
      <c r="CR310">
        <f>((((ET310)*BB310-(EU310)*BS310)+AE310*BS310)*AV310)</f>
        <v>191.33</v>
      </c>
      <c r="CS310">
        <f t="shared" ref="CS310:CS315" si="296">(AE310*BS310*AV310)</f>
        <v>107.64</v>
      </c>
      <c r="CT310">
        <f t="shared" ref="CT310:CT315" si="297">(AF310*BA310*AV310)</f>
        <v>141.09</v>
      </c>
      <c r="CU310">
        <f t="shared" ref="CU310:CU315" si="298">AG310</f>
        <v>0</v>
      </c>
      <c r="CV310">
        <f t="shared" ref="CV310:CV315" si="299">(AH310*AV310)</f>
        <v>0.66</v>
      </c>
      <c r="CW310">
        <f t="shared" ref="CW310:CX315" si="300">AI310</f>
        <v>0</v>
      </c>
      <c r="CX310">
        <f t="shared" si="300"/>
        <v>0</v>
      </c>
      <c r="CY310">
        <f t="shared" ref="CY310:CY315" si="301">((S310*BZ310)/100)</f>
        <v>11752.796999999999</v>
      </c>
      <c r="CZ310">
        <f t="shared" ref="CZ310:CZ315" si="302">((S310*CA310)/100)</f>
        <v>1678.9709999999998</v>
      </c>
      <c r="DC310" t="s">
        <v>3</v>
      </c>
      <c r="DD310" t="s">
        <v>3</v>
      </c>
      <c r="DE310" t="s">
        <v>3</v>
      </c>
      <c r="DF310" t="s">
        <v>3</v>
      </c>
      <c r="DG310" t="s">
        <v>3</v>
      </c>
      <c r="DH310" t="s">
        <v>3</v>
      </c>
      <c r="DI310" t="s">
        <v>3</v>
      </c>
      <c r="DJ310" t="s">
        <v>3</v>
      </c>
      <c r="DK310" t="s">
        <v>3</v>
      </c>
      <c r="DL310" t="s">
        <v>3</v>
      </c>
      <c r="DM310" t="s">
        <v>3</v>
      </c>
      <c r="DN310">
        <v>0</v>
      </c>
      <c r="DO310">
        <v>0</v>
      </c>
      <c r="DP310">
        <v>1</v>
      </c>
      <c r="DQ310">
        <v>1</v>
      </c>
      <c r="DU310">
        <v>1003</v>
      </c>
      <c r="DV310" t="s">
        <v>290</v>
      </c>
      <c r="DW310" t="s">
        <v>290</v>
      </c>
      <c r="DX310">
        <v>1</v>
      </c>
      <c r="EE310">
        <v>41650916</v>
      </c>
      <c r="EF310">
        <v>1</v>
      </c>
      <c r="EG310" t="s">
        <v>20</v>
      </c>
      <c r="EH310">
        <v>0</v>
      </c>
      <c r="EI310" t="s">
        <v>3</v>
      </c>
      <c r="EJ310">
        <v>4</v>
      </c>
      <c r="EK310">
        <v>0</v>
      </c>
      <c r="EL310" t="s">
        <v>21</v>
      </c>
      <c r="EM310" t="s">
        <v>22</v>
      </c>
      <c r="EO310" t="s">
        <v>3</v>
      </c>
      <c r="EQ310">
        <v>1310720</v>
      </c>
      <c r="ER310">
        <v>893.96</v>
      </c>
      <c r="ES310">
        <v>561.54</v>
      </c>
      <c r="ET310">
        <v>191.33</v>
      </c>
      <c r="EU310">
        <v>107.64</v>
      </c>
      <c r="EV310">
        <v>141.09</v>
      </c>
      <c r="EW310">
        <v>0.66</v>
      </c>
      <c r="EX310">
        <v>0</v>
      </c>
      <c r="EY310">
        <v>0</v>
      </c>
      <c r="FQ310">
        <v>0</v>
      </c>
      <c r="FR310">
        <f t="shared" ref="FR310:FR315" si="303">ROUND(IF(AND(BH310=3,BI310=3),P310,0),2)</f>
        <v>0</v>
      </c>
      <c r="FS310">
        <v>0</v>
      </c>
      <c r="FX310">
        <v>70</v>
      </c>
      <c r="FY310">
        <v>10</v>
      </c>
      <c r="GA310" t="s">
        <v>3</v>
      </c>
      <c r="GD310">
        <v>0</v>
      </c>
      <c r="GF310">
        <v>-1136486852</v>
      </c>
      <c r="GG310">
        <v>2</v>
      </c>
      <c r="GH310">
        <v>1</v>
      </c>
      <c r="GI310">
        <v>-2</v>
      </c>
      <c r="GJ310">
        <v>0</v>
      </c>
      <c r="GK310">
        <f>ROUND(R310*(R12)/100,2)</f>
        <v>13833.89</v>
      </c>
      <c r="GL310">
        <f t="shared" ref="GL310:GL315" si="304">ROUND(IF(AND(BH310=3,BI310=3,FS310&lt;&gt;0),P310,0),2)</f>
        <v>0</v>
      </c>
      <c r="GM310">
        <f>ROUND(O310+X310+Y310+GK310,2)+GX310</f>
        <v>133646.9</v>
      </c>
      <c r="GN310">
        <f>IF(OR(BI310=0,BI310=1),ROUND(O310+X310+Y310+GK310,2),0)</f>
        <v>0</v>
      </c>
      <c r="GO310">
        <f>IF(BI310=2,ROUND(O310+X310+Y310+GK310,2),0)</f>
        <v>0</v>
      </c>
      <c r="GP310">
        <f>IF(BI310=4,ROUND(O310+X310+Y310+GK310,2)+GX310,0)</f>
        <v>133646.9</v>
      </c>
      <c r="GR310">
        <v>0</v>
      </c>
      <c r="GS310">
        <v>3</v>
      </c>
      <c r="GT310">
        <v>0</v>
      </c>
      <c r="GU310" t="s">
        <v>3</v>
      </c>
      <c r="GV310">
        <f>ROUND((GT310),6)</f>
        <v>0</v>
      </c>
      <c r="GW310">
        <v>1</v>
      </c>
      <c r="GX310">
        <f t="shared" ref="GX310:GX315" si="305">ROUND(HC310*I310,2)</f>
        <v>0</v>
      </c>
      <c r="HA310">
        <v>0</v>
      </c>
      <c r="HB310">
        <v>0</v>
      </c>
      <c r="HC310">
        <f t="shared" ref="HC310:HC315" si="306">GV310*GW310</f>
        <v>0</v>
      </c>
      <c r="IK310">
        <v>0</v>
      </c>
    </row>
    <row r="311" spans="1:245" x14ac:dyDescent="0.2">
      <c r="A311">
        <v>18</v>
      </c>
      <c r="B311">
        <v>1</v>
      </c>
      <c r="C311">
        <v>251</v>
      </c>
      <c r="E311" t="s">
        <v>292</v>
      </c>
      <c r="F311" t="s">
        <v>24</v>
      </c>
      <c r="G311" t="s">
        <v>25</v>
      </c>
      <c r="H311" t="s">
        <v>26</v>
      </c>
      <c r="I311">
        <f>I310*J311</f>
        <v>-29.274000000000001</v>
      </c>
      <c r="J311">
        <v>-0.246</v>
      </c>
      <c r="O311">
        <f t="shared" si="279"/>
        <v>0</v>
      </c>
      <c r="P311">
        <f t="shared" si="280"/>
        <v>0</v>
      </c>
      <c r="Q311">
        <f t="shared" si="281"/>
        <v>0</v>
      </c>
      <c r="R311">
        <f t="shared" si="282"/>
        <v>0</v>
      </c>
      <c r="S311">
        <f t="shared" si="283"/>
        <v>0</v>
      </c>
      <c r="T311">
        <f t="shared" si="284"/>
        <v>0</v>
      </c>
      <c r="U311">
        <f t="shared" si="285"/>
        <v>0</v>
      </c>
      <c r="V311">
        <f t="shared" si="286"/>
        <v>0</v>
      </c>
      <c r="W311">
        <f t="shared" si="287"/>
        <v>0</v>
      </c>
      <c r="X311">
        <f t="shared" si="288"/>
        <v>0</v>
      </c>
      <c r="Y311">
        <f t="shared" si="288"/>
        <v>0</v>
      </c>
      <c r="AA311">
        <v>45334378</v>
      </c>
      <c r="AB311">
        <f t="shared" si="289"/>
        <v>0</v>
      </c>
      <c r="AC311">
        <f>ROUND((ES311),6)</f>
        <v>0</v>
      </c>
      <c r="AD311">
        <f>ROUND((((ET311)-(EU311))+AE311),6)</f>
        <v>0</v>
      </c>
      <c r="AE311">
        <f t="shared" si="290"/>
        <v>0</v>
      </c>
      <c r="AF311">
        <f t="shared" si="290"/>
        <v>0</v>
      </c>
      <c r="AG311">
        <f t="shared" si="291"/>
        <v>0</v>
      </c>
      <c r="AH311">
        <f t="shared" si="292"/>
        <v>0</v>
      </c>
      <c r="AI311">
        <f t="shared" si="292"/>
        <v>0</v>
      </c>
      <c r="AJ311">
        <f t="shared" si="293"/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70</v>
      </c>
      <c r="AU311">
        <v>10</v>
      </c>
      <c r="AV311">
        <v>1</v>
      </c>
      <c r="AW311">
        <v>1</v>
      </c>
      <c r="AZ311">
        <v>1</v>
      </c>
      <c r="BA311">
        <v>1</v>
      </c>
      <c r="BB311">
        <v>1</v>
      </c>
      <c r="BC311">
        <v>1</v>
      </c>
      <c r="BD311" t="s">
        <v>3</v>
      </c>
      <c r="BE311" t="s">
        <v>3</v>
      </c>
      <c r="BF311" t="s">
        <v>3</v>
      </c>
      <c r="BG311" t="s">
        <v>3</v>
      </c>
      <c r="BH311">
        <v>3</v>
      </c>
      <c r="BI311">
        <v>4</v>
      </c>
      <c r="BJ311" t="s">
        <v>3</v>
      </c>
      <c r="BM311">
        <v>0</v>
      </c>
      <c r="BN311">
        <v>0</v>
      </c>
      <c r="BO311" t="s">
        <v>3</v>
      </c>
      <c r="BP311">
        <v>0</v>
      </c>
      <c r="BQ311">
        <v>1</v>
      </c>
      <c r="BR311">
        <v>1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 t="s">
        <v>3</v>
      </c>
      <c r="BZ311">
        <v>70</v>
      </c>
      <c r="CA311">
        <v>10</v>
      </c>
      <c r="CE311">
        <v>0</v>
      </c>
      <c r="CF311">
        <v>0</v>
      </c>
      <c r="CG311">
        <v>0</v>
      </c>
      <c r="CM311">
        <v>0</v>
      </c>
      <c r="CN311" t="s">
        <v>3</v>
      </c>
      <c r="CO311">
        <v>0</v>
      </c>
      <c r="CP311">
        <f t="shared" si="294"/>
        <v>0</v>
      </c>
      <c r="CQ311">
        <f t="shared" si="295"/>
        <v>0</v>
      </c>
      <c r="CR311">
        <f>((((ET311)*BB311-(EU311)*BS311)+AE311*BS311)*AV311)</f>
        <v>0</v>
      </c>
      <c r="CS311">
        <f t="shared" si="296"/>
        <v>0</v>
      </c>
      <c r="CT311">
        <f t="shared" si="297"/>
        <v>0</v>
      </c>
      <c r="CU311">
        <f t="shared" si="298"/>
        <v>0</v>
      </c>
      <c r="CV311">
        <f t="shared" si="299"/>
        <v>0</v>
      </c>
      <c r="CW311">
        <f t="shared" si="300"/>
        <v>0</v>
      </c>
      <c r="CX311">
        <f t="shared" si="300"/>
        <v>0</v>
      </c>
      <c r="CY311">
        <f t="shared" si="301"/>
        <v>0</v>
      </c>
      <c r="CZ311">
        <f t="shared" si="302"/>
        <v>0</v>
      </c>
      <c r="DC311" t="s">
        <v>3</v>
      </c>
      <c r="DD311" t="s">
        <v>3</v>
      </c>
      <c r="DE311" t="s">
        <v>3</v>
      </c>
      <c r="DF311" t="s">
        <v>3</v>
      </c>
      <c r="DG311" t="s">
        <v>3</v>
      </c>
      <c r="DH311" t="s">
        <v>3</v>
      </c>
      <c r="DI311" t="s">
        <v>3</v>
      </c>
      <c r="DJ311" t="s">
        <v>3</v>
      </c>
      <c r="DK311" t="s">
        <v>3</v>
      </c>
      <c r="DL311" t="s">
        <v>3</v>
      </c>
      <c r="DM311" t="s">
        <v>3</v>
      </c>
      <c r="DN311">
        <v>0</v>
      </c>
      <c r="DO311">
        <v>0</v>
      </c>
      <c r="DP311">
        <v>1</v>
      </c>
      <c r="DQ311">
        <v>1</v>
      </c>
      <c r="DU311">
        <v>1009</v>
      </c>
      <c r="DV311" t="s">
        <v>26</v>
      </c>
      <c r="DW311" t="s">
        <v>26</v>
      </c>
      <c r="DX311">
        <v>1000</v>
      </c>
      <c r="EE311">
        <v>41650916</v>
      </c>
      <c r="EF311">
        <v>1</v>
      </c>
      <c r="EG311" t="s">
        <v>20</v>
      </c>
      <c r="EH311">
        <v>0</v>
      </c>
      <c r="EI311" t="s">
        <v>3</v>
      </c>
      <c r="EJ311">
        <v>4</v>
      </c>
      <c r="EK311">
        <v>0</v>
      </c>
      <c r="EL311" t="s">
        <v>21</v>
      </c>
      <c r="EM311" t="s">
        <v>22</v>
      </c>
      <c r="EO311" t="s">
        <v>3</v>
      </c>
      <c r="EQ311">
        <v>32768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FQ311">
        <v>0</v>
      </c>
      <c r="FR311">
        <f t="shared" si="303"/>
        <v>0</v>
      </c>
      <c r="FS311">
        <v>0</v>
      </c>
      <c r="FX311">
        <v>70</v>
      </c>
      <c r="FY311">
        <v>10</v>
      </c>
      <c r="GA311" t="s">
        <v>3</v>
      </c>
      <c r="GD311">
        <v>0</v>
      </c>
      <c r="GF311">
        <v>1489638031</v>
      </c>
      <c r="GG311">
        <v>2</v>
      </c>
      <c r="GH311">
        <v>1</v>
      </c>
      <c r="GI311">
        <v>-2</v>
      </c>
      <c r="GJ311">
        <v>0</v>
      </c>
      <c r="GK311">
        <f>ROUND(R311*(R12)/100,2)</f>
        <v>0</v>
      </c>
      <c r="GL311">
        <f t="shared" si="304"/>
        <v>0</v>
      </c>
      <c r="GM311">
        <f>ROUND(O311+X311+Y311+GK311,2)+GX311</f>
        <v>0</v>
      </c>
      <c r="GN311">
        <f>IF(OR(BI311=0,BI311=1),ROUND(O311+X311+Y311+GK311,2),0)</f>
        <v>0</v>
      </c>
      <c r="GO311">
        <f>IF(BI311=2,ROUND(O311+X311+Y311+GK311,2),0)</f>
        <v>0</v>
      </c>
      <c r="GP311">
        <f>IF(BI311=4,ROUND(O311+X311+Y311+GK311,2)+GX311,0)</f>
        <v>0</v>
      </c>
      <c r="GR311">
        <v>0</v>
      </c>
      <c r="GS311">
        <v>3</v>
      </c>
      <c r="GT311">
        <v>0</v>
      </c>
      <c r="GU311" t="s">
        <v>3</v>
      </c>
      <c r="GV311">
        <f>ROUND((GT311),6)</f>
        <v>0</v>
      </c>
      <c r="GW311">
        <v>1</v>
      </c>
      <c r="GX311">
        <f t="shared" si="305"/>
        <v>0</v>
      </c>
      <c r="HA311">
        <v>0</v>
      </c>
      <c r="HB311">
        <v>0</v>
      </c>
      <c r="HC311">
        <f t="shared" si="306"/>
        <v>0</v>
      </c>
      <c r="IK311">
        <v>0</v>
      </c>
    </row>
    <row r="312" spans="1:245" x14ac:dyDescent="0.2">
      <c r="A312">
        <v>18</v>
      </c>
      <c r="B312">
        <v>1</v>
      </c>
      <c r="C312">
        <v>250</v>
      </c>
      <c r="E312" t="s">
        <v>293</v>
      </c>
      <c r="F312" t="s">
        <v>294</v>
      </c>
      <c r="G312" t="s">
        <v>295</v>
      </c>
      <c r="H312" t="s">
        <v>93</v>
      </c>
      <c r="I312">
        <f>I310*J312</f>
        <v>-5.1883999999999997</v>
      </c>
      <c r="J312">
        <v>-4.36E-2</v>
      </c>
      <c r="O312">
        <f t="shared" si="279"/>
        <v>-40640.79</v>
      </c>
      <c r="P312">
        <f t="shared" si="280"/>
        <v>-40640.79</v>
      </c>
      <c r="Q312">
        <f t="shared" si="281"/>
        <v>0</v>
      </c>
      <c r="R312">
        <f t="shared" si="282"/>
        <v>0</v>
      </c>
      <c r="S312">
        <f t="shared" si="283"/>
        <v>0</v>
      </c>
      <c r="T312">
        <f t="shared" si="284"/>
        <v>0</v>
      </c>
      <c r="U312">
        <f t="shared" si="285"/>
        <v>0</v>
      </c>
      <c r="V312">
        <f t="shared" si="286"/>
        <v>0</v>
      </c>
      <c r="W312">
        <f t="shared" si="287"/>
        <v>0</v>
      </c>
      <c r="X312">
        <f t="shared" si="288"/>
        <v>0</v>
      </c>
      <c r="Y312">
        <f t="shared" si="288"/>
        <v>0</v>
      </c>
      <c r="AA312">
        <v>45334378</v>
      </c>
      <c r="AB312">
        <f t="shared" si="289"/>
        <v>7833.01</v>
      </c>
      <c r="AC312">
        <f>ROUND((ES312),6)</f>
        <v>7833.01</v>
      </c>
      <c r="AD312">
        <f>ROUND((((ET312)-(EU312))+AE312),6)</f>
        <v>0</v>
      </c>
      <c r="AE312">
        <f t="shared" si="290"/>
        <v>0</v>
      </c>
      <c r="AF312">
        <f t="shared" si="290"/>
        <v>0</v>
      </c>
      <c r="AG312">
        <f t="shared" si="291"/>
        <v>0</v>
      </c>
      <c r="AH312">
        <f t="shared" si="292"/>
        <v>0</v>
      </c>
      <c r="AI312">
        <f t="shared" si="292"/>
        <v>0</v>
      </c>
      <c r="AJ312">
        <f t="shared" si="293"/>
        <v>0</v>
      </c>
      <c r="AK312">
        <v>7833.01</v>
      </c>
      <c r="AL312">
        <v>7833.01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70</v>
      </c>
      <c r="AU312">
        <v>10</v>
      </c>
      <c r="AV312">
        <v>1</v>
      </c>
      <c r="AW312">
        <v>1</v>
      </c>
      <c r="AZ312">
        <v>1</v>
      </c>
      <c r="BA312">
        <v>1</v>
      </c>
      <c r="BB312">
        <v>1</v>
      </c>
      <c r="BC312">
        <v>1</v>
      </c>
      <c r="BD312" t="s">
        <v>3</v>
      </c>
      <c r="BE312" t="s">
        <v>3</v>
      </c>
      <c r="BF312" t="s">
        <v>3</v>
      </c>
      <c r="BG312" t="s">
        <v>3</v>
      </c>
      <c r="BH312">
        <v>3</v>
      </c>
      <c r="BI312">
        <v>4</v>
      </c>
      <c r="BJ312" t="s">
        <v>296</v>
      </c>
      <c r="BM312">
        <v>0</v>
      </c>
      <c r="BN312">
        <v>0</v>
      </c>
      <c r="BO312" t="s">
        <v>3</v>
      </c>
      <c r="BP312">
        <v>0</v>
      </c>
      <c r="BQ312">
        <v>1</v>
      </c>
      <c r="BR312">
        <v>1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 t="s">
        <v>3</v>
      </c>
      <c r="BZ312">
        <v>70</v>
      </c>
      <c r="CA312">
        <v>10</v>
      </c>
      <c r="CE312">
        <v>0</v>
      </c>
      <c r="CF312">
        <v>0</v>
      </c>
      <c r="CG312">
        <v>0</v>
      </c>
      <c r="CM312">
        <v>0</v>
      </c>
      <c r="CN312" t="s">
        <v>3</v>
      </c>
      <c r="CO312">
        <v>0</v>
      </c>
      <c r="CP312">
        <f t="shared" si="294"/>
        <v>-40640.79</v>
      </c>
      <c r="CQ312">
        <f t="shared" si="295"/>
        <v>7833.01</v>
      </c>
      <c r="CR312">
        <f>((((ET312)*BB312-(EU312)*BS312)+AE312*BS312)*AV312)</f>
        <v>0</v>
      </c>
      <c r="CS312">
        <f t="shared" si="296"/>
        <v>0</v>
      </c>
      <c r="CT312">
        <f t="shared" si="297"/>
        <v>0</v>
      </c>
      <c r="CU312">
        <f t="shared" si="298"/>
        <v>0</v>
      </c>
      <c r="CV312">
        <f t="shared" si="299"/>
        <v>0</v>
      </c>
      <c r="CW312">
        <f t="shared" si="300"/>
        <v>0</v>
      </c>
      <c r="CX312">
        <f t="shared" si="300"/>
        <v>0</v>
      </c>
      <c r="CY312">
        <f t="shared" si="301"/>
        <v>0</v>
      </c>
      <c r="CZ312">
        <f t="shared" si="302"/>
        <v>0</v>
      </c>
      <c r="DC312" t="s">
        <v>3</v>
      </c>
      <c r="DD312" t="s">
        <v>3</v>
      </c>
      <c r="DE312" t="s">
        <v>3</v>
      </c>
      <c r="DF312" t="s">
        <v>3</v>
      </c>
      <c r="DG312" t="s">
        <v>3</v>
      </c>
      <c r="DH312" t="s">
        <v>3</v>
      </c>
      <c r="DI312" t="s">
        <v>3</v>
      </c>
      <c r="DJ312" t="s">
        <v>3</v>
      </c>
      <c r="DK312" t="s">
        <v>3</v>
      </c>
      <c r="DL312" t="s">
        <v>3</v>
      </c>
      <c r="DM312" t="s">
        <v>3</v>
      </c>
      <c r="DN312">
        <v>0</v>
      </c>
      <c r="DO312">
        <v>0</v>
      </c>
      <c r="DP312">
        <v>1</v>
      </c>
      <c r="DQ312">
        <v>1</v>
      </c>
      <c r="DU312">
        <v>1007</v>
      </c>
      <c r="DV312" t="s">
        <v>93</v>
      </c>
      <c r="DW312" t="s">
        <v>93</v>
      </c>
      <c r="DX312">
        <v>1</v>
      </c>
      <c r="EE312">
        <v>41650916</v>
      </c>
      <c r="EF312">
        <v>1</v>
      </c>
      <c r="EG312" t="s">
        <v>20</v>
      </c>
      <c r="EH312">
        <v>0</v>
      </c>
      <c r="EI312" t="s">
        <v>3</v>
      </c>
      <c r="EJ312">
        <v>4</v>
      </c>
      <c r="EK312">
        <v>0</v>
      </c>
      <c r="EL312" t="s">
        <v>21</v>
      </c>
      <c r="EM312" t="s">
        <v>22</v>
      </c>
      <c r="EO312" t="s">
        <v>3</v>
      </c>
      <c r="EQ312">
        <v>0</v>
      </c>
      <c r="ER312">
        <v>7833.01</v>
      </c>
      <c r="ES312">
        <v>7833.01</v>
      </c>
      <c r="ET312">
        <v>0</v>
      </c>
      <c r="EU312">
        <v>0</v>
      </c>
      <c r="EV312">
        <v>0</v>
      </c>
      <c r="EW312">
        <v>0</v>
      </c>
      <c r="EX312">
        <v>0</v>
      </c>
      <c r="FQ312">
        <v>0</v>
      </c>
      <c r="FR312">
        <f t="shared" si="303"/>
        <v>0</v>
      </c>
      <c r="FS312">
        <v>0</v>
      </c>
      <c r="FX312">
        <v>70</v>
      </c>
      <c r="FY312">
        <v>10</v>
      </c>
      <c r="GA312" t="s">
        <v>3</v>
      </c>
      <c r="GD312">
        <v>0</v>
      </c>
      <c r="GF312">
        <v>1857369686</v>
      </c>
      <c r="GG312">
        <v>2</v>
      </c>
      <c r="GH312">
        <v>1</v>
      </c>
      <c r="GI312">
        <v>-2</v>
      </c>
      <c r="GJ312">
        <v>0</v>
      </c>
      <c r="GK312">
        <f>ROUND(R312*(R12)/100,2)</f>
        <v>0</v>
      </c>
      <c r="GL312">
        <f t="shared" si="304"/>
        <v>0</v>
      </c>
      <c r="GM312">
        <f>ROUND(O312+X312+Y312+GK312,2)+GX312</f>
        <v>-40640.79</v>
      </c>
      <c r="GN312">
        <f>IF(OR(BI312=0,BI312=1),ROUND(O312+X312+Y312+GK312,2),0)</f>
        <v>0</v>
      </c>
      <c r="GO312">
        <f>IF(BI312=2,ROUND(O312+X312+Y312+GK312,2),0)</f>
        <v>0</v>
      </c>
      <c r="GP312">
        <f>IF(BI312=4,ROUND(O312+X312+Y312+GK312,2)+GX312,0)</f>
        <v>-40640.79</v>
      </c>
      <c r="GR312">
        <v>0</v>
      </c>
      <c r="GS312">
        <v>3</v>
      </c>
      <c r="GT312">
        <v>0</v>
      </c>
      <c r="GU312" t="s">
        <v>3</v>
      </c>
      <c r="GV312">
        <f>ROUND((GT312),6)</f>
        <v>0</v>
      </c>
      <c r="GW312">
        <v>1</v>
      </c>
      <c r="GX312">
        <f t="shared" si="305"/>
        <v>0</v>
      </c>
      <c r="HA312">
        <v>0</v>
      </c>
      <c r="HB312">
        <v>0</v>
      </c>
      <c r="HC312">
        <f t="shared" si="306"/>
        <v>0</v>
      </c>
      <c r="IK312">
        <v>0</v>
      </c>
    </row>
    <row r="313" spans="1:245" x14ac:dyDescent="0.2">
      <c r="A313">
        <v>18</v>
      </c>
      <c r="B313">
        <v>1</v>
      </c>
      <c r="C313">
        <v>252</v>
      </c>
      <c r="E313" t="s">
        <v>297</v>
      </c>
      <c r="F313" t="s">
        <v>298</v>
      </c>
      <c r="G313" t="s">
        <v>295</v>
      </c>
      <c r="H313" t="s">
        <v>290</v>
      </c>
      <c r="I313">
        <f>I310*J313</f>
        <v>119</v>
      </c>
      <c r="J313">
        <v>1</v>
      </c>
      <c r="O313">
        <f t="shared" si="279"/>
        <v>0</v>
      </c>
      <c r="P313">
        <f t="shared" si="280"/>
        <v>0</v>
      </c>
      <c r="Q313">
        <f t="shared" si="281"/>
        <v>0</v>
      </c>
      <c r="R313">
        <f t="shared" si="282"/>
        <v>0</v>
      </c>
      <c r="S313">
        <f t="shared" si="283"/>
        <v>0</v>
      </c>
      <c r="T313">
        <f t="shared" si="284"/>
        <v>0</v>
      </c>
      <c r="U313">
        <f t="shared" si="285"/>
        <v>0</v>
      </c>
      <c r="V313">
        <f t="shared" si="286"/>
        <v>0</v>
      </c>
      <c r="W313">
        <f t="shared" si="287"/>
        <v>0</v>
      </c>
      <c r="X313">
        <f t="shared" si="288"/>
        <v>0</v>
      </c>
      <c r="Y313">
        <f t="shared" si="288"/>
        <v>0</v>
      </c>
      <c r="AA313">
        <v>45334378</v>
      </c>
      <c r="AB313">
        <f t="shared" si="289"/>
        <v>0</v>
      </c>
      <c r="AC313">
        <f>ROUND((ES313),6)</f>
        <v>0</v>
      </c>
      <c r="AD313">
        <f>ROUND((((ET313)-(EU313))+AE313),6)</f>
        <v>0</v>
      </c>
      <c r="AE313">
        <f t="shared" si="290"/>
        <v>0</v>
      </c>
      <c r="AF313">
        <f t="shared" si="290"/>
        <v>0</v>
      </c>
      <c r="AG313">
        <f t="shared" si="291"/>
        <v>0</v>
      </c>
      <c r="AH313">
        <f t="shared" si="292"/>
        <v>0</v>
      </c>
      <c r="AI313">
        <f t="shared" si="292"/>
        <v>0</v>
      </c>
      <c r="AJ313">
        <f t="shared" si="293"/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70</v>
      </c>
      <c r="AU313">
        <v>10</v>
      </c>
      <c r="AV313">
        <v>1</v>
      </c>
      <c r="AW313">
        <v>1</v>
      </c>
      <c r="AZ313">
        <v>1</v>
      </c>
      <c r="BA313">
        <v>1</v>
      </c>
      <c r="BB313">
        <v>1</v>
      </c>
      <c r="BC313">
        <v>1</v>
      </c>
      <c r="BD313" t="s">
        <v>3</v>
      </c>
      <c r="BE313" t="s">
        <v>3</v>
      </c>
      <c r="BF313" t="s">
        <v>3</v>
      </c>
      <c r="BG313" t="s">
        <v>3</v>
      </c>
      <c r="BH313">
        <v>3</v>
      </c>
      <c r="BI313">
        <v>4</v>
      </c>
      <c r="BJ313" t="s">
        <v>296</v>
      </c>
      <c r="BM313">
        <v>0</v>
      </c>
      <c r="BN313">
        <v>0</v>
      </c>
      <c r="BO313" t="s">
        <v>3</v>
      </c>
      <c r="BP313">
        <v>0</v>
      </c>
      <c r="BQ313">
        <v>1</v>
      </c>
      <c r="BR313">
        <v>0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 t="s">
        <v>3</v>
      </c>
      <c r="BZ313">
        <v>70</v>
      </c>
      <c r="CA313">
        <v>10</v>
      </c>
      <c r="CE313">
        <v>0</v>
      </c>
      <c r="CF313">
        <v>0</v>
      </c>
      <c r="CG313">
        <v>0</v>
      </c>
      <c r="CM313">
        <v>0</v>
      </c>
      <c r="CN313" t="s">
        <v>3</v>
      </c>
      <c r="CO313">
        <v>0</v>
      </c>
      <c r="CP313">
        <f t="shared" si="294"/>
        <v>0</v>
      </c>
      <c r="CQ313">
        <f t="shared" si="295"/>
        <v>0</v>
      </c>
      <c r="CR313">
        <f>((((ET313)*BB313-(EU313)*BS313)+AE313*BS313)*AV313)</f>
        <v>0</v>
      </c>
      <c r="CS313">
        <f t="shared" si="296"/>
        <v>0</v>
      </c>
      <c r="CT313">
        <f t="shared" si="297"/>
        <v>0</v>
      </c>
      <c r="CU313">
        <f t="shared" si="298"/>
        <v>0</v>
      </c>
      <c r="CV313">
        <f t="shared" si="299"/>
        <v>0</v>
      </c>
      <c r="CW313">
        <f t="shared" si="300"/>
        <v>0</v>
      </c>
      <c r="CX313">
        <f t="shared" si="300"/>
        <v>0</v>
      </c>
      <c r="CY313">
        <f t="shared" si="301"/>
        <v>0</v>
      </c>
      <c r="CZ313">
        <f t="shared" si="302"/>
        <v>0</v>
      </c>
      <c r="DC313" t="s">
        <v>3</v>
      </c>
      <c r="DD313" t="s">
        <v>3</v>
      </c>
      <c r="DE313" t="s">
        <v>3</v>
      </c>
      <c r="DF313" t="s">
        <v>3</v>
      </c>
      <c r="DG313" t="s">
        <v>3</v>
      </c>
      <c r="DH313" t="s">
        <v>3</v>
      </c>
      <c r="DI313" t="s">
        <v>3</v>
      </c>
      <c r="DJ313" t="s">
        <v>3</v>
      </c>
      <c r="DK313" t="s">
        <v>3</v>
      </c>
      <c r="DL313" t="s">
        <v>3</v>
      </c>
      <c r="DM313" t="s">
        <v>3</v>
      </c>
      <c r="DN313">
        <v>0</v>
      </c>
      <c r="DO313">
        <v>0</v>
      </c>
      <c r="DP313">
        <v>1</v>
      </c>
      <c r="DQ313">
        <v>1</v>
      </c>
      <c r="DU313">
        <v>1003</v>
      </c>
      <c r="DV313" t="s">
        <v>290</v>
      </c>
      <c r="DW313" t="s">
        <v>290</v>
      </c>
      <c r="DX313">
        <v>1</v>
      </c>
      <c r="EE313">
        <v>41650916</v>
      </c>
      <c r="EF313">
        <v>1</v>
      </c>
      <c r="EG313" t="s">
        <v>20</v>
      </c>
      <c r="EH313">
        <v>0</v>
      </c>
      <c r="EI313" t="s">
        <v>3</v>
      </c>
      <c r="EJ313">
        <v>4</v>
      </c>
      <c r="EK313">
        <v>0</v>
      </c>
      <c r="EL313" t="s">
        <v>21</v>
      </c>
      <c r="EM313" t="s">
        <v>22</v>
      </c>
      <c r="EO313" t="s">
        <v>3</v>
      </c>
      <c r="EQ313">
        <v>32768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FQ313">
        <v>0</v>
      </c>
      <c r="FR313">
        <f t="shared" si="303"/>
        <v>0</v>
      </c>
      <c r="FS313">
        <v>0</v>
      </c>
      <c r="FX313">
        <v>70</v>
      </c>
      <c r="FY313">
        <v>10</v>
      </c>
      <c r="GA313" t="s">
        <v>299</v>
      </c>
      <c r="GD313">
        <v>0</v>
      </c>
      <c r="GF313">
        <v>-2007936786</v>
      </c>
      <c r="GG313">
        <v>2</v>
      </c>
      <c r="GH313">
        <v>0</v>
      </c>
      <c r="GI313">
        <v>-2</v>
      </c>
      <c r="GJ313">
        <v>0</v>
      </c>
      <c r="GK313">
        <f>ROUND(R313*(R12)/100,2)</f>
        <v>0</v>
      </c>
      <c r="GL313">
        <f t="shared" si="304"/>
        <v>0</v>
      </c>
      <c r="GM313">
        <f>ROUND(O313+X313+Y313+GK313,2)+GX313</f>
        <v>0</v>
      </c>
      <c r="GN313">
        <f>IF(OR(BI313=0,BI313=1),ROUND(O313+X313+Y313+GK313,2),0)</f>
        <v>0</v>
      </c>
      <c r="GO313">
        <f>IF(BI313=2,ROUND(O313+X313+Y313+GK313,2),0)</f>
        <v>0</v>
      </c>
      <c r="GP313">
        <f>IF(BI313=4,ROUND(O313+X313+Y313+GK313,2)+GX313,0)</f>
        <v>0</v>
      </c>
      <c r="GR313">
        <v>0</v>
      </c>
      <c r="GS313">
        <v>4</v>
      </c>
      <c r="GT313">
        <v>0</v>
      </c>
      <c r="GU313" t="s">
        <v>3</v>
      </c>
      <c r="GV313">
        <f>ROUND((GT313),6)</f>
        <v>0</v>
      </c>
      <c r="GW313">
        <v>1</v>
      </c>
      <c r="GX313">
        <f t="shared" si="305"/>
        <v>0</v>
      </c>
      <c r="HA313">
        <v>0</v>
      </c>
      <c r="HB313">
        <v>0</v>
      </c>
      <c r="HC313">
        <f t="shared" si="306"/>
        <v>0</v>
      </c>
      <c r="IK313">
        <v>0</v>
      </c>
    </row>
    <row r="314" spans="1:245" x14ac:dyDescent="0.2">
      <c r="A314">
        <v>17</v>
      </c>
      <c r="B314">
        <v>1</v>
      </c>
      <c r="C314">
        <f>ROW(SmtRes!A254)</f>
        <v>254</v>
      </c>
      <c r="D314">
        <f>ROW(EtalonRes!A255)</f>
        <v>255</v>
      </c>
      <c r="E314" t="s">
        <v>300</v>
      </c>
      <c r="F314" t="s">
        <v>61</v>
      </c>
      <c r="G314" t="s">
        <v>62</v>
      </c>
      <c r="H314" t="s">
        <v>26</v>
      </c>
      <c r="I314">
        <f>ROUND(119*0.246,9)</f>
        <v>29.274000000000001</v>
      </c>
      <c r="J314">
        <v>0</v>
      </c>
      <c r="O314">
        <f t="shared" si="279"/>
        <v>1692.92</v>
      </c>
      <c r="P314">
        <f t="shared" si="280"/>
        <v>0</v>
      </c>
      <c r="Q314">
        <f t="shared" si="281"/>
        <v>1692.92</v>
      </c>
      <c r="R314">
        <f t="shared" si="282"/>
        <v>920.37</v>
      </c>
      <c r="S314">
        <f t="shared" si="283"/>
        <v>0</v>
      </c>
      <c r="T314">
        <f t="shared" si="284"/>
        <v>0</v>
      </c>
      <c r="U314">
        <f t="shared" si="285"/>
        <v>0</v>
      </c>
      <c r="V314">
        <f t="shared" si="286"/>
        <v>0</v>
      </c>
      <c r="W314">
        <f t="shared" si="287"/>
        <v>0</v>
      </c>
      <c r="X314">
        <f t="shared" si="288"/>
        <v>0</v>
      </c>
      <c r="Y314">
        <f t="shared" si="288"/>
        <v>0</v>
      </c>
      <c r="AA314">
        <v>45334378</v>
      </c>
      <c r="AB314">
        <f t="shared" si="289"/>
        <v>57.83</v>
      </c>
      <c r="AC314">
        <f>ROUND((ES314),6)</f>
        <v>0</v>
      </c>
      <c r="AD314">
        <f>ROUND((((ET314)-(EU314))+AE314),6)</f>
        <v>57.83</v>
      </c>
      <c r="AE314">
        <f t="shared" si="290"/>
        <v>31.44</v>
      </c>
      <c r="AF314">
        <f t="shared" si="290"/>
        <v>0</v>
      </c>
      <c r="AG314">
        <f t="shared" si="291"/>
        <v>0</v>
      </c>
      <c r="AH314">
        <f t="shared" si="292"/>
        <v>0</v>
      </c>
      <c r="AI314">
        <f t="shared" si="292"/>
        <v>0</v>
      </c>
      <c r="AJ314">
        <f t="shared" si="293"/>
        <v>0</v>
      </c>
      <c r="AK314">
        <v>57.83</v>
      </c>
      <c r="AL314">
        <v>0</v>
      </c>
      <c r="AM314">
        <v>57.83</v>
      </c>
      <c r="AN314">
        <v>31.44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1</v>
      </c>
      <c r="AW314">
        <v>1</v>
      </c>
      <c r="AZ314">
        <v>1</v>
      </c>
      <c r="BA314">
        <v>1</v>
      </c>
      <c r="BB314">
        <v>1</v>
      </c>
      <c r="BC314">
        <v>1</v>
      </c>
      <c r="BD314" t="s">
        <v>3</v>
      </c>
      <c r="BE314" t="s">
        <v>3</v>
      </c>
      <c r="BF314" t="s">
        <v>3</v>
      </c>
      <c r="BG314" t="s">
        <v>3</v>
      </c>
      <c r="BH314">
        <v>0</v>
      </c>
      <c r="BI314">
        <v>4</v>
      </c>
      <c r="BJ314" t="s">
        <v>63</v>
      </c>
      <c r="BM314">
        <v>1</v>
      </c>
      <c r="BN314">
        <v>0</v>
      </c>
      <c r="BO314" t="s">
        <v>3</v>
      </c>
      <c r="BP314">
        <v>0</v>
      </c>
      <c r="BQ314">
        <v>1</v>
      </c>
      <c r="BR314">
        <v>0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 t="s">
        <v>3</v>
      </c>
      <c r="BZ314">
        <v>0</v>
      </c>
      <c r="CA314">
        <v>0</v>
      </c>
      <c r="CE314">
        <v>0</v>
      </c>
      <c r="CF314">
        <v>0</v>
      </c>
      <c r="CG314">
        <v>0</v>
      </c>
      <c r="CM314">
        <v>0</v>
      </c>
      <c r="CN314" t="s">
        <v>3</v>
      </c>
      <c r="CO314">
        <v>0</v>
      </c>
      <c r="CP314">
        <f t="shared" si="294"/>
        <v>1692.92</v>
      </c>
      <c r="CQ314">
        <f t="shared" si="295"/>
        <v>0</v>
      </c>
      <c r="CR314">
        <f>((((ET314)*BB314-(EU314)*BS314)+AE314*BS314)*AV314)</f>
        <v>57.83</v>
      </c>
      <c r="CS314">
        <f t="shared" si="296"/>
        <v>31.44</v>
      </c>
      <c r="CT314">
        <f t="shared" si="297"/>
        <v>0</v>
      </c>
      <c r="CU314">
        <f t="shared" si="298"/>
        <v>0</v>
      </c>
      <c r="CV314">
        <f t="shared" si="299"/>
        <v>0</v>
      </c>
      <c r="CW314">
        <f t="shared" si="300"/>
        <v>0</v>
      </c>
      <c r="CX314">
        <f t="shared" si="300"/>
        <v>0</v>
      </c>
      <c r="CY314">
        <f t="shared" si="301"/>
        <v>0</v>
      </c>
      <c r="CZ314">
        <f t="shared" si="302"/>
        <v>0</v>
      </c>
      <c r="DC314" t="s">
        <v>3</v>
      </c>
      <c r="DD314" t="s">
        <v>3</v>
      </c>
      <c r="DE314" t="s">
        <v>3</v>
      </c>
      <c r="DF314" t="s">
        <v>3</v>
      </c>
      <c r="DG314" t="s">
        <v>3</v>
      </c>
      <c r="DH314" t="s">
        <v>3</v>
      </c>
      <c r="DI314" t="s">
        <v>3</v>
      </c>
      <c r="DJ314" t="s">
        <v>3</v>
      </c>
      <c r="DK314" t="s">
        <v>3</v>
      </c>
      <c r="DL314" t="s">
        <v>3</v>
      </c>
      <c r="DM314" t="s">
        <v>3</v>
      </c>
      <c r="DN314">
        <v>0</v>
      </c>
      <c r="DO314">
        <v>0</v>
      </c>
      <c r="DP314">
        <v>1</v>
      </c>
      <c r="DQ314">
        <v>1</v>
      </c>
      <c r="DU314">
        <v>1009</v>
      </c>
      <c r="DV314" t="s">
        <v>26</v>
      </c>
      <c r="DW314" t="s">
        <v>26</v>
      </c>
      <c r="DX314">
        <v>1000</v>
      </c>
      <c r="EE314">
        <v>41650918</v>
      </c>
      <c r="EF314">
        <v>1</v>
      </c>
      <c r="EG314" t="s">
        <v>20</v>
      </c>
      <c r="EH314">
        <v>0</v>
      </c>
      <c r="EI314" t="s">
        <v>3</v>
      </c>
      <c r="EJ314">
        <v>4</v>
      </c>
      <c r="EK314">
        <v>1</v>
      </c>
      <c r="EL314" t="s">
        <v>54</v>
      </c>
      <c r="EM314" t="s">
        <v>22</v>
      </c>
      <c r="EO314" t="s">
        <v>3</v>
      </c>
      <c r="EQ314">
        <v>0</v>
      </c>
      <c r="ER314">
        <v>57.83</v>
      </c>
      <c r="ES314">
        <v>0</v>
      </c>
      <c r="ET314">
        <v>57.83</v>
      </c>
      <c r="EU314">
        <v>31.44</v>
      </c>
      <c r="EV314">
        <v>0</v>
      </c>
      <c r="EW314">
        <v>0</v>
      </c>
      <c r="EX314">
        <v>0</v>
      </c>
      <c r="EY314">
        <v>0</v>
      </c>
      <c r="FQ314">
        <v>0</v>
      </c>
      <c r="FR314">
        <f t="shared" si="303"/>
        <v>0</v>
      </c>
      <c r="FS314">
        <v>0</v>
      </c>
      <c r="FX314">
        <v>0</v>
      </c>
      <c r="FY314">
        <v>0</v>
      </c>
      <c r="GA314" t="s">
        <v>3</v>
      </c>
      <c r="GD314">
        <v>1</v>
      </c>
      <c r="GF314">
        <v>-1870736679</v>
      </c>
      <c r="GG314">
        <v>2</v>
      </c>
      <c r="GH314">
        <v>1</v>
      </c>
      <c r="GI314">
        <v>-2</v>
      </c>
      <c r="GJ314">
        <v>0</v>
      </c>
      <c r="GK314">
        <v>0</v>
      </c>
      <c r="GL314">
        <f t="shared" si="304"/>
        <v>0</v>
      </c>
      <c r="GM314">
        <f>ROUND(O314+X314+Y314,2)+GX314</f>
        <v>1692.92</v>
      </c>
      <c r="GN314">
        <f>IF(OR(BI314=0,BI314=1),ROUND(O314+X314+Y314,2),0)</f>
        <v>0</v>
      </c>
      <c r="GO314">
        <f>IF(BI314=2,ROUND(O314+X314+Y314,2),0)</f>
        <v>0</v>
      </c>
      <c r="GP314">
        <f>IF(BI314=4,ROUND(O314+X314+Y314,2)+GX314,0)</f>
        <v>1692.92</v>
      </c>
      <c r="GR314">
        <v>0</v>
      </c>
      <c r="GS314">
        <v>3</v>
      </c>
      <c r="GT314">
        <v>0</v>
      </c>
      <c r="GU314" t="s">
        <v>3</v>
      </c>
      <c r="GV314">
        <f>ROUND((GT314),6)</f>
        <v>0</v>
      </c>
      <c r="GW314">
        <v>1</v>
      </c>
      <c r="GX314">
        <f t="shared" si="305"/>
        <v>0</v>
      </c>
      <c r="HA314">
        <v>0</v>
      </c>
      <c r="HB314">
        <v>0</v>
      </c>
      <c r="HC314">
        <f t="shared" si="306"/>
        <v>0</v>
      </c>
      <c r="IK314">
        <v>0</v>
      </c>
    </row>
    <row r="315" spans="1:245" x14ac:dyDescent="0.2">
      <c r="A315">
        <v>17</v>
      </c>
      <c r="B315">
        <v>1</v>
      </c>
      <c r="C315">
        <f>ROW(SmtRes!A256)</f>
        <v>256</v>
      </c>
      <c r="D315">
        <f>ROW(EtalonRes!A257)</f>
        <v>257</v>
      </c>
      <c r="E315" t="s">
        <v>301</v>
      </c>
      <c r="F315" t="s">
        <v>65</v>
      </c>
      <c r="G315" t="s">
        <v>66</v>
      </c>
      <c r="H315" t="s">
        <v>26</v>
      </c>
      <c r="I315">
        <f>ROUND(I314,9)</f>
        <v>29.274000000000001</v>
      </c>
      <c r="J315">
        <v>0</v>
      </c>
      <c r="O315">
        <f t="shared" si="279"/>
        <v>35279.85</v>
      </c>
      <c r="P315">
        <f t="shared" si="280"/>
        <v>0</v>
      </c>
      <c r="Q315">
        <f t="shared" si="281"/>
        <v>35279.85</v>
      </c>
      <c r="R315">
        <f t="shared" si="282"/>
        <v>19179.150000000001</v>
      </c>
      <c r="S315">
        <f t="shared" si="283"/>
        <v>0</v>
      </c>
      <c r="T315">
        <f t="shared" si="284"/>
        <v>0</v>
      </c>
      <c r="U315">
        <f t="shared" si="285"/>
        <v>0</v>
      </c>
      <c r="V315">
        <f t="shared" si="286"/>
        <v>0</v>
      </c>
      <c r="W315">
        <f t="shared" si="287"/>
        <v>0</v>
      </c>
      <c r="X315">
        <f t="shared" si="288"/>
        <v>0</v>
      </c>
      <c r="Y315">
        <f t="shared" si="288"/>
        <v>0</v>
      </c>
      <c r="AA315">
        <v>45334378</v>
      </c>
      <c r="AB315">
        <f t="shared" si="289"/>
        <v>1205.1600000000001</v>
      </c>
      <c r="AC315">
        <f>ROUND(((ES315*44)),6)</f>
        <v>0</v>
      </c>
      <c r="AD315">
        <f>ROUND(((((ET315*44))-((EU315*44)))+AE315),6)</f>
        <v>1205.1600000000001</v>
      </c>
      <c r="AE315">
        <f>ROUND(((EU315*44)),6)</f>
        <v>655.16</v>
      </c>
      <c r="AF315">
        <f>ROUND(((EV315*44)),6)</f>
        <v>0</v>
      </c>
      <c r="AG315">
        <f t="shared" si="291"/>
        <v>0</v>
      </c>
      <c r="AH315">
        <f>((EW315*44))</f>
        <v>0</v>
      </c>
      <c r="AI315">
        <f>((EX315*44))</f>
        <v>0</v>
      </c>
      <c r="AJ315">
        <f t="shared" si="293"/>
        <v>0</v>
      </c>
      <c r="AK315">
        <v>27.39</v>
      </c>
      <c r="AL315">
        <v>0</v>
      </c>
      <c r="AM315">
        <v>27.39</v>
      </c>
      <c r="AN315">
        <v>14.89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1</v>
      </c>
      <c r="AW315">
        <v>1</v>
      </c>
      <c r="AZ315">
        <v>1</v>
      </c>
      <c r="BA315">
        <v>1</v>
      </c>
      <c r="BB315">
        <v>1</v>
      </c>
      <c r="BC315">
        <v>1</v>
      </c>
      <c r="BD315" t="s">
        <v>3</v>
      </c>
      <c r="BE315" t="s">
        <v>3</v>
      </c>
      <c r="BF315" t="s">
        <v>3</v>
      </c>
      <c r="BG315" t="s">
        <v>3</v>
      </c>
      <c r="BH315">
        <v>0</v>
      </c>
      <c r="BI315">
        <v>4</v>
      </c>
      <c r="BJ315" t="s">
        <v>67</v>
      </c>
      <c r="BM315">
        <v>1</v>
      </c>
      <c r="BN315">
        <v>0</v>
      </c>
      <c r="BO315" t="s">
        <v>3</v>
      </c>
      <c r="BP315">
        <v>0</v>
      </c>
      <c r="BQ315">
        <v>1</v>
      </c>
      <c r="BR315">
        <v>0</v>
      </c>
      <c r="BS315">
        <v>1</v>
      </c>
      <c r="BT315">
        <v>1</v>
      </c>
      <c r="BU315">
        <v>1</v>
      </c>
      <c r="BV315">
        <v>1</v>
      </c>
      <c r="BW315">
        <v>1</v>
      </c>
      <c r="BX315">
        <v>1</v>
      </c>
      <c r="BY315" t="s">
        <v>3</v>
      </c>
      <c r="BZ315">
        <v>0</v>
      </c>
      <c r="CA315">
        <v>0</v>
      </c>
      <c r="CE315">
        <v>0</v>
      </c>
      <c r="CF315">
        <v>0</v>
      </c>
      <c r="CG315">
        <v>0</v>
      </c>
      <c r="CM315">
        <v>0</v>
      </c>
      <c r="CN315" t="s">
        <v>3</v>
      </c>
      <c r="CO315">
        <v>0</v>
      </c>
      <c r="CP315">
        <f t="shared" si="294"/>
        <v>35279.85</v>
      </c>
      <c r="CQ315">
        <f t="shared" si="295"/>
        <v>0</v>
      </c>
      <c r="CR315">
        <f>(((((ET315*44))*BB315-((EU315*44))*BS315)+AE315*BS315)*AV315)</f>
        <v>1205.1599999999999</v>
      </c>
      <c r="CS315">
        <f t="shared" si="296"/>
        <v>655.16</v>
      </c>
      <c r="CT315">
        <f t="shared" si="297"/>
        <v>0</v>
      </c>
      <c r="CU315">
        <f t="shared" si="298"/>
        <v>0</v>
      </c>
      <c r="CV315">
        <f t="shared" si="299"/>
        <v>0</v>
      </c>
      <c r="CW315">
        <f t="shared" si="300"/>
        <v>0</v>
      </c>
      <c r="CX315">
        <f t="shared" si="300"/>
        <v>0</v>
      </c>
      <c r="CY315">
        <f t="shared" si="301"/>
        <v>0</v>
      </c>
      <c r="CZ315">
        <f t="shared" si="302"/>
        <v>0</v>
      </c>
      <c r="DC315" t="s">
        <v>3</v>
      </c>
      <c r="DD315" t="s">
        <v>59</v>
      </c>
      <c r="DE315" t="s">
        <v>59</v>
      </c>
      <c r="DF315" t="s">
        <v>59</v>
      </c>
      <c r="DG315" t="s">
        <v>59</v>
      </c>
      <c r="DH315" t="s">
        <v>3</v>
      </c>
      <c r="DI315" t="s">
        <v>59</v>
      </c>
      <c r="DJ315" t="s">
        <v>59</v>
      </c>
      <c r="DK315" t="s">
        <v>3</v>
      </c>
      <c r="DL315" t="s">
        <v>3</v>
      </c>
      <c r="DM315" t="s">
        <v>3</v>
      </c>
      <c r="DN315">
        <v>0</v>
      </c>
      <c r="DO315">
        <v>0</v>
      </c>
      <c r="DP315">
        <v>1</v>
      </c>
      <c r="DQ315">
        <v>1</v>
      </c>
      <c r="DU315">
        <v>1009</v>
      </c>
      <c r="DV315" t="s">
        <v>26</v>
      </c>
      <c r="DW315" t="s">
        <v>26</v>
      </c>
      <c r="DX315">
        <v>1000</v>
      </c>
      <c r="EE315">
        <v>41650918</v>
      </c>
      <c r="EF315">
        <v>1</v>
      </c>
      <c r="EG315" t="s">
        <v>20</v>
      </c>
      <c r="EH315">
        <v>0</v>
      </c>
      <c r="EI315" t="s">
        <v>3</v>
      </c>
      <c r="EJ315">
        <v>4</v>
      </c>
      <c r="EK315">
        <v>1</v>
      </c>
      <c r="EL315" t="s">
        <v>54</v>
      </c>
      <c r="EM315" t="s">
        <v>22</v>
      </c>
      <c r="EO315" t="s">
        <v>3</v>
      </c>
      <c r="EQ315">
        <v>0</v>
      </c>
      <c r="ER315">
        <v>27.39</v>
      </c>
      <c r="ES315">
        <v>0</v>
      </c>
      <c r="ET315">
        <v>27.39</v>
      </c>
      <c r="EU315">
        <v>14.89</v>
      </c>
      <c r="EV315">
        <v>0</v>
      </c>
      <c r="EW315">
        <v>0</v>
      </c>
      <c r="EX315">
        <v>0</v>
      </c>
      <c r="EY315">
        <v>0</v>
      </c>
      <c r="FQ315">
        <v>0</v>
      </c>
      <c r="FR315">
        <f t="shared" si="303"/>
        <v>0</v>
      </c>
      <c r="FS315">
        <v>0</v>
      </c>
      <c r="FX315">
        <v>0</v>
      </c>
      <c r="FY315">
        <v>0</v>
      </c>
      <c r="GA315" t="s">
        <v>3</v>
      </c>
      <c r="GD315">
        <v>1</v>
      </c>
      <c r="GF315">
        <v>-1675548299</v>
      </c>
      <c r="GG315">
        <v>2</v>
      </c>
      <c r="GH315">
        <v>1</v>
      </c>
      <c r="GI315">
        <v>-2</v>
      </c>
      <c r="GJ315">
        <v>0</v>
      </c>
      <c r="GK315">
        <v>0</v>
      </c>
      <c r="GL315">
        <f t="shared" si="304"/>
        <v>0</v>
      </c>
      <c r="GM315">
        <f>ROUND(O315+X315+Y315,2)+GX315</f>
        <v>35279.85</v>
      </c>
      <c r="GN315">
        <f>IF(OR(BI315=0,BI315=1),ROUND(O315+X315+Y315,2),0)</f>
        <v>0</v>
      </c>
      <c r="GO315">
        <f>IF(BI315=2,ROUND(O315+X315+Y315,2),0)</f>
        <v>0</v>
      </c>
      <c r="GP315">
        <f>IF(BI315=4,ROUND(O315+X315+Y315,2)+GX315,0)</f>
        <v>35279.85</v>
      </c>
      <c r="GR315">
        <v>0</v>
      </c>
      <c r="GS315">
        <v>3</v>
      </c>
      <c r="GT315">
        <v>0</v>
      </c>
      <c r="GU315" t="s">
        <v>59</v>
      </c>
      <c r="GV315">
        <f>ROUND(((GT315*44)),6)</f>
        <v>0</v>
      </c>
      <c r="GW315">
        <v>1</v>
      </c>
      <c r="GX315">
        <f t="shared" si="305"/>
        <v>0</v>
      </c>
      <c r="HA315">
        <v>0</v>
      </c>
      <c r="HB315">
        <v>0</v>
      </c>
      <c r="HC315">
        <f t="shared" si="306"/>
        <v>0</v>
      </c>
      <c r="IK315">
        <v>0</v>
      </c>
    </row>
    <row r="317" spans="1:245" x14ac:dyDescent="0.2">
      <c r="A317" s="1">
        <v>5</v>
      </c>
      <c r="B317" s="1">
        <v>0</v>
      </c>
      <c r="C317" s="1"/>
      <c r="D317" s="1">
        <f>ROW(A328)</f>
        <v>328</v>
      </c>
      <c r="E317" s="1"/>
      <c r="F317" s="1" t="s">
        <v>302</v>
      </c>
      <c r="G317" s="1" t="s">
        <v>286</v>
      </c>
      <c r="H317" s="1" t="s">
        <v>3</v>
      </c>
      <c r="I317" s="1">
        <v>0</v>
      </c>
      <c r="J317" s="1"/>
      <c r="K317" s="1">
        <v>0</v>
      </c>
      <c r="L317" s="1"/>
      <c r="M317" s="1"/>
      <c r="N317" s="1"/>
      <c r="O317" s="1"/>
      <c r="P317" s="1"/>
      <c r="Q317" s="1"/>
      <c r="R317" s="1"/>
      <c r="S317" s="1"/>
      <c r="T317" s="1"/>
      <c r="U317" s="1" t="s">
        <v>3</v>
      </c>
      <c r="V317" s="1">
        <v>0</v>
      </c>
      <c r="W317" s="1"/>
      <c r="X317" s="1"/>
      <c r="Y317" s="1"/>
      <c r="Z317" s="1"/>
      <c r="AA317" s="1"/>
      <c r="AB317" s="1" t="s">
        <v>3</v>
      </c>
      <c r="AC317" s="1" t="s">
        <v>3</v>
      </c>
      <c r="AD317" s="1" t="s">
        <v>3</v>
      </c>
      <c r="AE317" s="1" t="s">
        <v>3</v>
      </c>
      <c r="AF317" s="1" t="s">
        <v>3</v>
      </c>
      <c r="AG317" s="1" t="s">
        <v>3</v>
      </c>
      <c r="AH317" s="1"/>
      <c r="AI317" s="1"/>
      <c r="AJ317" s="1"/>
      <c r="AK317" s="1"/>
      <c r="AL317" s="1"/>
      <c r="AM317" s="1"/>
      <c r="AN317" s="1"/>
      <c r="AO317" s="1"/>
      <c r="AP317" s="1" t="s">
        <v>3</v>
      </c>
      <c r="AQ317" s="1" t="s">
        <v>3</v>
      </c>
      <c r="AR317" s="1" t="s">
        <v>3</v>
      </c>
      <c r="AS317" s="1"/>
      <c r="AT317" s="1"/>
      <c r="AU317" s="1"/>
      <c r="AV317" s="1"/>
      <c r="AW317" s="1"/>
      <c r="AX317" s="1"/>
      <c r="AY317" s="1"/>
      <c r="AZ317" s="1" t="s">
        <v>3</v>
      </c>
      <c r="BA317" s="1"/>
      <c r="BB317" s="1" t="s">
        <v>3</v>
      </c>
      <c r="BC317" s="1" t="s">
        <v>3</v>
      </c>
      <c r="BD317" s="1" t="s">
        <v>3</v>
      </c>
      <c r="BE317" s="1" t="s">
        <v>3</v>
      </c>
      <c r="BF317" s="1" t="s">
        <v>3</v>
      </c>
      <c r="BG317" s="1" t="s">
        <v>3</v>
      </c>
      <c r="BH317" s="1" t="s">
        <v>3</v>
      </c>
      <c r="BI317" s="1" t="s">
        <v>3</v>
      </c>
      <c r="BJ317" s="1" t="s">
        <v>3</v>
      </c>
      <c r="BK317" s="1" t="s">
        <v>3</v>
      </c>
      <c r="BL317" s="1" t="s">
        <v>3</v>
      </c>
      <c r="BM317" s="1" t="s">
        <v>3</v>
      </c>
      <c r="BN317" s="1" t="s">
        <v>3</v>
      </c>
      <c r="BO317" s="1" t="s">
        <v>3</v>
      </c>
      <c r="BP317" s="1" t="s">
        <v>3</v>
      </c>
      <c r="BQ317" s="1"/>
      <c r="BR317" s="1"/>
      <c r="BS317" s="1"/>
      <c r="BT317" s="1"/>
      <c r="BU317" s="1"/>
      <c r="BV317" s="1"/>
      <c r="BW317" s="1"/>
      <c r="BX317" s="1">
        <v>0</v>
      </c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>
        <v>0</v>
      </c>
    </row>
    <row r="319" spans="1:245" x14ac:dyDescent="0.2">
      <c r="A319" s="2">
        <v>52</v>
      </c>
      <c r="B319" s="2">
        <f t="shared" ref="B319:G319" si="307">B328</f>
        <v>0</v>
      </c>
      <c r="C319" s="2">
        <f t="shared" si="307"/>
        <v>5</v>
      </c>
      <c r="D319" s="2">
        <f t="shared" si="307"/>
        <v>317</v>
      </c>
      <c r="E319" s="2">
        <f t="shared" si="307"/>
        <v>0</v>
      </c>
      <c r="F319" s="2" t="str">
        <f t="shared" si="307"/>
        <v>Новый подраздел</v>
      </c>
      <c r="G319" s="2" t="str">
        <f t="shared" si="307"/>
        <v>Замена бортового камня, дорожного</v>
      </c>
      <c r="H319" s="2"/>
      <c r="I319" s="2"/>
      <c r="J319" s="2"/>
      <c r="K319" s="2"/>
      <c r="L319" s="2"/>
      <c r="M319" s="2"/>
      <c r="N319" s="2"/>
      <c r="O319" s="2">
        <f t="shared" ref="O319:AT319" si="308">O328</f>
        <v>0</v>
      </c>
      <c r="P319" s="2">
        <f t="shared" si="308"/>
        <v>0</v>
      </c>
      <c r="Q319" s="2">
        <f t="shared" si="308"/>
        <v>0</v>
      </c>
      <c r="R319" s="2">
        <f t="shared" si="308"/>
        <v>0</v>
      </c>
      <c r="S319" s="2">
        <f t="shared" si="308"/>
        <v>0</v>
      </c>
      <c r="T319" s="2">
        <f t="shared" si="308"/>
        <v>0</v>
      </c>
      <c r="U319" s="2">
        <f t="shared" si="308"/>
        <v>0</v>
      </c>
      <c r="V319" s="2">
        <f t="shared" si="308"/>
        <v>0</v>
      </c>
      <c r="W319" s="2">
        <f t="shared" si="308"/>
        <v>0</v>
      </c>
      <c r="X319" s="2">
        <f t="shared" si="308"/>
        <v>0</v>
      </c>
      <c r="Y319" s="2">
        <f t="shared" si="308"/>
        <v>0</v>
      </c>
      <c r="Z319" s="2">
        <f t="shared" si="308"/>
        <v>0</v>
      </c>
      <c r="AA319" s="2">
        <f t="shared" si="308"/>
        <v>0</v>
      </c>
      <c r="AB319" s="2">
        <f t="shared" si="308"/>
        <v>0</v>
      </c>
      <c r="AC319" s="2">
        <f t="shared" si="308"/>
        <v>0</v>
      </c>
      <c r="AD319" s="2">
        <f t="shared" si="308"/>
        <v>0</v>
      </c>
      <c r="AE319" s="2">
        <f t="shared" si="308"/>
        <v>0</v>
      </c>
      <c r="AF319" s="2">
        <f t="shared" si="308"/>
        <v>0</v>
      </c>
      <c r="AG319" s="2">
        <f t="shared" si="308"/>
        <v>0</v>
      </c>
      <c r="AH319" s="2">
        <f t="shared" si="308"/>
        <v>0</v>
      </c>
      <c r="AI319" s="2">
        <f t="shared" si="308"/>
        <v>0</v>
      </c>
      <c r="AJ319" s="2">
        <f t="shared" si="308"/>
        <v>0</v>
      </c>
      <c r="AK319" s="2">
        <f t="shared" si="308"/>
        <v>0</v>
      </c>
      <c r="AL319" s="2">
        <f t="shared" si="308"/>
        <v>0</v>
      </c>
      <c r="AM319" s="2">
        <f t="shared" si="308"/>
        <v>0</v>
      </c>
      <c r="AN319" s="2">
        <f t="shared" si="308"/>
        <v>0</v>
      </c>
      <c r="AO319" s="2">
        <f t="shared" si="308"/>
        <v>0</v>
      </c>
      <c r="AP319" s="2">
        <f t="shared" si="308"/>
        <v>0</v>
      </c>
      <c r="AQ319" s="2">
        <f t="shared" si="308"/>
        <v>0</v>
      </c>
      <c r="AR319" s="2">
        <f t="shared" si="308"/>
        <v>0</v>
      </c>
      <c r="AS319" s="2">
        <f t="shared" si="308"/>
        <v>0</v>
      </c>
      <c r="AT319" s="2">
        <f t="shared" si="308"/>
        <v>0</v>
      </c>
      <c r="AU319" s="2">
        <f t="shared" ref="AU319:BZ319" si="309">AU328</f>
        <v>0</v>
      </c>
      <c r="AV319" s="2">
        <f t="shared" si="309"/>
        <v>0</v>
      </c>
      <c r="AW319" s="2">
        <f t="shared" si="309"/>
        <v>0</v>
      </c>
      <c r="AX319" s="2">
        <f t="shared" si="309"/>
        <v>0</v>
      </c>
      <c r="AY319" s="2">
        <f t="shared" si="309"/>
        <v>0</v>
      </c>
      <c r="AZ319" s="2">
        <f t="shared" si="309"/>
        <v>0</v>
      </c>
      <c r="BA319" s="2">
        <f t="shared" si="309"/>
        <v>0</v>
      </c>
      <c r="BB319" s="2">
        <f t="shared" si="309"/>
        <v>0</v>
      </c>
      <c r="BC319" s="2">
        <f t="shared" si="309"/>
        <v>0</v>
      </c>
      <c r="BD319" s="2">
        <f t="shared" si="309"/>
        <v>0</v>
      </c>
      <c r="BE319" s="2">
        <f t="shared" si="309"/>
        <v>0</v>
      </c>
      <c r="BF319" s="2">
        <f t="shared" si="309"/>
        <v>0</v>
      </c>
      <c r="BG319" s="2">
        <f t="shared" si="309"/>
        <v>0</v>
      </c>
      <c r="BH319" s="2">
        <f t="shared" si="309"/>
        <v>0</v>
      </c>
      <c r="BI319" s="2">
        <f t="shared" si="309"/>
        <v>0</v>
      </c>
      <c r="BJ319" s="2">
        <f t="shared" si="309"/>
        <v>0</v>
      </c>
      <c r="BK319" s="2">
        <f t="shared" si="309"/>
        <v>0</v>
      </c>
      <c r="BL319" s="2">
        <f t="shared" si="309"/>
        <v>0</v>
      </c>
      <c r="BM319" s="2">
        <f t="shared" si="309"/>
        <v>0</v>
      </c>
      <c r="BN319" s="2">
        <f t="shared" si="309"/>
        <v>0</v>
      </c>
      <c r="BO319" s="2">
        <f t="shared" si="309"/>
        <v>0</v>
      </c>
      <c r="BP319" s="2">
        <f t="shared" si="309"/>
        <v>0</v>
      </c>
      <c r="BQ319" s="2">
        <f t="shared" si="309"/>
        <v>0</v>
      </c>
      <c r="BR319" s="2">
        <f t="shared" si="309"/>
        <v>0</v>
      </c>
      <c r="BS319" s="2">
        <f t="shared" si="309"/>
        <v>0</v>
      </c>
      <c r="BT319" s="2">
        <f t="shared" si="309"/>
        <v>0</v>
      </c>
      <c r="BU319" s="2">
        <f t="shared" si="309"/>
        <v>0</v>
      </c>
      <c r="BV319" s="2">
        <f t="shared" si="309"/>
        <v>0</v>
      </c>
      <c r="BW319" s="2">
        <f t="shared" si="309"/>
        <v>0</v>
      </c>
      <c r="BX319" s="2">
        <f t="shared" si="309"/>
        <v>0</v>
      </c>
      <c r="BY319" s="2">
        <f t="shared" si="309"/>
        <v>0</v>
      </c>
      <c r="BZ319" s="2">
        <f t="shared" si="309"/>
        <v>0</v>
      </c>
      <c r="CA319" s="2">
        <f t="shared" ref="CA319:DF319" si="310">CA328</f>
        <v>0</v>
      </c>
      <c r="CB319" s="2">
        <f t="shared" si="310"/>
        <v>0</v>
      </c>
      <c r="CC319" s="2">
        <f t="shared" si="310"/>
        <v>0</v>
      </c>
      <c r="CD319" s="2">
        <f t="shared" si="310"/>
        <v>0</v>
      </c>
      <c r="CE319" s="2">
        <f t="shared" si="310"/>
        <v>0</v>
      </c>
      <c r="CF319" s="2">
        <f t="shared" si="310"/>
        <v>0</v>
      </c>
      <c r="CG319" s="2">
        <f t="shared" si="310"/>
        <v>0</v>
      </c>
      <c r="CH319" s="2">
        <f t="shared" si="310"/>
        <v>0</v>
      </c>
      <c r="CI319" s="2">
        <f t="shared" si="310"/>
        <v>0</v>
      </c>
      <c r="CJ319" s="2">
        <f t="shared" si="310"/>
        <v>0</v>
      </c>
      <c r="CK319" s="2">
        <f t="shared" si="310"/>
        <v>0</v>
      </c>
      <c r="CL319" s="2">
        <f t="shared" si="310"/>
        <v>0</v>
      </c>
      <c r="CM319" s="2">
        <f t="shared" si="310"/>
        <v>0</v>
      </c>
      <c r="CN319" s="2">
        <f t="shared" si="310"/>
        <v>0</v>
      </c>
      <c r="CO319" s="2">
        <f t="shared" si="310"/>
        <v>0</v>
      </c>
      <c r="CP319" s="2">
        <f t="shared" si="310"/>
        <v>0</v>
      </c>
      <c r="CQ319" s="2">
        <f t="shared" si="310"/>
        <v>0</v>
      </c>
      <c r="CR319" s="2">
        <f t="shared" si="310"/>
        <v>0</v>
      </c>
      <c r="CS319" s="2">
        <f t="shared" si="310"/>
        <v>0</v>
      </c>
      <c r="CT319" s="2">
        <f t="shared" si="310"/>
        <v>0</v>
      </c>
      <c r="CU319" s="2">
        <f t="shared" si="310"/>
        <v>0</v>
      </c>
      <c r="CV319" s="2">
        <f t="shared" si="310"/>
        <v>0</v>
      </c>
      <c r="CW319" s="2">
        <f t="shared" si="310"/>
        <v>0</v>
      </c>
      <c r="CX319" s="2">
        <f t="shared" si="310"/>
        <v>0</v>
      </c>
      <c r="CY319" s="2">
        <f t="shared" si="310"/>
        <v>0</v>
      </c>
      <c r="CZ319" s="2">
        <f t="shared" si="310"/>
        <v>0</v>
      </c>
      <c r="DA319" s="2">
        <f t="shared" si="310"/>
        <v>0</v>
      </c>
      <c r="DB319" s="2">
        <f t="shared" si="310"/>
        <v>0</v>
      </c>
      <c r="DC319" s="2">
        <f t="shared" si="310"/>
        <v>0</v>
      </c>
      <c r="DD319" s="2">
        <f t="shared" si="310"/>
        <v>0</v>
      </c>
      <c r="DE319" s="2">
        <f t="shared" si="310"/>
        <v>0</v>
      </c>
      <c r="DF319" s="2">
        <f t="shared" si="310"/>
        <v>0</v>
      </c>
      <c r="DG319" s="3">
        <f t="shared" ref="DG319:EL319" si="311">DG328</f>
        <v>0</v>
      </c>
      <c r="DH319" s="3">
        <f t="shared" si="311"/>
        <v>0</v>
      </c>
      <c r="DI319" s="3">
        <f t="shared" si="311"/>
        <v>0</v>
      </c>
      <c r="DJ319" s="3">
        <f t="shared" si="311"/>
        <v>0</v>
      </c>
      <c r="DK319" s="3">
        <f t="shared" si="311"/>
        <v>0</v>
      </c>
      <c r="DL319" s="3">
        <f t="shared" si="311"/>
        <v>0</v>
      </c>
      <c r="DM319" s="3">
        <f t="shared" si="311"/>
        <v>0</v>
      </c>
      <c r="DN319" s="3">
        <f t="shared" si="311"/>
        <v>0</v>
      </c>
      <c r="DO319" s="3">
        <f t="shared" si="311"/>
        <v>0</v>
      </c>
      <c r="DP319" s="3">
        <f t="shared" si="311"/>
        <v>0</v>
      </c>
      <c r="DQ319" s="3">
        <f t="shared" si="311"/>
        <v>0</v>
      </c>
      <c r="DR319" s="3">
        <f t="shared" si="311"/>
        <v>0</v>
      </c>
      <c r="DS319" s="3">
        <f t="shared" si="311"/>
        <v>0</v>
      </c>
      <c r="DT319" s="3">
        <f t="shared" si="311"/>
        <v>0</v>
      </c>
      <c r="DU319" s="3">
        <f t="shared" si="311"/>
        <v>0</v>
      </c>
      <c r="DV319" s="3">
        <f t="shared" si="311"/>
        <v>0</v>
      </c>
      <c r="DW319" s="3">
        <f t="shared" si="311"/>
        <v>0</v>
      </c>
      <c r="DX319" s="3">
        <f t="shared" si="311"/>
        <v>0</v>
      </c>
      <c r="DY319" s="3">
        <f t="shared" si="311"/>
        <v>0</v>
      </c>
      <c r="DZ319" s="3">
        <f t="shared" si="311"/>
        <v>0</v>
      </c>
      <c r="EA319" s="3">
        <f t="shared" si="311"/>
        <v>0</v>
      </c>
      <c r="EB319" s="3">
        <f t="shared" si="311"/>
        <v>0</v>
      </c>
      <c r="EC319" s="3">
        <f t="shared" si="311"/>
        <v>0</v>
      </c>
      <c r="ED319" s="3">
        <f t="shared" si="311"/>
        <v>0</v>
      </c>
      <c r="EE319" s="3">
        <f t="shared" si="311"/>
        <v>0</v>
      </c>
      <c r="EF319" s="3">
        <f t="shared" si="311"/>
        <v>0</v>
      </c>
      <c r="EG319" s="3">
        <f t="shared" si="311"/>
        <v>0</v>
      </c>
      <c r="EH319" s="3">
        <f t="shared" si="311"/>
        <v>0</v>
      </c>
      <c r="EI319" s="3">
        <f t="shared" si="311"/>
        <v>0</v>
      </c>
      <c r="EJ319" s="3">
        <f t="shared" si="311"/>
        <v>0</v>
      </c>
      <c r="EK319" s="3">
        <f t="shared" si="311"/>
        <v>0</v>
      </c>
      <c r="EL319" s="3">
        <f t="shared" si="311"/>
        <v>0</v>
      </c>
      <c r="EM319" s="3">
        <f t="shared" ref="EM319:FR319" si="312">EM328</f>
        <v>0</v>
      </c>
      <c r="EN319" s="3">
        <f t="shared" si="312"/>
        <v>0</v>
      </c>
      <c r="EO319" s="3">
        <f t="shared" si="312"/>
        <v>0</v>
      </c>
      <c r="EP319" s="3">
        <f t="shared" si="312"/>
        <v>0</v>
      </c>
      <c r="EQ319" s="3">
        <f t="shared" si="312"/>
        <v>0</v>
      </c>
      <c r="ER319" s="3">
        <f t="shared" si="312"/>
        <v>0</v>
      </c>
      <c r="ES319" s="3">
        <f t="shared" si="312"/>
        <v>0</v>
      </c>
      <c r="ET319" s="3">
        <f t="shared" si="312"/>
        <v>0</v>
      </c>
      <c r="EU319" s="3">
        <f t="shared" si="312"/>
        <v>0</v>
      </c>
      <c r="EV319" s="3">
        <f t="shared" si="312"/>
        <v>0</v>
      </c>
      <c r="EW319" s="3">
        <f t="shared" si="312"/>
        <v>0</v>
      </c>
      <c r="EX319" s="3">
        <f t="shared" si="312"/>
        <v>0</v>
      </c>
      <c r="EY319" s="3">
        <f t="shared" si="312"/>
        <v>0</v>
      </c>
      <c r="EZ319" s="3">
        <f t="shared" si="312"/>
        <v>0</v>
      </c>
      <c r="FA319" s="3">
        <f t="shared" si="312"/>
        <v>0</v>
      </c>
      <c r="FB319" s="3">
        <f t="shared" si="312"/>
        <v>0</v>
      </c>
      <c r="FC319" s="3">
        <f t="shared" si="312"/>
        <v>0</v>
      </c>
      <c r="FD319" s="3">
        <f t="shared" si="312"/>
        <v>0</v>
      </c>
      <c r="FE319" s="3">
        <f t="shared" si="312"/>
        <v>0</v>
      </c>
      <c r="FF319" s="3">
        <f t="shared" si="312"/>
        <v>0</v>
      </c>
      <c r="FG319" s="3">
        <f t="shared" si="312"/>
        <v>0</v>
      </c>
      <c r="FH319" s="3">
        <f t="shared" si="312"/>
        <v>0</v>
      </c>
      <c r="FI319" s="3">
        <f t="shared" si="312"/>
        <v>0</v>
      </c>
      <c r="FJ319" s="3">
        <f t="shared" si="312"/>
        <v>0</v>
      </c>
      <c r="FK319" s="3">
        <f t="shared" si="312"/>
        <v>0</v>
      </c>
      <c r="FL319" s="3">
        <f t="shared" si="312"/>
        <v>0</v>
      </c>
      <c r="FM319" s="3">
        <f t="shared" si="312"/>
        <v>0</v>
      </c>
      <c r="FN319" s="3">
        <f t="shared" si="312"/>
        <v>0</v>
      </c>
      <c r="FO319" s="3">
        <f t="shared" si="312"/>
        <v>0</v>
      </c>
      <c r="FP319" s="3">
        <f t="shared" si="312"/>
        <v>0</v>
      </c>
      <c r="FQ319" s="3">
        <f t="shared" si="312"/>
        <v>0</v>
      </c>
      <c r="FR319" s="3">
        <f t="shared" si="312"/>
        <v>0</v>
      </c>
      <c r="FS319" s="3">
        <f t="shared" ref="FS319:GX319" si="313">FS328</f>
        <v>0</v>
      </c>
      <c r="FT319" s="3">
        <f t="shared" si="313"/>
        <v>0</v>
      </c>
      <c r="FU319" s="3">
        <f t="shared" si="313"/>
        <v>0</v>
      </c>
      <c r="FV319" s="3">
        <f t="shared" si="313"/>
        <v>0</v>
      </c>
      <c r="FW319" s="3">
        <f t="shared" si="313"/>
        <v>0</v>
      </c>
      <c r="FX319" s="3">
        <f t="shared" si="313"/>
        <v>0</v>
      </c>
      <c r="FY319" s="3">
        <f t="shared" si="313"/>
        <v>0</v>
      </c>
      <c r="FZ319" s="3">
        <f t="shared" si="313"/>
        <v>0</v>
      </c>
      <c r="GA319" s="3">
        <f t="shared" si="313"/>
        <v>0</v>
      </c>
      <c r="GB319" s="3">
        <f t="shared" si="313"/>
        <v>0</v>
      </c>
      <c r="GC319" s="3">
        <f t="shared" si="313"/>
        <v>0</v>
      </c>
      <c r="GD319" s="3">
        <f t="shared" si="313"/>
        <v>0</v>
      </c>
      <c r="GE319" s="3">
        <f t="shared" si="313"/>
        <v>0</v>
      </c>
      <c r="GF319" s="3">
        <f t="shared" si="313"/>
        <v>0</v>
      </c>
      <c r="GG319" s="3">
        <f t="shared" si="313"/>
        <v>0</v>
      </c>
      <c r="GH319" s="3">
        <f t="shared" si="313"/>
        <v>0</v>
      </c>
      <c r="GI319" s="3">
        <f t="shared" si="313"/>
        <v>0</v>
      </c>
      <c r="GJ319" s="3">
        <f t="shared" si="313"/>
        <v>0</v>
      </c>
      <c r="GK319" s="3">
        <f t="shared" si="313"/>
        <v>0</v>
      </c>
      <c r="GL319" s="3">
        <f t="shared" si="313"/>
        <v>0</v>
      </c>
      <c r="GM319" s="3">
        <f t="shared" si="313"/>
        <v>0</v>
      </c>
      <c r="GN319" s="3">
        <f t="shared" si="313"/>
        <v>0</v>
      </c>
      <c r="GO319" s="3">
        <f t="shared" si="313"/>
        <v>0</v>
      </c>
      <c r="GP319" s="3">
        <f t="shared" si="313"/>
        <v>0</v>
      </c>
      <c r="GQ319" s="3">
        <f t="shared" si="313"/>
        <v>0</v>
      </c>
      <c r="GR319" s="3">
        <f t="shared" si="313"/>
        <v>0</v>
      </c>
      <c r="GS319" s="3">
        <f t="shared" si="313"/>
        <v>0</v>
      </c>
      <c r="GT319" s="3">
        <f t="shared" si="313"/>
        <v>0</v>
      </c>
      <c r="GU319" s="3">
        <f t="shared" si="313"/>
        <v>0</v>
      </c>
      <c r="GV319" s="3">
        <f t="shared" si="313"/>
        <v>0</v>
      </c>
      <c r="GW319" s="3">
        <f t="shared" si="313"/>
        <v>0</v>
      </c>
      <c r="GX319" s="3">
        <f t="shared" si="313"/>
        <v>0</v>
      </c>
    </row>
    <row r="321" spans="1:245" x14ac:dyDescent="0.2">
      <c r="A321">
        <v>17</v>
      </c>
      <c r="B321">
        <v>0</v>
      </c>
      <c r="C321">
        <f>ROW(SmtRes!A265)</f>
        <v>265</v>
      </c>
      <c r="D321">
        <f>ROW(EtalonRes!A266)</f>
        <v>266</v>
      </c>
      <c r="E321" t="s">
        <v>3</v>
      </c>
      <c r="F321" t="s">
        <v>288</v>
      </c>
      <c r="G321" t="s">
        <v>289</v>
      </c>
      <c r="H321" t="s">
        <v>290</v>
      </c>
      <c r="I321">
        <f>ROUND(119*0,9)</f>
        <v>0</v>
      </c>
      <c r="J321">
        <v>0</v>
      </c>
      <c r="O321">
        <f t="shared" ref="O321:O326" si="314">ROUND(CP321,2)</f>
        <v>0</v>
      </c>
      <c r="P321">
        <f t="shared" ref="P321:P326" si="315">ROUND(CQ321*I321,2)</f>
        <v>0</v>
      </c>
      <c r="Q321">
        <f t="shared" ref="Q321:Q326" si="316">ROUND(CR321*I321,2)</f>
        <v>0</v>
      </c>
      <c r="R321">
        <f t="shared" ref="R321:R326" si="317">ROUND(CS321*I321,2)</f>
        <v>0</v>
      </c>
      <c r="S321">
        <f t="shared" ref="S321:S326" si="318">ROUND(CT321*I321,2)</f>
        <v>0</v>
      </c>
      <c r="T321">
        <f t="shared" ref="T321:T326" si="319">ROUND(CU321*I321,2)</f>
        <v>0</v>
      </c>
      <c r="U321">
        <f t="shared" ref="U321:U326" si="320">CV321*I321</f>
        <v>0</v>
      </c>
      <c r="V321">
        <f t="shared" ref="V321:V326" si="321">CW321*I321</f>
        <v>0</v>
      </c>
      <c r="W321">
        <f t="shared" ref="W321:W326" si="322">ROUND(CX321*I321,2)</f>
        <v>0</v>
      </c>
      <c r="X321">
        <f t="shared" ref="X321:Y326" si="323">ROUND(CY321,2)</f>
        <v>0</v>
      </c>
      <c r="Y321">
        <f t="shared" si="323"/>
        <v>0</v>
      </c>
      <c r="AA321">
        <v>-1</v>
      </c>
      <c r="AB321">
        <f t="shared" ref="AB321:AB326" si="324">ROUND((AC321+AD321+AF321),6)</f>
        <v>893.96</v>
      </c>
      <c r="AC321">
        <f>ROUND((ES321),6)</f>
        <v>561.54</v>
      </c>
      <c r="AD321">
        <f>ROUND((((ET321)-(EU321))+AE321),6)</f>
        <v>191.33</v>
      </c>
      <c r="AE321">
        <f t="shared" ref="AE321:AF324" si="325">ROUND((EU321),6)</f>
        <v>107.64</v>
      </c>
      <c r="AF321">
        <f t="shared" si="325"/>
        <v>141.09</v>
      </c>
      <c r="AG321">
        <f t="shared" ref="AG321:AG326" si="326">ROUND((AP321),6)</f>
        <v>0</v>
      </c>
      <c r="AH321">
        <f t="shared" ref="AH321:AI324" si="327">(EW321)</f>
        <v>0.66</v>
      </c>
      <c r="AI321">
        <f t="shared" si="327"/>
        <v>0</v>
      </c>
      <c r="AJ321">
        <f t="shared" ref="AJ321:AJ326" si="328">(AS321)</f>
        <v>0</v>
      </c>
      <c r="AK321">
        <v>893.96</v>
      </c>
      <c r="AL321">
        <v>561.54</v>
      </c>
      <c r="AM321">
        <v>191.33</v>
      </c>
      <c r="AN321">
        <v>107.64</v>
      </c>
      <c r="AO321">
        <v>141.09</v>
      </c>
      <c r="AP321">
        <v>0</v>
      </c>
      <c r="AQ321">
        <v>0.66</v>
      </c>
      <c r="AR321">
        <v>0</v>
      </c>
      <c r="AS321">
        <v>0</v>
      </c>
      <c r="AT321">
        <v>70</v>
      </c>
      <c r="AU321">
        <v>10</v>
      </c>
      <c r="AV321">
        <v>1</v>
      </c>
      <c r="AW321">
        <v>1</v>
      </c>
      <c r="AZ321">
        <v>1</v>
      </c>
      <c r="BA321">
        <v>1</v>
      </c>
      <c r="BB321">
        <v>1</v>
      </c>
      <c r="BC321">
        <v>1</v>
      </c>
      <c r="BD321" t="s">
        <v>3</v>
      </c>
      <c r="BE321" t="s">
        <v>3</v>
      </c>
      <c r="BF321" t="s">
        <v>3</v>
      </c>
      <c r="BG321" t="s">
        <v>3</v>
      </c>
      <c r="BH321">
        <v>0</v>
      </c>
      <c r="BI321">
        <v>4</v>
      </c>
      <c r="BJ321" t="s">
        <v>291</v>
      </c>
      <c r="BM321">
        <v>0</v>
      </c>
      <c r="BN321">
        <v>0</v>
      </c>
      <c r="BO321" t="s">
        <v>3</v>
      </c>
      <c r="BP321">
        <v>0</v>
      </c>
      <c r="BQ321">
        <v>1</v>
      </c>
      <c r="BR321">
        <v>0</v>
      </c>
      <c r="BS321">
        <v>1</v>
      </c>
      <c r="BT321">
        <v>1</v>
      </c>
      <c r="BU321">
        <v>1</v>
      </c>
      <c r="BV321">
        <v>1</v>
      </c>
      <c r="BW321">
        <v>1</v>
      </c>
      <c r="BX321">
        <v>1</v>
      </c>
      <c r="BY321" t="s">
        <v>3</v>
      </c>
      <c r="BZ321">
        <v>70</v>
      </c>
      <c r="CA321">
        <v>10</v>
      </c>
      <c r="CE321">
        <v>0</v>
      </c>
      <c r="CF321">
        <v>0</v>
      </c>
      <c r="CG321">
        <v>0</v>
      </c>
      <c r="CM321">
        <v>0</v>
      </c>
      <c r="CN321" t="s">
        <v>3</v>
      </c>
      <c r="CO321">
        <v>0</v>
      </c>
      <c r="CP321">
        <f t="shared" ref="CP321:CP326" si="329">(P321+Q321+S321)</f>
        <v>0</v>
      </c>
      <c r="CQ321">
        <f t="shared" ref="CQ321:CQ326" si="330">(AC321*BC321*AW321)</f>
        <v>561.54</v>
      </c>
      <c r="CR321">
        <f>((((ET321)*BB321-(EU321)*BS321)+AE321*BS321)*AV321)</f>
        <v>191.33</v>
      </c>
      <c r="CS321">
        <f t="shared" ref="CS321:CS326" si="331">(AE321*BS321*AV321)</f>
        <v>107.64</v>
      </c>
      <c r="CT321">
        <f t="shared" ref="CT321:CT326" si="332">(AF321*BA321*AV321)</f>
        <v>141.09</v>
      </c>
      <c r="CU321">
        <f t="shared" ref="CU321:CU326" si="333">AG321</f>
        <v>0</v>
      </c>
      <c r="CV321">
        <f t="shared" ref="CV321:CV326" si="334">(AH321*AV321)</f>
        <v>0.66</v>
      </c>
      <c r="CW321">
        <f t="shared" ref="CW321:CX326" si="335">AI321</f>
        <v>0</v>
      </c>
      <c r="CX321">
        <f t="shared" si="335"/>
        <v>0</v>
      </c>
      <c r="CY321">
        <f t="shared" ref="CY321:CY326" si="336">((S321*BZ321)/100)</f>
        <v>0</v>
      </c>
      <c r="CZ321">
        <f t="shared" ref="CZ321:CZ326" si="337">((S321*CA321)/100)</f>
        <v>0</v>
      </c>
      <c r="DC321" t="s">
        <v>3</v>
      </c>
      <c r="DD321" t="s">
        <v>3</v>
      </c>
      <c r="DE321" t="s">
        <v>3</v>
      </c>
      <c r="DF321" t="s">
        <v>3</v>
      </c>
      <c r="DG321" t="s">
        <v>3</v>
      </c>
      <c r="DH321" t="s">
        <v>3</v>
      </c>
      <c r="DI321" t="s">
        <v>3</v>
      </c>
      <c r="DJ321" t="s">
        <v>3</v>
      </c>
      <c r="DK321" t="s">
        <v>3</v>
      </c>
      <c r="DL321" t="s">
        <v>3</v>
      </c>
      <c r="DM321" t="s">
        <v>3</v>
      </c>
      <c r="DN321">
        <v>0</v>
      </c>
      <c r="DO321">
        <v>0</v>
      </c>
      <c r="DP321">
        <v>1</v>
      </c>
      <c r="DQ321">
        <v>1</v>
      </c>
      <c r="DU321">
        <v>1003</v>
      </c>
      <c r="DV321" t="s">
        <v>290</v>
      </c>
      <c r="DW321" t="s">
        <v>290</v>
      </c>
      <c r="DX321">
        <v>1</v>
      </c>
      <c r="EE321">
        <v>41650916</v>
      </c>
      <c r="EF321">
        <v>1</v>
      </c>
      <c r="EG321" t="s">
        <v>20</v>
      </c>
      <c r="EH321">
        <v>0</v>
      </c>
      <c r="EI321" t="s">
        <v>3</v>
      </c>
      <c r="EJ321">
        <v>4</v>
      </c>
      <c r="EK321">
        <v>0</v>
      </c>
      <c r="EL321" t="s">
        <v>21</v>
      </c>
      <c r="EM321" t="s">
        <v>22</v>
      </c>
      <c r="EO321" t="s">
        <v>3</v>
      </c>
      <c r="EQ321">
        <v>1024</v>
      </c>
      <c r="ER321">
        <v>893.96</v>
      </c>
      <c r="ES321">
        <v>561.54</v>
      </c>
      <c r="ET321">
        <v>191.33</v>
      </c>
      <c r="EU321">
        <v>107.64</v>
      </c>
      <c r="EV321">
        <v>141.09</v>
      </c>
      <c r="EW321">
        <v>0.66</v>
      </c>
      <c r="EX321">
        <v>0</v>
      </c>
      <c r="EY321">
        <v>0</v>
      </c>
      <c r="FQ321">
        <v>0</v>
      </c>
      <c r="FR321">
        <f t="shared" ref="FR321:FR326" si="338">ROUND(IF(AND(BH321=3,BI321=3),P321,0),2)</f>
        <v>0</v>
      </c>
      <c r="FS321">
        <v>0</v>
      </c>
      <c r="FX321">
        <v>70</v>
      </c>
      <c r="FY321">
        <v>10</v>
      </c>
      <c r="GA321" t="s">
        <v>3</v>
      </c>
      <c r="GD321">
        <v>0</v>
      </c>
      <c r="GF321">
        <v>-1136486852</v>
      </c>
      <c r="GG321">
        <v>2</v>
      </c>
      <c r="GH321">
        <v>1</v>
      </c>
      <c r="GI321">
        <v>-2</v>
      </c>
      <c r="GJ321">
        <v>0</v>
      </c>
      <c r="GK321">
        <f>ROUND(R321*(R12)/100,2)</f>
        <v>0</v>
      </c>
      <c r="GL321">
        <f t="shared" ref="GL321:GL326" si="339">ROUND(IF(AND(BH321=3,BI321=3,FS321&lt;&gt;0),P321,0),2)</f>
        <v>0</v>
      </c>
      <c r="GM321">
        <f>ROUND(O321+X321+Y321+GK321,2)+GX321</f>
        <v>0</v>
      </c>
      <c r="GN321">
        <f>IF(OR(BI321=0,BI321=1),ROUND(O321+X321+Y321+GK321,2),0)</f>
        <v>0</v>
      </c>
      <c r="GO321">
        <f>IF(BI321=2,ROUND(O321+X321+Y321+GK321,2),0)</f>
        <v>0</v>
      </c>
      <c r="GP321">
        <f>IF(BI321=4,ROUND(O321+X321+Y321+GK321,2)+GX321,0)</f>
        <v>0</v>
      </c>
      <c r="GR321">
        <v>0</v>
      </c>
      <c r="GS321">
        <v>3</v>
      </c>
      <c r="GT321">
        <v>0</v>
      </c>
      <c r="GU321" t="s">
        <v>3</v>
      </c>
      <c r="GV321">
        <f>ROUND((GT321),6)</f>
        <v>0</v>
      </c>
      <c r="GW321">
        <v>1</v>
      </c>
      <c r="GX321">
        <f t="shared" ref="GX321:GX326" si="340">ROUND(HC321*I321,2)</f>
        <v>0</v>
      </c>
      <c r="HA321">
        <v>0</v>
      </c>
      <c r="HB321">
        <v>0</v>
      </c>
      <c r="HC321">
        <f t="shared" ref="HC321:HC326" si="341">GV321*GW321</f>
        <v>0</v>
      </c>
      <c r="IK321">
        <v>0</v>
      </c>
    </row>
    <row r="322" spans="1:245" x14ac:dyDescent="0.2">
      <c r="A322">
        <v>18</v>
      </c>
      <c r="B322">
        <v>0</v>
      </c>
      <c r="C322">
        <v>265</v>
      </c>
      <c r="E322" t="s">
        <v>3</v>
      </c>
      <c r="F322" t="s">
        <v>24</v>
      </c>
      <c r="G322" t="s">
        <v>25</v>
      </c>
      <c r="H322" t="s">
        <v>26</v>
      </c>
      <c r="I322">
        <f>I321*J322</f>
        <v>0</v>
      </c>
      <c r="J322">
        <v>-0.246</v>
      </c>
      <c r="O322">
        <f t="shared" si="314"/>
        <v>0</v>
      </c>
      <c r="P322">
        <f t="shared" si="315"/>
        <v>0</v>
      </c>
      <c r="Q322">
        <f t="shared" si="316"/>
        <v>0</v>
      </c>
      <c r="R322">
        <f t="shared" si="317"/>
        <v>0</v>
      </c>
      <c r="S322">
        <f t="shared" si="318"/>
        <v>0</v>
      </c>
      <c r="T322">
        <f t="shared" si="319"/>
        <v>0</v>
      </c>
      <c r="U322">
        <f t="shared" si="320"/>
        <v>0</v>
      </c>
      <c r="V322">
        <f t="shared" si="321"/>
        <v>0</v>
      </c>
      <c r="W322">
        <f t="shared" si="322"/>
        <v>0</v>
      </c>
      <c r="X322">
        <f t="shared" si="323"/>
        <v>0</v>
      </c>
      <c r="Y322">
        <f t="shared" si="323"/>
        <v>0</v>
      </c>
      <c r="AA322">
        <v>-1</v>
      </c>
      <c r="AB322">
        <f t="shared" si="324"/>
        <v>0</v>
      </c>
      <c r="AC322">
        <f>ROUND((ES322),6)</f>
        <v>0</v>
      </c>
      <c r="AD322">
        <f>ROUND((((ET322)-(EU322))+AE322),6)</f>
        <v>0</v>
      </c>
      <c r="AE322">
        <f t="shared" si="325"/>
        <v>0</v>
      </c>
      <c r="AF322">
        <f t="shared" si="325"/>
        <v>0</v>
      </c>
      <c r="AG322">
        <f t="shared" si="326"/>
        <v>0</v>
      </c>
      <c r="AH322">
        <f t="shared" si="327"/>
        <v>0</v>
      </c>
      <c r="AI322">
        <f t="shared" si="327"/>
        <v>0</v>
      </c>
      <c r="AJ322">
        <f t="shared" si="328"/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70</v>
      </c>
      <c r="AU322">
        <v>10</v>
      </c>
      <c r="AV322">
        <v>1</v>
      </c>
      <c r="AW322">
        <v>1</v>
      </c>
      <c r="AZ322">
        <v>1</v>
      </c>
      <c r="BA322">
        <v>1</v>
      </c>
      <c r="BB322">
        <v>1</v>
      </c>
      <c r="BC322">
        <v>1</v>
      </c>
      <c r="BD322" t="s">
        <v>3</v>
      </c>
      <c r="BE322" t="s">
        <v>3</v>
      </c>
      <c r="BF322" t="s">
        <v>3</v>
      </c>
      <c r="BG322" t="s">
        <v>3</v>
      </c>
      <c r="BH322">
        <v>3</v>
      </c>
      <c r="BI322">
        <v>4</v>
      </c>
      <c r="BJ322" t="s">
        <v>3</v>
      </c>
      <c r="BM322">
        <v>0</v>
      </c>
      <c r="BN322">
        <v>0</v>
      </c>
      <c r="BO322" t="s">
        <v>3</v>
      </c>
      <c r="BP322">
        <v>0</v>
      </c>
      <c r="BQ322">
        <v>1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</v>
      </c>
      <c r="BX322">
        <v>1</v>
      </c>
      <c r="BY322" t="s">
        <v>3</v>
      </c>
      <c r="BZ322">
        <v>70</v>
      </c>
      <c r="CA322">
        <v>10</v>
      </c>
      <c r="CE322">
        <v>0</v>
      </c>
      <c r="CF322">
        <v>0</v>
      </c>
      <c r="CG322">
        <v>0</v>
      </c>
      <c r="CM322">
        <v>0</v>
      </c>
      <c r="CN322" t="s">
        <v>3</v>
      </c>
      <c r="CO322">
        <v>0</v>
      </c>
      <c r="CP322">
        <f t="shared" si="329"/>
        <v>0</v>
      </c>
      <c r="CQ322">
        <f t="shared" si="330"/>
        <v>0</v>
      </c>
      <c r="CR322">
        <f>((((ET322)*BB322-(EU322)*BS322)+AE322*BS322)*AV322)</f>
        <v>0</v>
      </c>
      <c r="CS322">
        <f t="shared" si="331"/>
        <v>0</v>
      </c>
      <c r="CT322">
        <f t="shared" si="332"/>
        <v>0</v>
      </c>
      <c r="CU322">
        <f t="shared" si="333"/>
        <v>0</v>
      </c>
      <c r="CV322">
        <f t="shared" si="334"/>
        <v>0</v>
      </c>
      <c r="CW322">
        <f t="shared" si="335"/>
        <v>0</v>
      </c>
      <c r="CX322">
        <f t="shared" si="335"/>
        <v>0</v>
      </c>
      <c r="CY322">
        <f t="shared" si="336"/>
        <v>0</v>
      </c>
      <c r="CZ322">
        <f t="shared" si="337"/>
        <v>0</v>
      </c>
      <c r="DC322" t="s">
        <v>3</v>
      </c>
      <c r="DD322" t="s">
        <v>3</v>
      </c>
      <c r="DE322" t="s">
        <v>3</v>
      </c>
      <c r="DF322" t="s">
        <v>3</v>
      </c>
      <c r="DG322" t="s">
        <v>3</v>
      </c>
      <c r="DH322" t="s">
        <v>3</v>
      </c>
      <c r="DI322" t="s">
        <v>3</v>
      </c>
      <c r="DJ322" t="s">
        <v>3</v>
      </c>
      <c r="DK322" t="s">
        <v>3</v>
      </c>
      <c r="DL322" t="s">
        <v>3</v>
      </c>
      <c r="DM322" t="s">
        <v>3</v>
      </c>
      <c r="DN322">
        <v>0</v>
      </c>
      <c r="DO322">
        <v>0</v>
      </c>
      <c r="DP322">
        <v>1</v>
      </c>
      <c r="DQ322">
        <v>1</v>
      </c>
      <c r="DU322">
        <v>1009</v>
      </c>
      <c r="DV322" t="s">
        <v>26</v>
      </c>
      <c r="DW322" t="s">
        <v>26</v>
      </c>
      <c r="DX322">
        <v>1000</v>
      </c>
      <c r="EE322">
        <v>41650916</v>
      </c>
      <c r="EF322">
        <v>1</v>
      </c>
      <c r="EG322" t="s">
        <v>20</v>
      </c>
      <c r="EH322">
        <v>0</v>
      </c>
      <c r="EI322" t="s">
        <v>3</v>
      </c>
      <c r="EJ322">
        <v>4</v>
      </c>
      <c r="EK322">
        <v>0</v>
      </c>
      <c r="EL322" t="s">
        <v>21</v>
      </c>
      <c r="EM322" t="s">
        <v>22</v>
      </c>
      <c r="EO322" t="s">
        <v>3</v>
      </c>
      <c r="EQ322">
        <v>1024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FQ322">
        <v>0</v>
      </c>
      <c r="FR322">
        <f t="shared" si="338"/>
        <v>0</v>
      </c>
      <c r="FS322">
        <v>0</v>
      </c>
      <c r="FX322">
        <v>70</v>
      </c>
      <c r="FY322">
        <v>10</v>
      </c>
      <c r="GA322" t="s">
        <v>3</v>
      </c>
      <c r="GD322">
        <v>0</v>
      </c>
      <c r="GF322">
        <v>1489638031</v>
      </c>
      <c r="GG322">
        <v>2</v>
      </c>
      <c r="GH322">
        <v>1</v>
      </c>
      <c r="GI322">
        <v>-2</v>
      </c>
      <c r="GJ322">
        <v>0</v>
      </c>
      <c r="GK322">
        <f>ROUND(R322*(R12)/100,2)</f>
        <v>0</v>
      </c>
      <c r="GL322">
        <f t="shared" si="339"/>
        <v>0</v>
      </c>
      <c r="GM322">
        <f>ROUND(O322+X322+Y322+GK322,2)+GX322</f>
        <v>0</v>
      </c>
      <c r="GN322">
        <f>IF(OR(BI322=0,BI322=1),ROUND(O322+X322+Y322+GK322,2),0)</f>
        <v>0</v>
      </c>
      <c r="GO322">
        <f>IF(BI322=2,ROUND(O322+X322+Y322+GK322,2),0)</f>
        <v>0</v>
      </c>
      <c r="GP322">
        <f>IF(BI322=4,ROUND(O322+X322+Y322+GK322,2)+GX322,0)</f>
        <v>0</v>
      </c>
      <c r="GR322">
        <v>0</v>
      </c>
      <c r="GS322">
        <v>3</v>
      </c>
      <c r="GT322">
        <v>0</v>
      </c>
      <c r="GU322" t="s">
        <v>3</v>
      </c>
      <c r="GV322">
        <f>ROUND((GT322),6)</f>
        <v>0</v>
      </c>
      <c r="GW322">
        <v>1</v>
      </c>
      <c r="GX322">
        <f t="shared" si="340"/>
        <v>0</v>
      </c>
      <c r="HA322">
        <v>0</v>
      </c>
      <c r="HB322">
        <v>0</v>
      </c>
      <c r="HC322">
        <f t="shared" si="341"/>
        <v>0</v>
      </c>
      <c r="IK322">
        <v>0</v>
      </c>
    </row>
    <row r="323" spans="1:245" x14ac:dyDescent="0.2">
      <c r="A323">
        <v>18</v>
      </c>
      <c r="B323">
        <v>0</v>
      </c>
      <c r="C323">
        <v>264</v>
      </c>
      <c r="E323" t="s">
        <v>3</v>
      </c>
      <c r="F323" t="s">
        <v>294</v>
      </c>
      <c r="G323" t="s">
        <v>295</v>
      </c>
      <c r="H323" t="s">
        <v>93</v>
      </c>
      <c r="I323">
        <f>I321*J323</f>
        <v>0</v>
      </c>
      <c r="J323">
        <v>-4.36E-2</v>
      </c>
      <c r="O323">
        <f t="shared" si="314"/>
        <v>0</v>
      </c>
      <c r="P323">
        <f t="shared" si="315"/>
        <v>0</v>
      </c>
      <c r="Q323">
        <f t="shared" si="316"/>
        <v>0</v>
      </c>
      <c r="R323">
        <f t="shared" si="317"/>
        <v>0</v>
      </c>
      <c r="S323">
        <f t="shared" si="318"/>
        <v>0</v>
      </c>
      <c r="T323">
        <f t="shared" si="319"/>
        <v>0</v>
      </c>
      <c r="U323">
        <f t="shared" si="320"/>
        <v>0</v>
      </c>
      <c r="V323">
        <f t="shared" si="321"/>
        <v>0</v>
      </c>
      <c r="W323">
        <f t="shared" si="322"/>
        <v>0</v>
      </c>
      <c r="X323">
        <f t="shared" si="323"/>
        <v>0</v>
      </c>
      <c r="Y323">
        <f t="shared" si="323"/>
        <v>0</v>
      </c>
      <c r="AA323">
        <v>-1</v>
      </c>
      <c r="AB323">
        <f t="shared" si="324"/>
        <v>7833.01</v>
      </c>
      <c r="AC323">
        <f>ROUND((ES323),6)</f>
        <v>7833.01</v>
      </c>
      <c r="AD323">
        <f>ROUND((((ET323)-(EU323))+AE323),6)</f>
        <v>0</v>
      </c>
      <c r="AE323">
        <f t="shared" si="325"/>
        <v>0</v>
      </c>
      <c r="AF323">
        <f t="shared" si="325"/>
        <v>0</v>
      </c>
      <c r="AG323">
        <f t="shared" si="326"/>
        <v>0</v>
      </c>
      <c r="AH323">
        <f t="shared" si="327"/>
        <v>0</v>
      </c>
      <c r="AI323">
        <f t="shared" si="327"/>
        <v>0</v>
      </c>
      <c r="AJ323">
        <f t="shared" si="328"/>
        <v>0</v>
      </c>
      <c r="AK323">
        <v>7833.01</v>
      </c>
      <c r="AL323">
        <v>7833.01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70</v>
      </c>
      <c r="AU323">
        <v>10</v>
      </c>
      <c r="AV323">
        <v>1</v>
      </c>
      <c r="AW323">
        <v>1</v>
      </c>
      <c r="AZ323">
        <v>1</v>
      </c>
      <c r="BA323">
        <v>1</v>
      </c>
      <c r="BB323">
        <v>1</v>
      </c>
      <c r="BC323">
        <v>1</v>
      </c>
      <c r="BD323" t="s">
        <v>3</v>
      </c>
      <c r="BE323" t="s">
        <v>3</v>
      </c>
      <c r="BF323" t="s">
        <v>3</v>
      </c>
      <c r="BG323" t="s">
        <v>3</v>
      </c>
      <c r="BH323">
        <v>3</v>
      </c>
      <c r="BI323">
        <v>4</v>
      </c>
      <c r="BJ323" t="s">
        <v>296</v>
      </c>
      <c r="BM323">
        <v>0</v>
      </c>
      <c r="BN323">
        <v>0</v>
      </c>
      <c r="BO323" t="s">
        <v>3</v>
      </c>
      <c r="BP323">
        <v>0</v>
      </c>
      <c r="BQ323">
        <v>1</v>
      </c>
      <c r="BR323">
        <v>1</v>
      </c>
      <c r="BS323">
        <v>1</v>
      </c>
      <c r="BT323">
        <v>1</v>
      </c>
      <c r="BU323">
        <v>1</v>
      </c>
      <c r="BV323">
        <v>1</v>
      </c>
      <c r="BW323">
        <v>1</v>
      </c>
      <c r="BX323">
        <v>1</v>
      </c>
      <c r="BY323" t="s">
        <v>3</v>
      </c>
      <c r="BZ323">
        <v>70</v>
      </c>
      <c r="CA323">
        <v>10</v>
      </c>
      <c r="CE323">
        <v>0</v>
      </c>
      <c r="CF323">
        <v>0</v>
      </c>
      <c r="CG323">
        <v>0</v>
      </c>
      <c r="CM323">
        <v>0</v>
      </c>
      <c r="CN323" t="s">
        <v>3</v>
      </c>
      <c r="CO323">
        <v>0</v>
      </c>
      <c r="CP323">
        <f t="shared" si="329"/>
        <v>0</v>
      </c>
      <c r="CQ323">
        <f t="shared" si="330"/>
        <v>7833.01</v>
      </c>
      <c r="CR323">
        <f>((((ET323)*BB323-(EU323)*BS323)+AE323*BS323)*AV323)</f>
        <v>0</v>
      </c>
      <c r="CS323">
        <f t="shared" si="331"/>
        <v>0</v>
      </c>
      <c r="CT323">
        <f t="shared" si="332"/>
        <v>0</v>
      </c>
      <c r="CU323">
        <f t="shared" si="333"/>
        <v>0</v>
      </c>
      <c r="CV323">
        <f t="shared" si="334"/>
        <v>0</v>
      </c>
      <c r="CW323">
        <f t="shared" si="335"/>
        <v>0</v>
      </c>
      <c r="CX323">
        <f t="shared" si="335"/>
        <v>0</v>
      </c>
      <c r="CY323">
        <f t="shared" si="336"/>
        <v>0</v>
      </c>
      <c r="CZ323">
        <f t="shared" si="337"/>
        <v>0</v>
      </c>
      <c r="DC323" t="s">
        <v>3</v>
      </c>
      <c r="DD323" t="s">
        <v>3</v>
      </c>
      <c r="DE323" t="s">
        <v>3</v>
      </c>
      <c r="DF323" t="s">
        <v>3</v>
      </c>
      <c r="DG323" t="s">
        <v>3</v>
      </c>
      <c r="DH323" t="s">
        <v>3</v>
      </c>
      <c r="DI323" t="s">
        <v>3</v>
      </c>
      <c r="DJ323" t="s">
        <v>3</v>
      </c>
      <c r="DK323" t="s">
        <v>3</v>
      </c>
      <c r="DL323" t="s">
        <v>3</v>
      </c>
      <c r="DM323" t="s">
        <v>3</v>
      </c>
      <c r="DN323">
        <v>0</v>
      </c>
      <c r="DO323">
        <v>0</v>
      </c>
      <c r="DP323">
        <v>1</v>
      </c>
      <c r="DQ323">
        <v>1</v>
      </c>
      <c r="DU323">
        <v>1007</v>
      </c>
      <c r="DV323" t="s">
        <v>93</v>
      </c>
      <c r="DW323" t="s">
        <v>93</v>
      </c>
      <c r="DX323">
        <v>1</v>
      </c>
      <c r="EE323">
        <v>41650916</v>
      </c>
      <c r="EF323">
        <v>1</v>
      </c>
      <c r="EG323" t="s">
        <v>20</v>
      </c>
      <c r="EH323">
        <v>0</v>
      </c>
      <c r="EI323" t="s">
        <v>3</v>
      </c>
      <c r="EJ323">
        <v>4</v>
      </c>
      <c r="EK323">
        <v>0</v>
      </c>
      <c r="EL323" t="s">
        <v>21</v>
      </c>
      <c r="EM323" t="s">
        <v>22</v>
      </c>
      <c r="EO323" t="s">
        <v>3</v>
      </c>
      <c r="EQ323">
        <v>1024</v>
      </c>
      <c r="ER323">
        <v>7833.01</v>
      </c>
      <c r="ES323">
        <v>7833.01</v>
      </c>
      <c r="ET323">
        <v>0</v>
      </c>
      <c r="EU323">
        <v>0</v>
      </c>
      <c r="EV323">
        <v>0</v>
      </c>
      <c r="EW323">
        <v>0</v>
      </c>
      <c r="EX323">
        <v>0</v>
      </c>
      <c r="FQ323">
        <v>0</v>
      </c>
      <c r="FR323">
        <f t="shared" si="338"/>
        <v>0</v>
      </c>
      <c r="FS323">
        <v>0</v>
      </c>
      <c r="FX323">
        <v>70</v>
      </c>
      <c r="FY323">
        <v>10</v>
      </c>
      <c r="GA323" t="s">
        <v>3</v>
      </c>
      <c r="GD323">
        <v>0</v>
      </c>
      <c r="GF323">
        <v>1857369686</v>
      </c>
      <c r="GG323">
        <v>2</v>
      </c>
      <c r="GH323">
        <v>1</v>
      </c>
      <c r="GI323">
        <v>-2</v>
      </c>
      <c r="GJ323">
        <v>0</v>
      </c>
      <c r="GK323">
        <f>ROUND(R323*(R12)/100,2)</f>
        <v>0</v>
      </c>
      <c r="GL323">
        <f t="shared" si="339"/>
        <v>0</v>
      </c>
      <c r="GM323">
        <f>ROUND(O323+X323+Y323+GK323,2)+GX323</f>
        <v>0</v>
      </c>
      <c r="GN323">
        <f>IF(OR(BI323=0,BI323=1),ROUND(O323+X323+Y323+GK323,2),0)</f>
        <v>0</v>
      </c>
      <c r="GO323">
        <f>IF(BI323=2,ROUND(O323+X323+Y323+GK323,2),0)</f>
        <v>0</v>
      </c>
      <c r="GP323">
        <f>IF(BI323=4,ROUND(O323+X323+Y323+GK323,2)+GX323,0)</f>
        <v>0</v>
      </c>
      <c r="GR323">
        <v>0</v>
      </c>
      <c r="GS323">
        <v>3</v>
      </c>
      <c r="GT323">
        <v>0</v>
      </c>
      <c r="GU323" t="s">
        <v>3</v>
      </c>
      <c r="GV323">
        <f>ROUND((GT323),6)</f>
        <v>0</v>
      </c>
      <c r="GW323">
        <v>1</v>
      </c>
      <c r="GX323">
        <f t="shared" si="340"/>
        <v>0</v>
      </c>
      <c r="HA323">
        <v>0</v>
      </c>
      <c r="HB323">
        <v>0</v>
      </c>
      <c r="HC323">
        <f t="shared" si="341"/>
        <v>0</v>
      </c>
      <c r="IK323">
        <v>0</v>
      </c>
    </row>
    <row r="324" spans="1:245" x14ac:dyDescent="0.2">
      <c r="A324">
        <v>17</v>
      </c>
      <c r="B324">
        <v>0</v>
      </c>
      <c r="C324">
        <f>ROW(SmtRes!A267)</f>
        <v>267</v>
      </c>
      <c r="D324">
        <f>ROW(EtalonRes!A268)</f>
        <v>268</v>
      </c>
      <c r="E324" t="s">
        <v>3</v>
      </c>
      <c r="F324" t="s">
        <v>61</v>
      </c>
      <c r="G324" t="s">
        <v>62</v>
      </c>
      <c r="H324" t="s">
        <v>26</v>
      </c>
      <c r="I324">
        <f>ROUND(I321*0.246,9)</f>
        <v>0</v>
      </c>
      <c r="J324">
        <v>0</v>
      </c>
      <c r="O324">
        <f t="shared" si="314"/>
        <v>0</v>
      </c>
      <c r="P324">
        <f t="shared" si="315"/>
        <v>0</v>
      </c>
      <c r="Q324">
        <f t="shared" si="316"/>
        <v>0</v>
      </c>
      <c r="R324">
        <f t="shared" si="317"/>
        <v>0</v>
      </c>
      <c r="S324">
        <f t="shared" si="318"/>
        <v>0</v>
      </c>
      <c r="T324">
        <f t="shared" si="319"/>
        <v>0</v>
      </c>
      <c r="U324">
        <f t="shared" si="320"/>
        <v>0</v>
      </c>
      <c r="V324">
        <f t="shared" si="321"/>
        <v>0</v>
      </c>
      <c r="W324">
        <f t="shared" si="322"/>
        <v>0</v>
      </c>
      <c r="X324">
        <f t="shared" si="323"/>
        <v>0</v>
      </c>
      <c r="Y324">
        <f t="shared" si="323"/>
        <v>0</v>
      </c>
      <c r="AA324">
        <v>-1</v>
      </c>
      <c r="AB324">
        <f t="shared" si="324"/>
        <v>57.83</v>
      </c>
      <c r="AC324">
        <f>ROUND((ES324),6)</f>
        <v>0</v>
      </c>
      <c r="AD324">
        <f>ROUND((((ET324)-(EU324))+AE324),6)</f>
        <v>57.83</v>
      </c>
      <c r="AE324">
        <f t="shared" si="325"/>
        <v>31.44</v>
      </c>
      <c r="AF324">
        <f t="shared" si="325"/>
        <v>0</v>
      </c>
      <c r="AG324">
        <f t="shared" si="326"/>
        <v>0</v>
      </c>
      <c r="AH324">
        <f t="shared" si="327"/>
        <v>0</v>
      </c>
      <c r="AI324">
        <f t="shared" si="327"/>
        <v>0</v>
      </c>
      <c r="AJ324">
        <f t="shared" si="328"/>
        <v>0</v>
      </c>
      <c r="AK324">
        <v>57.83</v>
      </c>
      <c r="AL324">
        <v>0</v>
      </c>
      <c r="AM324">
        <v>57.83</v>
      </c>
      <c r="AN324">
        <v>31.44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1</v>
      </c>
      <c r="AW324">
        <v>1</v>
      </c>
      <c r="AZ324">
        <v>1</v>
      </c>
      <c r="BA324">
        <v>1</v>
      </c>
      <c r="BB324">
        <v>1</v>
      </c>
      <c r="BC324">
        <v>1</v>
      </c>
      <c r="BD324" t="s">
        <v>3</v>
      </c>
      <c r="BE324" t="s">
        <v>3</v>
      </c>
      <c r="BF324" t="s">
        <v>3</v>
      </c>
      <c r="BG324" t="s">
        <v>3</v>
      </c>
      <c r="BH324">
        <v>0</v>
      </c>
      <c r="BI324">
        <v>4</v>
      </c>
      <c r="BJ324" t="s">
        <v>63</v>
      </c>
      <c r="BM324">
        <v>1</v>
      </c>
      <c r="BN324">
        <v>0</v>
      </c>
      <c r="BO324" t="s">
        <v>3</v>
      </c>
      <c r="BP324">
        <v>0</v>
      </c>
      <c r="BQ324">
        <v>1</v>
      </c>
      <c r="BR324">
        <v>0</v>
      </c>
      <c r="BS324">
        <v>1</v>
      </c>
      <c r="BT324">
        <v>1</v>
      </c>
      <c r="BU324">
        <v>1</v>
      </c>
      <c r="BV324">
        <v>1</v>
      </c>
      <c r="BW324">
        <v>1</v>
      </c>
      <c r="BX324">
        <v>1</v>
      </c>
      <c r="BY324" t="s">
        <v>3</v>
      </c>
      <c r="BZ324">
        <v>0</v>
      </c>
      <c r="CA324">
        <v>0</v>
      </c>
      <c r="CE324">
        <v>0</v>
      </c>
      <c r="CF324">
        <v>0</v>
      </c>
      <c r="CG324">
        <v>0</v>
      </c>
      <c r="CM324">
        <v>0</v>
      </c>
      <c r="CN324" t="s">
        <v>3</v>
      </c>
      <c r="CO324">
        <v>0</v>
      </c>
      <c r="CP324">
        <f t="shared" si="329"/>
        <v>0</v>
      </c>
      <c r="CQ324">
        <f t="shared" si="330"/>
        <v>0</v>
      </c>
      <c r="CR324">
        <f>((((ET324)*BB324-(EU324)*BS324)+AE324*BS324)*AV324)</f>
        <v>57.83</v>
      </c>
      <c r="CS324">
        <f t="shared" si="331"/>
        <v>31.44</v>
      </c>
      <c r="CT324">
        <f t="shared" si="332"/>
        <v>0</v>
      </c>
      <c r="CU324">
        <f t="shared" si="333"/>
        <v>0</v>
      </c>
      <c r="CV324">
        <f t="shared" si="334"/>
        <v>0</v>
      </c>
      <c r="CW324">
        <f t="shared" si="335"/>
        <v>0</v>
      </c>
      <c r="CX324">
        <f t="shared" si="335"/>
        <v>0</v>
      </c>
      <c r="CY324">
        <f t="shared" si="336"/>
        <v>0</v>
      </c>
      <c r="CZ324">
        <f t="shared" si="337"/>
        <v>0</v>
      </c>
      <c r="DC324" t="s">
        <v>3</v>
      </c>
      <c r="DD324" t="s">
        <v>3</v>
      </c>
      <c r="DE324" t="s">
        <v>3</v>
      </c>
      <c r="DF324" t="s">
        <v>3</v>
      </c>
      <c r="DG324" t="s">
        <v>3</v>
      </c>
      <c r="DH324" t="s">
        <v>3</v>
      </c>
      <c r="DI324" t="s">
        <v>3</v>
      </c>
      <c r="DJ324" t="s">
        <v>3</v>
      </c>
      <c r="DK324" t="s">
        <v>3</v>
      </c>
      <c r="DL324" t="s">
        <v>3</v>
      </c>
      <c r="DM324" t="s">
        <v>3</v>
      </c>
      <c r="DN324">
        <v>0</v>
      </c>
      <c r="DO324">
        <v>0</v>
      </c>
      <c r="DP324">
        <v>1</v>
      </c>
      <c r="DQ324">
        <v>1</v>
      </c>
      <c r="DU324">
        <v>1009</v>
      </c>
      <c r="DV324" t="s">
        <v>26</v>
      </c>
      <c r="DW324" t="s">
        <v>26</v>
      </c>
      <c r="DX324">
        <v>1000</v>
      </c>
      <c r="EE324">
        <v>41650918</v>
      </c>
      <c r="EF324">
        <v>1</v>
      </c>
      <c r="EG324" t="s">
        <v>20</v>
      </c>
      <c r="EH324">
        <v>0</v>
      </c>
      <c r="EI324" t="s">
        <v>3</v>
      </c>
      <c r="EJ324">
        <v>4</v>
      </c>
      <c r="EK324">
        <v>1</v>
      </c>
      <c r="EL324" t="s">
        <v>54</v>
      </c>
      <c r="EM324" t="s">
        <v>22</v>
      </c>
      <c r="EO324" t="s">
        <v>3</v>
      </c>
      <c r="EQ324">
        <v>1024</v>
      </c>
      <c r="ER324">
        <v>57.83</v>
      </c>
      <c r="ES324">
        <v>0</v>
      </c>
      <c r="ET324">
        <v>57.83</v>
      </c>
      <c r="EU324">
        <v>31.44</v>
      </c>
      <c r="EV324">
        <v>0</v>
      </c>
      <c r="EW324">
        <v>0</v>
      </c>
      <c r="EX324">
        <v>0</v>
      </c>
      <c r="EY324">
        <v>0</v>
      </c>
      <c r="FQ324">
        <v>0</v>
      </c>
      <c r="FR324">
        <f t="shared" si="338"/>
        <v>0</v>
      </c>
      <c r="FS324">
        <v>0</v>
      </c>
      <c r="FX324">
        <v>0</v>
      </c>
      <c r="FY324">
        <v>0</v>
      </c>
      <c r="GA324" t="s">
        <v>3</v>
      </c>
      <c r="GD324">
        <v>1</v>
      </c>
      <c r="GF324">
        <v>-1870736679</v>
      </c>
      <c r="GG324">
        <v>2</v>
      </c>
      <c r="GH324">
        <v>1</v>
      </c>
      <c r="GI324">
        <v>-2</v>
      </c>
      <c r="GJ324">
        <v>0</v>
      </c>
      <c r="GK324">
        <v>0</v>
      </c>
      <c r="GL324">
        <f t="shared" si="339"/>
        <v>0</v>
      </c>
      <c r="GM324">
        <f>ROUND(O324+X324+Y324,2)+GX324</f>
        <v>0</v>
      </c>
      <c r="GN324">
        <f>IF(OR(BI324=0,BI324=1),ROUND(O324+X324+Y324,2),0)</f>
        <v>0</v>
      </c>
      <c r="GO324">
        <f>IF(BI324=2,ROUND(O324+X324+Y324,2),0)</f>
        <v>0</v>
      </c>
      <c r="GP324">
        <f>IF(BI324=4,ROUND(O324+X324+Y324,2)+GX324,0)</f>
        <v>0</v>
      </c>
      <c r="GR324">
        <v>0</v>
      </c>
      <c r="GS324">
        <v>3</v>
      </c>
      <c r="GT324">
        <v>0</v>
      </c>
      <c r="GU324" t="s">
        <v>3</v>
      </c>
      <c r="GV324">
        <f>ROUND((GT324),6)</f>
        <v>0</v>
      </c>
      <c r="GW324">
        <v>1</v>
      </c>
      <c r="GX324">
        <f t="shared" si="340"/>
        <v>0</v>
      </c>
      <c r="HA324">
        <v>0</v>
      </c>
      <c r="HB324">
        <v>0</v>
      </c>
      <c r="HC324">
        <f t="shared" si="341"/>
        <v>0</v>
      </c>
      <c r="IK324">
        <v>0</v>
      </c>
    </row>
    <row r="325" spans="1:245" x14ac:dyDescent="0.2">
      <c r="A325">
        <v>17</v>
      </c>
      <c r="B325">
        <v>0</v>
      </c>
      <c r="C325">
        <f>ROW(SmtRes!A269)</f>
        <v>269</v>
      </c>
      <c r="D325">
        <f>ROW(EtalonRes!A270)</f>
        <v>270</v>
      </c>
      <c r="E325" t="s">
        <v>3</v>
      </c>
      <c r="F325" t="s">
        <v>65</v>
      </c>
      <c r="G325" t="s">
        <v>66</v>
      </c>
      <c r="H325" t="s">
        <v>26</v>
      </c>
      <c r="I325">
        <f>ROUND(I324,9)</f>
        <v>0</v>
      </c>
      <c r="J325">
        <v>0</v>
      </c>
      <c r="O325">
        <f t="shared" si="314"/>
        <v>0</v>
      </c>
      <c r="P325">
        <f t="shared" si="315"/>
        <v>0</v>
      </c>
      <c r="Q325">
        <f t="shared" si="316"/>
        <v>0</v>
      </c>
      <c r="R325">
        <f t="shared" si="317"/>
        <v>0</v>
      </c>
      <c r="S325">
        <f t="shared" si="318"/>
        <v>0</v>
      </c>
      <c r="T325">
        <f t="shared" si="319"/>
        <v>0</v>
      </c>
      <c r="U325">
        <f t="shared" si="320"/>
        <v>0</v>
      </c>
      <c r="V325">
        <f t="shared" si="321"/>
        <v>0</v>
      </c>
      <c r="W325">
        <f t="shared" si="322"/>
        <v>0</v>
      </c>
      <c r="X325">
        <f t="shared" si="323"/>
        <v>0</v>
      </c>
      <c r="Y325">
        <f t="shared" si="323"/>
        <v>0</v>
      </c>
      <c r="AA325">
        <v>-1</v>
      </c>
      <c r="AB325">
        <f t="shared" si="324"/>
        <v>1205.1600000000001</v>
      </c>
      <c r="AC325">
        <f>ROUND(((ES325*44)),6)</f>
        <v>0</v>
      </c>
      <c r="AD325">
        <f>ROUND(((((ET325*44))-((EU325*44)))+AE325),6)</f>
        <v>1205.1600000000001</v>
      </c>
      <c r="AE325">
        <f>ROUND(((EU325*44)),6)</f>
        <v>655.16</v>
      </c>
      <c r="AF325">
        <f>ROUND(((EV325*44)),6)</f>
        <v>0</v>
      </c>
      <c r="AG325">
        <f t="shared" si="326"/>
        <v>0</v>
      </c>
      <c r="AH325">
        <f>((EW325*44))</f>
        <v>0</v>
      </c>
      <c r="AI325">
        <f>((EX325*44))</f>
        <v>0</v>
      </c>
      <c r="AJ325">
        <f t="shared" si="328"/>
        <v>0</v>
      </c>
      <c r="AK325">
        <v>27.39</v>
      </c>
      <c r="AL325">
        <v>0</v>
      </c>
      <c r="AM325">
        <v>27.39</v>
      </c>
      <c r="AN325">
        <v>14.89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1</v>
      </c>
      <c r="AW325">
        <v>1</v>
      </c>
      <c r="AZ325">
        <v>1</v>
      </c>
      <c r="BA325">
        <v>1</v>
      </c>
      <c r="BB325">
        <v>1</v>
      </c>
      <c r="BC325">
        <v>1</v>
      </c>
      <c r="BD325" t="s">
        <v>3</v>
      </c>
      <c r="BE325" t="s">
        <v>3</v>
      </c>
      <c r="BF325" t="s">
        <v>3</v>
      </c>
      <c r="BG325" t="s">
        <v>3</v>
      </c>
      <c r="BH325">
        <v>0</v>
      </c>
      <c r="BI325">
        <v>4</v>
      </c>
      <c r="BJ325" t="s">
        <v>67</v>
      </c>
      <c r="BM325">
        <v>1</v>
      </c>
      <c r="BN325">
        <v>0</v>
      </c>
      <c r="BO325" t="s">
        <v>3</v>
      </c>
      <c r="BP325">
        <v>0</v>
      </c>
      <c r="BQ325">
        <v>1</v>
      </c>
      <c r="BR325">
        <v>0</v>
      </c>
      <c r="BS325">
        <v>1</v>
      </c>
      <c r="BT325">
        <v>1</v>
      </c>
      <c r="BU325">
        <v>1</v>
      </c>
      <c r="BV325">
        <v>1</v>
      </c>
      <c r="BW325">
        <v>1</v>
      </c>
      <c r="BX325">
        <v>1</v>
      </c>
      <c r="BY325" t="s">
        <v>3</v>
      </c>
      <c r="BZ325">
        <v>0</v>
      </c>
      <c r="CA325">
        <v>0</v>
      </c>
      <c r="CE325">
        <v>0</v>
      </c>
      <c r="CF325">
        <v>0</v>
      </c>
      <c r="CG325">
        <v>0</v>
      </c>
      <c r="CM325">
        <v>0</v>
      </c>
      <c r="CN325" t="s">
        <v>3</v>
      </c>
      <c r="CO325">
        <v>0</v>
      </c>
      <c r="CP325">
        <f t="shared" si="329"/>
        <v>0</v>
      </c>
      <c r="CQ325">
        <f t="shared" si="330"/>
        <v>0</v>
      </c>
      <c r="CR325">
        <f>(((((ET325*44))*BB325-((EU325*44))*BS325)+AE325*BS325)*AV325)</f>
        <v>1205.1599999999999</v>
      </c>
      <c r="CS325">
        <f t="shared" si="331"/>
        <v>655.16</v>
      </c>
      <c r="CT325">
        <f t="shared" si="332"/>
        <v>0</v>
      </c>
      <c r="CU325">
        <f t="shared" si="333"/>
        <v>0</v>
      </c>
      <c r="CV325">
        <f t="shared" si="334"/>
        <v>0</v>
      </c>
      <c r="CW325">
        <f t="shared" si="335"/>
        <v>0</v>
      </c>
      <c r="CX325">
        <f t="shared" si="335"/>
        <v>0</v>
      </c>
      <c r="CY325">
        <f t="shared" si="336"/>
        <v>0</v>
      </c>
      <c r="CZ325">
        <f t="shared" si="337"/>
        <v>0</v>
      </c>
      <c r="DC325" t="s">
        <v>3</v>
      </c>
      <c r="DD325" t="s">
        <v>59</v>
      </c>
      <c r="DE325" t="s">
        <v>59</v>
      </c>
      <c r="DF325" t="s">
        <v>59</v>
      </c>
      <c r="DG325" t="s">
        <v>59</v>
      </c>
      <c r="DH325" t="s">
        <v>3</v>
      </c>
      <c r="DI325" t="s">
        <v>59</v>
      </c>
      <c r="DJ325" t="s">
        <v>59</v>
      </c>
      <c r="DK325" t="s">
        <v>3</v>
      </c>
      <c r="DL325" t="s">
        <v>3</v>
      </c>
      <c r="DM325" t="s">
        <v>3</v>
      </c>
      <c r="DN325">
        <v>0</v>
      </c>
      <c r="DO325">
        <v>0</v>
      </c>
      <c r="DP325">
        <v>1</v>
      </c>
      <c r="DQ325">
        <v>1</v>
      </c>
      <c r="DU325">
        <v>1009</v>
      </c>
      <c r="DV325" t="s">
        <v>26</v>
      </c>
      <c r="DW325" t="s">
        <v>26</v>
      </c>
      <c r="DX325">
        <v>1000</v>
      </c>
      <c r="EE325">
        <v>41650918</v>
      </c>
      <c r="EF325">
        <v>1</v>
      </c>
      <c r="EG325" t="s">
        <v>20</v>
      </c>
      <c r="EH325">
        <v>0</v>
      </c>
      <c r="EI325" t="s">
        <v>3</v>
      </c>
      <c r="EJ325">
        <v>4</v>
      </c>
      <c r="EK325">
        <v>1</v>
      </c>
      <c r="EL325" t="s">
        <v>54</v>
      </c>
      <c r="EM325" t="s">
        <v>22</v>
      </c>
      <c r="EO325" t="s">
        <v>3</v>
      </c>
      <c r="EQ325">
        <v>1024</v>
      </c>
      <c r="ER325">
        <v>27.39</v>
      </c>
      <c r="ES325">
        <v>0</v>
      </c>
      <c r="ET325">
        <v>27.39</v>
      </c>
      <c r="EU325">
        <v>14.89</v>
      </c>
      <c r="EV325">
        <v>0</v>
      </c>
      <c r="EW325">
        <v>0</v>
      </c>
      <c r="EX325">
        <v>0</v>
      </c>
      <c r="EY325">
        <v>0</v>
      </c>
      <c r="FQ325">
        <v>0</v>
      </c>
      <c r="FR325">
        <f t="shared" si="338"/>
        <v>0</v>
      </c>
      <c r="FS325">
        <v>0</v>
      </c>
      <c r="FX325">
        <v>0</v>
      </c>
      <c r="FY325">
        <v>0</v>
      </c>
      <c r="GA325" t="s">
        <v>3</v>
      </c>
      <c r="GD325">
        <v>1</v>
      </c>
      <c r="GF325">
        <v>-1675548299</v>
      </c>
      <c r="GG325">
        <v>2</v>
      </c>
      <c r="GH325">
        <v>1</v>
      </c>
      <c r="GI325">
        <v>-2</v>
      </c>
      <c r="GJ325">
        <v>0</v>
      </c>
      <c r="GK325">
        <v>0</v>
      </c>
      <c r="GL325">
        <f t="shared" si="339"/>
        <v>0</v>
      </c>
      <c r="GM325">
        <f>ROUND(O325+X325+Y325,2)+GX325</f>
        <v>0</v>
      </c>
      <c r="GN325">
        <f>IF(OR(BI325=0,BI325=1),ROUND(O325+X325+Y325,2),0)</f>
        <v>0</v>
      </c>
      <c r="GO325">
        <f>IF(BI325=2,ROUND(O325+X325+Y325,2),0)</f>
        <v>0</v>
      </c>
      <c r="GP325">
        <f>IF(BI325=4,ROUND(O325+X325+Y325,2)+GX325,0)</f>
        <v>0</v>
      </c>
      <c r="GR325">
        <v>0</v>
      </c>
      <c r="GS325">
        <v>3</v>
      </c>
      <c r="GT325">
        <v>0</v>
      </c>
      <c r="GU325" t="s">
        <v>59</v>
      </c>
      <c r="GV325">
        <f>ROUND(((GT325*44)),6)</f>
        <v>0</v>
      </c>
      <c r="GW325">
        <v>1</v>
      </c>
      <c r="GX325">
        <f t="shared" si="340"/>
        <v>0</v>
      </c>
      <c r="HA325">
        <v>0</v>
      </c>
      <c r="HB325">
        <v>0</v>
      </c>
      <c r="HC325">
        <f t="shared" si="341"/>
        <v>0</v>
      </c>
      <c r="IK325">
        <v>0</v>
      </c>
    </row>
    <row r="326" spans="1:245" x14ac:dyDescent="0.2">
      <c r="A326">
        <v>17</v>
      </c>
      <c r="B326">
        <v>0</v>
      </c>
      <c r="E326" t="s">
        <v>3</v>
      </c>
      <c r="F326" t="s">
        <v>68</v>
      </c>
      <c r="G326" t="s">
        <v>69</v>
      </c>
      <c r="H326" t="s">
        <v>26</v>
      </c>
      <c r="I326">
        <f>ROUND(I325*0,9)</f>
        <v>0</v>
      </c>
      <c r="J326">
        <v>0</v>
      </c>
      <c r="O326">
        <f t="shared" si="314"/>
        <v>0</v>
      </c>
      <c r="P326">
        <f t="shared" si="315"/>
        <v>0</v>
      </c>
      <c r="Q326">
        <f t="shared" si="316"/>
        <v>0</v>
      </c>
      <c r="R326">
        <f t="shared" si="317"/>
        <v>0</v>
      </c>
      <c r="S326">
        <f t="shared" si="318"/>
        <v>0</v>
      </c>
      <c r="T326">
        <f t="shared" si="319"/>
        <v>0</v>
      </c>
      <c r="U326">
        <f t="shared" si="320"/>
        <v>0</v>
      </c>
      <c r="V326">
        <f t="shared" si="321"/>
        <v>0</v>
      </c>
      <c r="W326">
        <f t="shared" si="322"/>
        <v>0</v>
      </c>
      <c r="X326">
        <f t="shared" si="323"/>
        <v>0</v>
      </c>
      <c r="Y326">
        <f t="shared" si="323"/>
        <v>0</v>
      </c>
      <c r="AA326">
        <v>-1</v>
      </c>
      <c r="AB326">
        <f t="shared" si="324"/>
        <v>150.61000000000001</v>
      </c>
      <c r="AC326">
        <f>ROUND((ES326),6)</f>
        <v>150.61000000000001</v>
      </c>
      <c r="AD326">
        <f>ROUND((((ET326)-(EU326))+AE326),6)</f>
        <v>0</v>
      </c>
      <c r="AE326">
        <f>ROUND((EU326),6)</f>
        <v>0</v>
      </c>
      <c r="AF326">
        <f>ROUND((EV326),6)</f>
        <v>0</v>
      </c>
      <c r="AG326">
        <f t="shared" si="326"/>
        <v>0</v>
      </c>
      <c r="AH326">
        <f>(EW326)</f>
        <v>0</v>
      </c>
      <c r="AI326">
        <f>(EX326)</f>
        <v>0</v>
      </c>
      <c r="AJ326">
        <f t="shared" si="328"/>
        <v>0</v>
      </c>
      <c r="AK326">
        <v>150.61000000000001</v>
      </c>
      <c r="AL326">
        <v>150.61000000000001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70</v>
      </c>
      <c r="AU326">
        <v>10</v>
      </c>
      <c r="AV326">
        <v>1</v>
      </c>
      <c r="AW326">
        <v>1</v>
      </c>
      <c r="AZ326">
        <v>1</v>
      </c>
      <c r="BA326">
        <v>1</v>
      </c>
      <c r="BB326">
        <v>1</v>
      </c>
      <c r="BC326">
        <v>1</v>
      </c>
      <c r="BD326" t="s">
        <v>3</v>
      </c>
      <c r="BE326" t="s">
        <v>3</v>
      </c>
      <c r="BF326" t="s">
        <v>3</v>
      </c>
      <c r="BG326" t="s">
        <v>3</v>
      </c>
      <c r="BH326">
        <v>3</v>
      </c>
      <c r="BI326">
        <v>4</v>
      </c>
      <c r="BJ326" t="s">
        <v>70</v>
      </c>
      <c r="BM326">
        <v>0</v>
      </c>
      <c r="BN326">
        <v>0</v>
      </c>
      <c r="BO326" t="s">
        <v>3</v>
      </c>
      <c r="BP326">
        <v>0</v>
      </c>
      <c r="BQ326">
        <v>1</v>
      </c>
      <c r="BR326">
        <v>0</v>
      </c>
      <c r="BS326">
        <v>1</v>
      </c>
      <c r="BT326">
        <v>1</v>
      </c>
      <c r="BU326">
        <v>1</v>
      </c>
      <c r="BV326">
        <v>1</v>
      </c>
      <c r="BW326">
        <v>1</v>
      </c>
      <c r="BX326">
        <v>1</v>
      </c>
      <c r="BY326" t="s">
        <v>3</v>
      </c>
      <c r="BZ326">
        <v>70</v>
      </c>
      <c r="CA326">
        <v>10</v>
      </c>
      <c r="CE326">
        <v>0</v>
      </c>
      <c r="CF326">
        <v>0</v>
      </c>
      <c r="CG326">
        <v>0</v>
      </c>
      <c r="CM326">
        <v>0</v>
      </c>
      <c r="CN326" t="s">
        <v>3</v>
      </c>
      <c r="CO326">
        <v>0</v>
      </c>
      <c r="CP326">
        <f t="shared" si="329"/>
        <v>0</v>
      </c>
      <c r="CQ326">
        <f t="shared" si="330"/>
        <v>150.61000000000001</v>
      </c>
      <c r="CR326">
        <f>((((ET326)*BB326-(EU326)*BS326)+AE326*BS326)*AV326)</f>
        <v>0</v>
      </c>
      <c r="CS326">
        <f t="shared" si="331"/>
        <v>0</v>
      </c>
      <c r="CT326">
        <f t="shared" si="332"/>
        <v>0</v>
      </c>
      <c r="CU326">
        <f t="shared" si="333"/>
        <v>0</v>
      </c>
      <c r="CV326">
        <f t="shared" si="334"/>
        <v>0</v>
      </c>
      <c r="CW326">
        <f t="shared" si="335"/>
        <v>0</v>
      </c>
      <c r="CX326">
        <f t="shared" si="335"/>
        <v>0</v>
      </c>
      <c r="CY326">
        <f t="shared" si="336"/>
        <v>0</v>
      </c>
      <c r="CZ326">
        <f t="shared" si="337"/>
        <v>0</v>
      </c>
      <c r="DC326" t="s">
        <v>3</v>
      </c>
      <c r="DD326" t="s">
        <v>3</v>
      </c>
      <c r="DE326" t="s">
        <v>3</v>
      </c>
      <c r="DF326" t="s">
        <v>3</v>
      </c>
      <c r="DG326" t="s">
        <v>3</v>
      </c>
      <c r="DH326" t="s">
        <v>3</v>
      </c>
      <c r="DI326" t="s">
        <v>3</v>
      </c>
      <c r="DJ326" t="s">
        <v>3</v>
      </c>
      <c r="DK326" t="s">
        <v>3</v>
      </c>
      <c r="DL326" t="s">
        <v>3</v>
      </c>
      <c r="DM326" t="s">
        <v>3</v>
      </c>
      <c r="DN326">
        <v>0</v>
      </c>
      <c r="DO326">
        <v>0</v>
      </c>
      <c r="DP326">
        <v>1</v>
      </c>
      <c r="DQ326">
        <v>1</v>
      </c>
      <c r="DU326">
        <v>1009</v>
      </c>
      <c r="DV326" t="s">
        <v>26</v>
      </c>
      <c r="DW326" t="s">
        <v>26</v>
      </c>
      <c r="DX326">
        <v>1000</v>
      </c>
      <c r="EE326">
        <v>41650916</v>
      </c>
      <c r="EF326">
        <v>1</v>
      </c>
      <c r="EG326" t="s">
        <v>20</v>
      </c>
      <c r="EH326">
        <v>0</v>
      </c>
      <c r="EI326" t="s">
        <v>3</v>
      </c>
      <c r="EJ326">
        <v>4</v>
      </c>
      <c r="EK326">
        <v>0</v>
      </c>
      <c r="EL326" t="s">
        <v>21</v>
      </c>
      <c r="EM326" t="s">
        <v>22</v>
      </c>
      <c r="EO326" t="s">
        <v>3</v>
      </c>
      <c r="EQ326">
        <v>1024</v>
      </c>
      <c r="ER326">
        <v>150.61000000000001</v>
      </c>
      <c r="ES326">
        <v>150.61000000000001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FQ326">
        <v>0</v>
      </c>
      <c r="FR326">
        <f t="shared" si="338"/>
        <v>0</v>
      </c>
      <c r="FS326">
        <v>0</v>
      </c>
      <c r="FX326">
        <v>70</v>
      </c>
      <c r="FY326">
        <v>10</v>
      </c>
      <c r="GA326" t="s">
        <v>3</v>
      </c>
      <c r="GD326">
        <v>0</v>
      </c>
      <c r="GF326">
        <v>74636012</v>
      </c>
      <c r="GG326">
        <v>2</v>
      </c>
      <c r="GH326">
        <v>1</v>
      </c>
      <c r="GI326">
        <v>-2</v>
      </c>
      <c r="GJ326">
        <v>0</v>
      </c>
      <c r="GK326">
        <f>ROUND(R326*(R12)/100,2)</f>
        <v>0</v>
      </c>
      <c r="GL326">
        <f t="shared" si="339"/>
        <v>0</v>
      </c>
      <c r="GM326">
        <f>ROUND(O326+X326+Y326+GK326,2)+GX326</f>
        <v>0</v>
      </c>
      <c r="GN326">
        <f>IF(OR(BI326=0,BI326=1),ROUND(O326+X326+Y326+GK326,2),0)</f>
        <v>0</v>
      </c>
      <c r="GO326">
        <f>IF(BI326=2,ROUND(O326+X326+Y326+GK326,2),0)</f>
        <v>0</v>
      </c>
      <c r="GP326">
        <f>IF(BI326=4,ROUND(O326+X326+Y326+GK326,2)+GX326,0)</f>
        <v>0</v>
      </c>
      <c r="GR326">
        <v>0</v>
      </c>
      <c r="GS326">
        <v>0</v>
      </c>
      <c r="GT326">
        <v>0</v>
      </c>
      <c r="GU326" t="s">
        <v>3</v>
      </c>
      <c r="GV326">
        <f>ROUND((GT326),6)</f>
        <v>0</v>
      </c>
      <c r="GW326">
        <v>1</v>
      </c>
      <c r="GX326">
        <f t="shared" si="340"/>
        <v>0</v>
      </c>
      <c r="HA326">
        <v>0</v>
      </c>
      <c r="HB326">
        <v>0</v>
      </c>
      <c r="HC326">
        <f t="shared" si="341"/>
        <v>0</v>
      </c>
      <c r="IK326">
        <v>0</v>
      </c>
    </row>
    <row r="328" spans="1:245" x14ac:dyDescent="0.2">
      <c r="A328" s="2">
        <v>51</v>
      </c>
      <c r="B328" s="2">
        <f>B317</f>
        <v>0</v>
      </c>
      <c r="C328" s="2">
        <f>A317</f>
        <v>5</v>
      </c>
      <c r="D328" s="2">
        <f>ROW(A317)</f>
        <v>317</v>
      </c>
      <c r="E328" s="2"/>
      <c r="F328" s="2" t="str">
        <f>IF(F317&lt;&gt;"",F317,"")</f>
        <v>Новый подраздел</v>
      </c>
      <c r="G328" s="2" t="str">
        <f>IF(G317&lt;&gt;"",G317,"")</f>
        <v>Замена бортового камня, дорожного</v>
      </c>
      <c r="H328" s="2">
        <v>0</v>
      </c>
      <c r="I328" s="2"/>
      <c r="J328" s="2"/>
      <c r="K328" s="2"/>
      <c r="L328" s="2"/>
      <c r="M328" s="2"/>
      <c r="N328" s="2"/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>
        <f t="shared" ref="AO328:BC328" si="342">ROUND(BX328,2)</f>
        <v>0</v>
      </c>
      <c r="AP328" s="2">
        <f t="shared" si="342"/>
        <v>0</v>
      </c>
      <c r="AQ328" s="2">
        <f t="shared" si="342"/>
        <v>0</v>
      </c>
      <c r="AR328" s="2">
        <f t="shared" si="342"/>
        <v>0</v>
      </c>
      <c r="AS328" s="2">
        <f t="shared" si="342"/>
        <v>0</v>
      </c>
      <c r="AT328" s="2">
        <f t="shared" si="342"/>
        <v>0</v>
      </c>
      <c r="AU328" s="2">
        <f t="shared" si="342"/>
        <v>0</v>
      </c>
      <c r="AV328" s="2">
        <f t="shared" si="342"/>
        <v>0</v>
      </c>
      <c r="AW328" s="2">
        <f t="shared" si="342"/>
        <v>0</v>
      </c>
      <c r="AX328" s="2">
        <f t="shared" si="342"/>
        <v>0</v>
      </c>
      <c r="AY328" s="2">
        <f t="shared" si="342"/>
        <v>0</v>
      </c>
      <c r="AZ328" s="2">
        <f t="shared" si="342"/>
        <v>0</v>
      </c>
      <c r="BA328" s="2">
        <f t="shared" si="342"/>
        <v>0</v>
      </c>
      <c r="BB328" s="2">
        <f t="shared" si="342"/>
        <v>0</v>
      </c>
      <c r="BC328" s="2">
        <f t="shared" si="342"/>
        <v>0</v>
      </c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3"/>
      <c r="DH328" s="3"/>
      <c r="DI328" s="3"/>
      <c r="DJ328" s="3"/>
      <c r="DK328" s="3"/>
      <c r="DL328" s="3"/>
      <c r="DM328" s="3"/>
      <c r="DN328" s="3"/>
      <c r="DO328" s="3"/>
      <c r="DP328" s="3"/>
      <c r="DQ328" s="3"/>
      <c r="DR328" s="3"/>
      <c r="DS328" s="3"/>
      <c r="DT328" s="3"/>
      <c r="DU328" s="3"/>
      <c r="DV328" s="3"/>
      <c r="DW328" s="3"/>
      <c r="DX328" s="3"/>
      <c r="DY328" s="3"/>
      <c r="DZ328" s="3"/>
      <c r="EA328" s="3"/>
      <c r="EB328" s="3"/>
      <c r="EC328" s="3"/>
      <c r="ED328" s="3"/>
      <c r="EE328" s="3"/>
      <c r="EF328" s="3"/>
      <c r="EG328" s="3"/>
      <c r="EH328" s="3"/>
      <c r="EI328" s="3"/>
      <c r="EJ328" s="3"/>
      <c r="EK328" s="3"/>
      <c r="EL328" s="3"/>
      <c r="EM328" s="3"/>
      <c r="EN328" s="3"/>
      <c r="EO328" s="3"/>
      <c r="EP328" s="3"/>
      <c r="EQ328" s="3"/>
      <c r="ER328" s="3"/>
      <c r="ES328" s="3"/>
      <c r="ET328" s="3"/>
      <c r="EU328" s="3"/>
      <c r="EV328" s="3"/>
      <c r="EW328" s="3"/>
      <c r="EX328" s="3"/>
      <c r="EY328" s="3"/>
      <c r="EZ328" s="3"/>
      <c r="FA328" s="3"/>
      <c r="FB328" s="3"/>
      <c r="FC328" s="3"/>
      <c r="FD328" s="3"/>
      <c r="FE328" s="3"/>
      <c r="FF328" s="3"/>
      <c r="FG328" s="3"/>
      <c r="FH328" s="3"/>
      <c r="FI328" s="3"/>
      <c r="FJ328" s="3"/>
      <c r="FK328" s="3"/>
      <c r="FL328" s="3"/>
      <c r="FM328" s="3"/>
      <c r="FN328" s="3"/>
      <c r="FO328" s="3"/>
      <c r="FP328" s="3"/>
      <c r="FQ328" s="3"/>
      <c r="FR328" s="3"/>
      <c r="FS328" s="3"/>
      <c r="FT328" s="3"/>
      <c r="FU328" s="3"/>
      <c r="FV328" s="3"/>
      <c r="FW328" s="3"/>
      <c r="FX328" s="3"/>
      <c r="FY328" s="3"/>
      <c r="FZ328" s="3"/>
      <c r="GA328" s="3"/>
      <c r="GB328" s="3"/>
      <c r="GC328" s="3"/>
      <c r="GD328" s="3"/>
      <c r="GE328" s="3"/>
      <c r="GF328" s="3"/>
      <c r="GG328" s="3"/>
      <c r="GH328" s="3"/>
      <c r="GI328" s="3"/>
      <c r="GJ328" s="3"/>
      <c r="GK328" s="3"/>
      <c r="GL328" s="3"/>
      <c r="GM328" s="3"/>
      <c r="GN328" s="3"/>
      <c r="GO328" s="3"/>
      <c r="GP328" s="3"/>
      <c r="GQ328" s="3"/>
      <c r="GR328" s="3"/>
      <c r="GS328" s="3"/>
      <c r="GT328" s="3"/>
      <c r="GU328" s="3"/>
      <c r="GV328" s="3"/>
      <c r="GW328" s="3"/>
      <c r="GX328" s="3">
        <v>0</v>
      </c>
    </row>
    <row r="330" spans="1:245" x14ac:dyDescent="0.2">
      <c r="A330" s="4">
        <v>50</v>
      </c>
      <c r="B330" s="4">
        <v>0</v>
      </c>
      <c r="C330" s="4">
        <v>0</v>
      </c>
      <c r="D330" s="4">
        <v>1</v>
      </c>
      <c r="E330" s="4">
        <v>201</v>
      </c>
      <c r="F330" s="4">
        <f>ROUND(Source!O328,O330)</f>
        <v>0</v>
      </c>
      <c r="G330" s="4" t="s">
        <v>105</v>
      </c>
      <c r="H330" s="4" t="s">
        <v>106</v>
      </c>
      <c r="I330" s="4"/>
      <c r="J330" s="4"/>
      <c r="K330" s="4">
        <v>201</v>
      </c>
      <c r="L330" s="4">
        <v>1</v>
      </c>
      <c r="M330" s="4">
        <v>3</v>
      </c>
      <c r="N330" s="4" t="s">
        <v>3</v>
      </c>
      <c r="O330" s="4">
        <v>2</v>
      </c>
      <c r="P330" s="4"/>
      <c r="Q330" s="4"/>
      <c r="R330" s="4"/>
      <c r="S330" s="4"/>
      <c r="T330" s="4"/>
      <c r="U330" s="4"/>
      <c r="V330" s="4"/>
      <c r="W330" s="4"/>
    </row>
    <row r="331" spans="1:245" x14ac:dyDescent="0.2">
      <c r="A331" s="4">
        <v>50</v>
      </c>
      <c r="B331" s="4">
        <v>0</v>
      </c>
      <c r="C331" s="4">
        <v>0</v>
      </c>
      <c r="D331" s="4">
        <v>1</v>
      </c>
      <c r="E331" s="4">
        <v>202</v>
      </c>
      <c r="F331" s="4">
        <f>ROUND(Source!P328,O331)</f>
        <v>0</v>
      </c>
      <c r="G331" s="4" t="s">
        <v>107</v>
      </c>
      <c r="H331" s="4" t="s">
        <v>108</v>
      </c>
      <c r="I331" s="4"/>
      <c r="J331" s="4"/>
      <c r="K331" s="4">
        <v>202</v>
      </c>
      <c r="L331" s="4">
        <v>2</v>
      </c>
      <c r="M331" s="4">
        <v>3</v>
      </c>
      <c r="N331" s="4" t="s">
        <v>3</v>
      </c>
      <c r="O331" s="4">
        <v>2</v>
      </c>
      <c r="P331" s="4"/>
      <c r="Q331" s="4"/>
      <c r="R331" s="4"/>
      <c r="S331" s="4"/>
      <c r="T331" s="4"/>
      <c r="U331" s="4"/>
      <c r="V331" s="4"/>
      <c r="W331" s="4"/>
    </row>
    <row r="332" spans="1:245" x14ac:dyDescent="0.2">
      <c r="A332" s="4">
        <v>50</v>
      </c>
      <c r="B332" s="4">
        <v>0</v>
      </c>
      <c r="C332" s="4">
        <v>0</v>
      </c>
      <c r="D332" s="4">
        <v>1</v>
      </c>
      <c r="E332" s="4">
        <v>222</v>
      </c>
      <c r="F332" s="4">
        <f>ROUND(Source!AO328,O332)</f>
        <v>0</v>
      </c>
      <c r="G332" s="4" t="s">
        <v>109</v>
      </c>
      <c r="H332" s="4" t="s">
        <v>110</v>
      </c>
      <c r="I332" s="4"/>
      <c r="J332" s="4"/>
      <c r="K332" s="4">
        <v>222</v>
      </c>
      <c r="L332" s="4">
        <v>3</v>
      </c>
      <c r="M332" s="4">
        <v>3</v>
      </c>
      <c r="N332" s="4" t="s">
        <v>3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</row>
    <row r="333" spans="1:245" x14ac:dyDescent="0.2">
      <c r="A333" s="4">
        <v>50</v>
      </c>
      <c r="B333" s="4">
        <v>0</v>
      </c>
      <c r="C333" s="4">
        <v>0</v>
      </c>
      <c r="D333" s="4">
        <v>1</v>
      </c>
      <c r="E333" s="4">
        <v>225</v>
      </c>
      <c r="F333" s="4">
        <f>ROUND(Source!AV328,O333)</f>
        <v>0</v>
      </c>
      <c r="G333" s="4" t="s">
        <v>111</v>
      </c>
      <c r="H333" s="4" t="s">
        <v>112</v>
      </c>
      <c r="I333" s="4"/>
      <c r="J333" s="4"/>
      <c r="K333" s="4">
        <v>225</v>
      </c>
      <c r="L333" s="4">
        <v>4</v>
      </c>
      <c r="M333" s="4">
        <v>3</v>
      </c>
      <c r="N333" s="4" t="s">
        <v>3</v>
      </c>
      <c r="O333" s="4">
        <v>2</v>
      </c>
      <c r="P333" s="4"/>
      <c r="Q333" s="4"/>
      <c r="R333" s="4"/>
      <c r="S333" s="4"/>
      <c r="T333" s="4"/>
      <c r="U333" s="4"/>
      <c r="V333" s="4"/>
      <c r="W333" s="4"/>
    </row>
    <row r="334" spans="1:245" x14ac:dyDescent="0.2">
      <c r="A334" s="4">
        <v>50</v>
      </c>
      <c r="B334" s="4">
        <v>0</v>
      </c>
      <c r="C334" s="4">
        <v>0</v>
      </c>
      <c r="D334" s="4">
        <v>1</v>
      </c>
      <c r="E334" s="4">
        <v>226</v>
      </c>
      <c r="F334" s="4">
        <f>ROUND(Source!AW328,O334)</f>
        <v>0</v>
      </c>
      <c r="G334" s="4" t="s">
        <v>113</v>
      </c>
      <c r="H334" s="4" t="s">
        <v>114</v>
      </c>
      <c r="I334" s="4"/>
      <c r="J334" s="4"/>
      <c r="K334" s="4">
        <v>226</v>
      </c>
      <c r="L334" s="4">
        <v>5</v>
      </c>
      <c r="M334" s="4">
        <v>3</v>
      </c>
      <c r="N334" s="4" t="s">
        <v>3</v>
      </c>
      <c r="O334" s="4">
        <v>2</v>
      </c>
      <c r="P334" s="4"/>
      <c r="Q334" s="4"/>
      <c r="R334" s="4"/>
      <c r="S334" s="4"/>
      <c r="T334" s="4"/>
      <c r="U334" s="4"/>
      <c r="V334" s="4"/>
      <c r="W334" s="4"/>
    </row>
    <row r="335" spans="1:245" x14ac:dyDescent="0.2">
      <c r="A335" s="4">
        <v>50</v>
      </c>
      <c r="B335" s="4">
        <v>0</v>
      </c>
      <c r="C335" s="4">
        <v>0</v>
      </c>
      <c r="D335" s="4">
        <v>1</v>
      </c>
      <c r="E335" s="4">
        <v>227</v>
      </c>
      <c r="F335" s="4">
        <f>ROUND(Source!AX328,O335)</f>
        <v>0</v>
      </c>
      <c r="G335" s="4" t="s">
        <v>115</v>
      </c>
      <c r="H335" s="4" t="s">
        <v>116</v>
      </c>
      <c r="I335" s="4"/>
      <c r="J335" s="4"/>
      <c r="K335" s="4">
        <v>227</v>
      </c>
      <c r="L335" s="4">
        <v>6</v>
      </c>
      <c r="M335" s="4">
        <v>3</v>
      </c>
      <c r="N335" s="4" t="s">
        <v>3</v>
      </c>
      <c r="O335" s="4">
        <v>2</v>
      </c>
      <c r="P335" s="4"/>
      <c r="Q335" s="4"/>
      <c r="R335" s="4"/>
      <c r="S335" s="4"/>
      <c r="T335" s="4"/>
      <c r="U335" s="4"/>
      <c r="V335" s="4"/>
      <c r="W335" s="4"/>
    </row>
    <row r="336" spans="1:245" x14ac:dyDescent="0.2">
      <c r="A336" s="4">
        <v>50</v>
      </c>
      <c r="B336" s="4">
        <v>0</v>
      </c>
      <c r="C336" s="4">
        <v>0</v>
      </c>
      <c r="D336" s="4">
        <v>1</v>
      </c>
      <c r="E336" s="4">
        <v>228</v>
      </c>
      <c r="F336" s="4">
        <f>ROUND(Source!AY328,O336)</f>
        <v>0</v>
      </c>
      <c r="G336" s="4" t="s">
        <v>117</v>
      </c>
      <c r="H336" s="4" t="s">
        <v>118</v>
      </c>
      <c r="I336" s="4"/>
      <c r="J336" s="4"/>
      <c r="K336" s="4">
        <v>228</v>
      </c>
      <c r="L336" s="4">
        <v>7</v>
      </c>
      <c r="M336" s="4">
        <v>3</v>
      </c>
      <c r="N336" s="4" t="s">
        <v>3</v>
      </c>
      <c r="O336" s="4">
        <v>2</v>
      </c>
      <c r="P336" s="4"/>
      <c r="Q336" s="4"/>
      <c r="R336" s="4"/>
      <c r="S336" s="4"/>
      <c r="T336" s="4"/>
      <c r="U336" s="4"/>
      <c r="V336" s="4"/>
      <c r="W336" s="4"/>
    </row>
    <row r="337" spans="1:23" x14ac:dyDescent="0.2">
      <c r="A337" s="4">
        <v>50</v>
      </c>
      <c r="B337" s="4">
        <v>0</v>
      </c>
      <c r="C337" s="4">
        <v>0</v>
      </c>
      <c r="D337" s="4">
        <v>1</v>
      </c>
      <c r="E337" s="4">
        <v>216</v>
      </c>
      <c r="F337" s="4">
        <f>ROUND(Source!AP328,O337)</f>
        <v>0</v>
      </c>
      <c r="G337" s="4" t="s">
        <v>119</v>
      </c>
      <c r="H337" s="4" t="s">
        <v>120</v>
      </c>
      <c r="I337" s="4"/>
      <c r="J337" s="4"/>
      <c r="K337" s="4">
        <v>216</v>
      </c>
      <c r="L337" s="4">
        <v>8</v>
      </c>
      <c r="M337" s="4">
        <v>3</v>
      </c>
      <c r="N337" s="4" t="s">
        <v>3</v>
      </c>
      <c r="O337" s="4">
        <v>2</v>
      </c>
      <c r="P337" s="4"/>
      <c r="Q337" s="4"/>
      <c r="R337" s="4"/>
      <c r="S337" s="4"/>
      <c r="T337" s="4"/>
      <c r="U337" s="4"/>
      <c r="V337" s="4"/>
      <c r="W337" s="4"/>
    </row>
    <row r="338" spans="1:23" x14ac:dyDescent="0.2">
      <c r="A338" s="4">
        <v>50</v>
      </c>
      <c r="B338" s="4">
        <v>0</v>
      </c>
      <c r="C338" s="4">
        <v>0</v>
      </c>
      <c r="D338" s="4">
        <v>1</v>
      </c>
      <c r="E338" s="4">
        <v>223</v>
      </c>
      <c r="F338" s="4">
        <f>ROUND(Source!AQ328,O338)</f>
        <v>0</v>
      </c>
      <c r="G338" s="4" t="s">
        <v>121</v>
      </c>
      <c r="H338" s="4" t="s">
        <v>122</v>
      </c>
      <c r="I338" s="4"/>
      <c r="J338" s="4"/>
      <c r="K338" s="4">
        <v>223</v>
      </c>
      <c r="L338" s="4">
        <v>9</v>
      </c>
      <c r="M338" s="4">
        <v>3</v>
      </c>
      <c r="N338" s="4" t="s">
        <v>3</v>
      </c>
      <c r="O338" s="4">
        <v>2</v>
      </c>
      <c r="P338" s="4"/>
      <c r="Q338" s="4"/>
      <c r="R338" s="4"/>
      <c r="S338" s="4"/>
      <c r="T338" s="4"/>
      <c r="U338" s="4"/>
      <c r="V338" s="4"/>
      <c r="W338" s="4"/>
    </row>
    <row r="339" spans="1:23" x14ac:dyDescent="0.2">
      <c r="A339" s="4">
        <v>50</v>
      </c>
      <c r="B339" s="4">
        <v>0</v>
      </c>
      <c r="C339" s="4">
        <v>0</v>
      </c>
      <c r="D339" s="4">
        <v>1</v>
      </c>
      <c r="E339" s="4">
        <v>229</v>
      </c>
      <c r="F339" s="4">
        <f>ROUND(Source!AZ328,O339)</f>
        <v>0</v>
      </c>
      <c r="G339" s="4" t="s">
        <v>123</v>
      </c>
      <c r="H339" s="4" t="s">
        <v>124</v>
      </c>
      <c r="I339" s="4"/>
      <c r="J339" s="4"/>
      <c r="K339" s="4">
        <v>229</v>
      </c>
      <c r="L339" s="4">
        <v>10</v>
      </c>
      <c r="M339" s="4">
        <v>3</v>
      </c>
      <c r="N339" s="4" t="s">
        <v>3</v>
      </c>
      <c r="O339" s="4">
        <v>2</v>
      </c>
      <c r="P339" s="4"/>
      <c r="Q339" s="4"/>
      <c r="R339" s="4"/>
      <c r="S339" s="4"/>
      <c r="T339" s="4"/>
      <c r="U339" s="4"/>
      <c r="V339" s="4"/>
      <c r="W339" s="4"/>
    </row>
    <row r="340" spans="1:23" x14ac:dyDescent="0.2">
      <c r="A340" s="4">
        <v>50</v>
      </c>
      <c r="B340" s="4">
        <v>0</v>
      </c>
      <c r="C340" s="4">
        <v>0</v>
      </c>
      <c r="D340" s="4">
        <v>1</v>
      </c>
      <c r="E340" s="4">
        <v>203</v>
      </c>
      <c r="F340" s="4">
        <f>ROUND(Source!Q328,O340)</f>
        <v>0</v>
      </c>
      <c r="G340" s="4" t="s">
        <v>125</v>
      </c>
      <c r="H340" s="4" t="s">
        <v>126</v>
      </c>
      <c r="I340" s="4"/>
      <c r="J340" s="4"/>
      <c r="K340" s="4">
        <v>203</v>
      </c>
      <c r="L340" s="4">
        <v>11</v>
      </c>
      <c r="M340" s="4">
        <v>3</v>
      </c>
      <c r="N340" s="4" t="s">
        <v>3</v>
      </c>
      <c r="O340" s="4">
        <v>2</v>
      </c>
      <c r="P340" s="4"/>
      <c r="Q340" s="4"/>
      <c r="R340" s="4"/>
      <c r="S340" s="4"/>
      <c r="T340" s="4"/>
      <c r="U340" s="4"/>
      <c r="V340" s="4"/>
      <c r="W340" s="4"/>
    </row>
    <row r="341" spans="1:23" x14ac:dyDescent="0.2">
      <c r="A341" s="4">
        <v>50</v>
      </c>
      <c r="B341" s="4">
        <v>0</v>
      </c>
      <c r="C341" s="4">
        <v>0</v>
      </c>
      <c r="D341" s="4">
        <v>1</v>
      </c>
      <c r="E341" s="4">
        <v>231</v>
      </c>
      <c r="F341" s="4">
        <f>ROUND(Source!BB328,O341)</f>
        <v>0</v>
      </c>
      <c r="G341" s="4" t="s">
        <v>127</v>
      </c>
      <c r="H341" s="4" t="s">
        <v>128</v>
      </c>
      <c r="I341" s="4"/>
      <c r="J341" s="4"/>
      <c r="K341" s="4">
        <v>231</v>
      </c>
      <c r="L341" s="4">
        <v>12</v>
      </c>
      <c r="M341" s="4">
        <v>3</v>
      </c>
      <c r="N341" s="4" t="s">
        <v>3</v>
      </c>
      <c r="O341" s="4">
        <v>2</v>
      </c>
      <c r="P341" s="4"/>
      <c r="Q341" s="4"/>
      <c r="R341" s="4"/>
      <c r="S341" s="4"/>
      <c r="T341" s="4"/>
      <c r="U341" s="4"/>
      <c r="V341" s="4"/>
      <c r="W341" s="4"/>
    </row>
    <row r="342" spans="1:23" x14ac:dyDescent="0.2">
      <c r="A342" s="4">
        <v>50</v>
      </c>
      <c r="B342" s="4">
        <v>0</v>
      </c>
      <c r="C342" s="4">
        <v>0</v>
      </c>
      <c r="D342" s="4">
        <v>1</v>
      </c>
      <c r="E342" s="4">
        <v>204</v>
      </c>
      <c r="F342" s="4">
        <f>ROUND(Source!R328,O342)</f>
        <v>0</v>
      </c>
      <c r="G342" s="4" t="s">
        <v>129</v>
      </c>
      <c r="H342" s="4" t="s">
        <v>130</v>
      </c>
      <c r="I342" s="4"/>
      <c r="J342" s="4"/>
      <c r="K342" s="4">
        <v>204</v>
      </c>
      <c r="L342" s="4">
        <v>13</v>
      </c>
      <c r="M342" s="4">
        <v>3</v>
      </c>
      <c r="N342" s="4" t="s">
        <v>3</v>
      </c>
      <c r="O342" s="4">
        <v>2</v>
      </c>
      <c r="P342" s="4"/>
      <c r="Q342" s="4"/>
      <c r="R342" s="4"/>
      <c r="S342" s="4"/>
      <c r="T342" s="4"/>
      <c r="U342" s="4"/>
      <c r="V342" s="4"/>
      <c r="W342" s="4"/>
    </row>
    <row r="343" spans="1:23" x14ac:dyDescent="0.2">
      <c r="A343" s="4">
        <v>50</v>
      </c>
      <c r="B343" s="4">
        <v>0</v>
      </c>
      <c r="C343" s="4">
        <v>0</v>
      </c>
      <c r="D343" s="4">
        <v>1</v>
      </c>
      <c r="E343" s="4">
        <v>205</v>
      </c>
      <c r="F343" s="4">
        <f>ROUND(Source!S328,O343)</f>
        <v>0</v>
      </c>
      <c r="G343" s="4" t="s">
        <v>131</v>
      </c>
      <c r="H343" s="4" t="s">
        <v>132</v>
      </c>
      <c r="I343" s="4"/>
      <c r="J343" s="4"/>
      <c r="K343" s="4">
        <v>205</v>
      </c>
      <c r="L343" s="4">
        <v>14</v>
      </c>
      <c r="M343" s="4">
        <v>3</v>
      </c>
      <c r="N343" s="4" t="s">
        <v>3</v>
      </c>
      <c r="O343" s="4">
        <v>2</v>
      </c>
      <c r="P343" s="4"/>
      <c r="Q343" s="4"/>
      <c r="R343" s="4"/>
      <c r="S343" s="4"/>
      <c r="T343" s="4"/>
      <c r="U343" s="4"/>
      <c r="V343" s="4"/>
      <c r="W343" s="4"/>
    </row>
    <row r="344" spans="1:23" x14ac:dyDescent="0.2">
      <c r="A344" s="4">
        <v>50</v>
      </c>
      <c r="B344" s="4">
        <v>0</v>
      </c>
      <c r="C344" s="4">
        <v>0</v>
      </c>
      <c r="D344" s="4">
        <v>1</v>
      </c>
      <c r="E344" s="4">
        <v>232</v>
      </c>
      <c r="F344" s="4">
        <f>ROUND(Source!BC328,O344)</f>
        <v>0</v>
      </c>
      <c r="G344" s="4" t="s">
        <v>133</v>
      </c>
      <c r="H344" s="4" t="s">
        <v>134</v>
      </c>
      <c r="I344" s="4"/>
      <c r="J344" s="4"/>
      <c r="K344" s="4">
        <v>232</v>
      </c>
      <c r="L344" s="4">
        <v>15</v>
      </c>
      <c r="M344" s="4">
        <v>3</v>
      </c>
      <c r="N344" s="4" t="s">
        <v>3</v>
      </c>
      <c r="O344" s="4">
        <v>2</v>
      </c>
      <c r="P344" s="4"/>
      <c r="Q344" s="4"/>
      <c r="R344" s="4"/>
      <c r="S344" s="4"/>
      <c r="T344" s="4"/>
      <c r="U344" s="4"/>
      <c r="V344" s="4"/>
      <c r="W344" s="4"/>
    </row>
    <row r="345" spans="1:23" x14ac:dyDescent="0.2">
      <c r="A345" s="4">
        <v>50</v>
      </c>
      <c r="B345" s="4">
        <v>0</v>
      </c>
      <c r="C345" s="4">
        <v>0</v>
      </c>
      <c r="D345" s="4">
        <v>1</v>
      </c>
      <c r="E345" s="4">
        <v>214</v>
      </c>
      <c r="F345" s="4">
        <f>ROUND(Source!AS328,O345)</f>
        <v>0</v>
      </c>
      <c r="G345" s="4" t="s">
        <v>135</v>
      </c>
      <c r="H345" s="4" t="s">
        <v>136</v>
      </c>
      <c r="I345" s="4"/>
      <c r="J345" s="4"/>
      <c r="K345" s="4">
        <v>214</v>
      </c>
      <c r="L345" s="4">
        <v>16</v>
      </c>
      <c r="M345" s="4">
        <v>3</v>
      </c>
      <c r="N345" s="4" t="s">
        <v>3</v>
      </c>
      <c r="O345" s="4">
        <v>2</v>
      </c>
      <c r="P345" s="4"/>
      <c r="Q345" s="4"/>
      <c r="R345" s="4"/>
      <c r="S345" s="4"/>
      <c r="T345" s="4"/>
      <c r="U345" s="4"/>
      <c r="V345" s="4"/>
      <c r="W345" s="4"/>
    </row>
    <row r="346" spans="1:23" x14ac:dyDescent="0.2">
      <c r="A346" s="4">
        <v>50</v>
      </c>
      <c r="B346" s="4">
        <v>0</v>
      </c>
      <c r="C346" s="4">
        <v>0</v>
      </c>
      <c r="D346" s="4">
        <v>1</v>
      </c>
      <c r="E346" s="4">
        <v>215</v>
      </c>
      <c r="F346" s="4">
        <f>ROUND(Source!AT328,O346)</f>
        <v>0</v>
      </c>
      <c r="G346" s="4" t="s">
        <v>137</v>
      </c>
      <c r="H346" s="4" t="s">
        <v>138</v>
      </c>
      <c r="I346" s="4"/>
      <c r="J346" s="4"/>
      <c r="K346" s="4">
        <v>215</v>
      </c>
      <c r="L346" s="4">
        <v>17</v>
      </c>
      <c r="M346" s="4">
        <v>3</v>
      </c>
      <c r="N346" s="4" t="s">
        <v>3</v>
      </c>
      <c r="O346" s="4">
        <v>2</v>
      </c>
      <c r="P346" s="4"/>
      <c r="Q346" s="4"/>
      <c r="R346" s="4"/>
      <c r="S346" s="4"/>
      <c r="T346" s="4"/>
      <c r="U346" s="4"/>
      <c r="V346" s="4"/>
      <c r="W346" s="4"/>
    </row>
    <row r="347" spans="1:23" x14ac:dyDescent="0.2">
      <c r="A347" s="4">
        <v>50</v>
      </c>
      <c r="B347" s="4">
        <v>0</v>
      </c>
      <c r="C347" s="4">
        <v>0</v>
      </c>
      <c r="D347" s="4">
        <v>1</v>
      </c>
      <c r="E347" s="4">
        <v>217</v>
      </c>
      <c r="F347" s="4">
        <f>ROUND(Source!AU328,O347)</f>
        <v>0</v>
      </c>
      <c r="G347" s="4" t="s">
        <v>139</v>
      </c>
      <c r="H347" s="4" t="s">
        <v>140</v>
      </c>
      <c r="I347" s="4"/>
      <c r="J347" s="4"/>
      <c r="K347" s="4">
        <v>217</v>
      </c>
      <c r="L347" s="4">
        <v>18</v>
      </c>
      <c r="M347" s="4">
        <v>3</v>
      </c>
      <c r="N347" s="4" t="s">
        <v>3</v>
      </c>
      <c r="O347" s="4">
        <v>2</v>
      </c>
      <c r="P347" s="4"/>
      <c r="Q347" s="4"/>
      <c r="R347" s="4"/>
      <c r="S347" s="4"/>
      <c r="T347" s="4"/>
      <c r="U347" s="4"/>
      <c r="V347" s="4"/>
      <c r="W347" s="4"/>
    </row>
    <row r="348" spans="1:23" x14ac:dyDescent="0.2">
      <c r="A348" s="4">
        <v>50</v>
      </c>
      <c r="B348" s="4">
        <v>0</v>
      </c>
      <c r="C348" s="4">
        <v>0</v>
      </c>
      <c r="D348" s="4">
        <v>1</v>
      </c>
      <c r="E348" s="4">
        <v>230</v>
      </c>
      <c r="F348" s="4">
        <f>ROUND(Source!BA328,O348)</f>
        <v>0</v>
      </c>
      <c r="G348" s="4" t="s">
        <v>141</v>
      </c>
      <c r="H348" s="4" t="s">
        <v>142</v>
      </c>
      <c r="I348" s="4"/>
      <c r="J348" s="4"/>
      <c r="K348" s="4">
        <v>230</v>
      </c>
      <c r="L348" s="4">
        <v>19</v>
      </c>
      <c r="M348" s="4">
        <v>3</v>
      </c>
      <c r="N348" s="4" t="s">
        <v>3</v>
      </c>
      <c r="O348" s="4">
        <v>2</v>
      </c>
      <c r="P348" s="4"/>
      <c r="Q348" s="4"/>
      <c r="R348" s="4"/>
      <c r="S348" s="4"/>
      <c r="T348" s="4"/>
      <c r="U348" s="4"/>
      <c r="V348" s="4"/>
      <c r="W348" s="4"/>
    </row>
    <row r="349" spans="1:23" x14ac:dyDescent="0.2">
      <c r="A349" s="4">
        <v>50</v>
      </c>
      <c r="B349" s="4">
        <v>0</v>
      </c>
      <c r="C349" s="4">
        <v>0</v>
      </c>
      <c r="D349" s="4">
        <v>1</v>
      </c>
      <c r="E349" s="4">
        <v>206</v>
      </c>
      <c r="F349" s="4">
        <f>ROUND(Source!T328,O349)</f>
        <v>0</v>
      </c>
      <c r="G349" s="4" t="s">
        <v>143</v>
      </c>
      <c r="H349" s="4" t="s">
        <v>144</v>
      </c>
      <c r="I349" s="4"/>
      <c r="J349" s="4"/>
      <c r="K349" s="4">
        <v>206</v>
      </c>
      <c r="L349" s="4">
        <v>20</v>
      </c>
      <c r="M349" s="4">
        <v>3</v>
      </c>
      <c r="N349" s="4" t="s">
        <v>3</v>
      </c>
      <c r="O349" s="4">
        <v>2</v>
      </c>
      <c r="P349" s="4"/>
      <c r="Q349" s="4"/>
      <c r="R349" s="4"/>
      <c r="S349" s="4"/>
      <c r="T349" s="4"/>
      <c r="U349" s="4"/>
      <c r="V349" s="4"/>
      <c r="W349" s="4"/>
    </row>
    <row r="350" spans="1:23" x14ac:dyDescent="0.2">
      <c r="A350" s="4">
        <v>50</v>
      </c>
      <c r="B350" s="4">
        <v>0</v>
      </c>
      <c r="C350" s="4">
        <v>0</v>
      </c>
      <c r="D350" s="4">
        <v>1</v>
      </c>
      <c r="E350" s="4">
        <v>207</v>
      </c>
      <c r="F350" s="4">
        <f>Source!U328</f>
        <v>0</v>
      </c>
      <c r="G350" s="4" t="s">
        <v>145</v>
      </c>
      <c r="H350" s="4" t="s">
        <v>146</v>
      </c>
      <c r="I350" s="4"/>
      <c r="J350" s="4"/>
      <c r="K350" s="4">
        <v>207</v>
      </c>
      <c r="L350" s="4">
        <v>21</v>
      </c>
      <c r="M350" s="4">
        <v>3</v>
      </c>
      <c r="N350" s="4" t="s">
        <v>3</v>
      </c>
      <c r="O350" s="4">
        <v>-1</v>
      </c>
      <c r="P350" s="4"/>
      <c r="Q350" s="4"/>
      <c r="R350" s="4"/>
      <c r="S350" s="4"/>
      <c r="T350" s="4"/>
      <c r="U350" s="4"/>
      <c r="V350" s="4"/>
      <c r="W350" s="4"/>
    </row>
    <row r="351" spans="1:23" x14ac:dyDescent="0.2">
      <c r="A351" s="4">
        <v>50</v>
      </c>
      <c r="B351" s="4">
        <v>0</v>
      </c>
      <c r="C351" s="4">
        <v>0</v>
      </c>
      <c r="D351" s="4">
        <v>1</v>
      </c>
      <c r="E351" s="4">
        <v>208</v>
      </c>
      <c r="F351" s="4">
        <f>Source!V328</f>
        <v>0</v>
      </c>
      <c r="G351" s="4" t="s">
        <v>147</v>
      </c>
      <c r="H351" s="4" t="s">
        <v>148</v>
      </c>
      <c r="I351" s="4"/>
      <c r="J351" s="4"/>
      <c r="K351" s="4">
        <v>208</v>
      </c>
      <c r="L351" s="4">
        <v>22</v>
      </c>
      <c r="M351" s="4">
        <v>3</v>
      </c>
      <c r="N351" s="4" t="s">
        <v>3</v>
      </c>
      <c r="O351" s="4">
        <v>-1</v>
      </c>
      <c r="P351" s="4"/>
      <c r="Q351" s="4"/>
      <c r="R351" s="4"/>
      <c r="S351" s="4"/>
      <c r="T351" s="4"/>
      <c r="U351" s="4"/>
      <c r="V351" s="4"/>
      <c r="W351" s="4"/>
    </row>
    <row r="352" spans="1:23" x14ac:dyDescent="0.2">
      <c r="A352" s="4">
        <v>50</v>
      </c>
      <c r="B352" s="4">
        <v>0</v>
      </c>
      <c r="C352" s="4">
        <v>0</v>
      </c>
      <c r="D352" s="4">
        <v>1</v>
      </c>
      <c r="E352" s="4">
        <v>209</v>
      </c>
      <c r="F352" s="4">
        <f>ROUND(Source!W328,O352)</f>
        <v>0</v>
      </c>
      <c r="G352" s="4" t="s">
        <v>149</v>
      </c>
      <c r="H352" s="4" t="s">
        <v>150</v>
      </c>
      <c r="I352" s="4"/>
      <c r="J352" s="4"/>
      <c r="K352" s="4">
        <v>209</v>
      </c>
      <c r="L352" s="4">
        <v>23</v>
      </c>
      <c r="M352" s="4">
        <v>3</v>
      </c>
      <c r="N352" s="4" t="s">
        <v>3</v>
      </c>
      <c r="O352" s="4">
        <v>2</v>
      </c>
      <c r="P352" s="4"/>
      <c r="Q352" s="4"/>
      <c r="R352" s="4"/>
      <c r="S352" s="4"/>
      <c r="T352" s="4"/>
      <c r="U352" s="4"/>
      <c r="V352" s="4"/>
      <c r="W352" s="4"/>
    </row>
    <row r="353" spans="1:245" x14ac:dyDescent="0.2">
      <c r="A353" s="4">
        <v>50</v>
      </c>
      <c r="B353" s="4">
        <v>0</v>
      </c>
      <c r="C353" s="4">
        <v>0</v>
      </c>
      <c r="D353" s="4">
        <v>1</v>
      </c>
      <c r="E353" s="4">
        <v>210</v>
      </c>
      <c r="F353" s="4">
        <f>ROUND(Source!X328,O353)</f>
        <v>0</v>
      </c>
      <c r="G353" s="4" t="s">
        <v>151</v>
      </c>
      <c r="H353" s="4" t="s">
        <v>152</v>
      </c>
      <c r="I353" s="4"/>
      <c r="J353" s="4"/>
      <c r="K353" s="4">
        <v>210</v>
      </c>
      <c r="L353" s="4">
        <v>24</v>
      </c>
      <c r="M353" s="4">
        <v>3</v>
      </c>
      <c r="N353" s="4" t="s">
        <v>3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4" spans="1:245" x14ac:dyDescent="0.2">
      <c r="A354" s="4">
        <v>50</v>
      </c>
      <c r="B354" s="4">
        <v>0</v>
      </c>
      <c r="C354" s="4">
        <v>0</v>
      </c>
      <c r="D354" s="4">
        <v>1</v>
      </c>
      <c r="E354" s="4">
        <v>211</v>
      </c>
      <c r="F354" s="4">
        <f>ROUND(Source!Y328,O354)</f>
        <v>0</v>
      </c>
      <c r="G354" s="4" t="s">
        <v>153</v>
      </c>
      <c r="H354" s="4" t="s">
        <v>154</v>
      </c>
      <c r="I354" s="4"/>
      <c r="J354" s="4"/>
      <c r="K354" s="4">
        <v>211</v>
      </c>
      <c r="L354" s="4">
        <v>25</v>
      </c>
      <c r="M354" s="4">
        <v>3</v>
      </c>
      <c r="N354" s="4" t="s">
        <v>3</v>
      </c>
      <c r="O354" s="4">
        <v>2</v>
      </c>
      <c r="P354" s="4"/>
      <c r="Q354" s="4"/>
      <c r="R354" s="4"/>
      <c r="S354" s="4"/>
      <c r="T354" s="4"/>
      <c r="U354" s="4"/>
      <c r="V354" s="4"/>
      <c r="W354" s="4"/>
    </row>
    <row r="355" spans="1:245" x14ac:dyDescent="0.2">
      <c r="A355" s="4">
        <v>50</v>
      </c>
      <c r="B355" s="4">
        <v>0</v>
      </c>
      <c r="C355" s="4">
        <v>0</v>
      </c>
      <c r="D355" s="4">
        <v>1</v>
      </c>
      <c r="E355" s="4">
        <v>224</v>
      </c>
      <c r="F355" s="4">
        <f>ROUND(Source!AR328,O355)</f>
        <v>0</v>
      </c>
      <c r="G355" s="4" t="s">
        <v>155</v>
      </c>
      <c r="H355" s="4" t="s">
        <v>156</v>
      </c>
      <c r="I355" s="4"/>
      <c r="J355" s="4"/>
      <c r="K355" s="4">
        <v>224</v>
      </c>
      <c r="L355" s="4">
        <v>26</v>
      </c>
      <c r="M355" s="4">
        <v>3</v>
      </c>
      <c r="N355" s="4" t="s">
        <v>3</v>
      </c>
      <c r="O355" s="4">
        <v>2</v>
      </c>
      <c r="P355" s="4"/>
      <c r="Q355" s="4"/>
      <c r="R355" s="4"/>
      <c r="S355" s="4"/>
      <c r="T355" s="4"/>
      <c r="U355" s="4"/>
      <c r="V355" s="4"/>
      <c r="W355" s="4"/>
    </row>
    <row r="357" spans="1:245" x14ac:dyDescent="0.2">
      <c r="A357" s="1">
        <v>5</v>
      </c>
      <c r="B357" s="1">
        <v>0</v>
      </c>
      <c r="C357" s="1"/>
      <c r="D357" s="1">
        <f>ROW(A369)</f>
        <v>369</v>
      </c>
      <c r="E357" s="1"/>
      <c r="F357" s="1" t="s">
        <v>302</v>
      </c>
      <c r="G357" s="1" t="s">
        <v>303</v>
      </c>
      <c r="H357" s="1" t="s">
        <v>3</v>
      </c>
      <c r="I357" s="1">
        <v>0</v>
      </c>
      <c r="J357" s="1"/>
      <c r="K357" s="1">
        <v>0</v>
      </c>
      <c r="L357" s="1"/>
      <c r="M357" s="1"/>
      <c r="N357" s="1"/>
      <c r="O357" s="1"/>
      <c r="P357" s="1"/>
      <c r="Q357" s="1"/>
      <c r="R357" s="1"/>
      <c r="S357" s="1"/>
      <c r="T357" s="1"/>
      <c r="U357" s="1" t="s">
        <v>3</v>
      </c>
      <c r="V357" s="1">
        <v>0</v>
      </c>
      <c r="W357" s="1"/>
      <c r="X357" s="1"/>
      <c r="Y357" s="1"/>
      <c r="Z357" s="1"/>
      <c r="AA357" s="1"/>
      <c r="AB357" s="1" t="s">
        <v>3</v>
      </c>
      <c r="AC357" s="1" t="s">
        <v>3</v>
      </c>
      <c r="AD357" s="1" t="s">
        <v>3</v>
      </c>
      <c r="AE357" s="1" t="s">
        <v>3</v>
      </c>
      <c r="AF357" s="1" t="s">
        <v>3</v>
      </c>
      <c r="AG357" s="1" t="s">
        <v>3</v>
      </c>
      <c r="AH357" s="1"/>
      <c r="AI357" s="1"/>
      <c r="AJ357" s="1"/>
      <c r="AK357" s="1"/>
      <c r="AL357" s="1"/>
      <c r="AM357" s="1"/>
      <c r="AN357" s="1"/>
      <c r="AO357" s="1"/>
      <c r="AP357" s="1" t="s">
        <v>3</v>
      </c>
      <c r="AQ357" s="1" t="s">
        <v>3</v>
      </c>
      <c r="AR357" s="1" t="s">
        <v>3</v>
      </c>
      <c r="AS357" s="1"/>
      <c r="AT357" s="1"/>
      <c r="AU357" s="1"/>
      <c r="AV357" s="1"/>
      <c r="AW357" s="1"/>
      <c r="AX357" s="1"/>
      <c r="AY357" s="1"/>
      <c r="AZ357" s="1" t="s">
        <v>3</v>
      </c>
      <c r="BA357" s="1"/>
      <c r="BB357" s="1" t="s">
        <v>3</v>
      </c>
      <c r="BC357" s="1" t="s">
        <v>3</v>
      </c>
      <c r="BD357" s="1" t="s">
        <v>3</v>
      </c>
      <c r="BE357" s="1" t="s">
        <v>3</v>
      </c>
      <c r="BF357" s="1" t="s">
        <v>3</v>
      </c>
      <c r="BG357" s="1" t="s">
        <v>3</v>
      </c>
      <c r="BH357" s="1" t="s">
        <v>3</v>
      </c>
      <c r="BI357" s="1" t="s">
        <v>3</v>
      </c>
      <c r="BJ357" s="1" t="s">
        <v>3</v>
      </c>
      <c r="BK357" s="1" t="s">
        <v>3</v>
      </c>
      <c r="BL357" s="1" t="s">
        <v>3</v>
      </c>
      <c r="BM357" s="1" t="s">
        <v>3</v>
      </c>
      <c r="BN357" s="1" t="s">
        <v>3</v>
      </c>
      <c r="BO357" s="1" t="s">
        <v>3</v>
      </c>
      <c r="BP357" s="1" t="s">
        <v>3</v>
      </c>
      <c r="BQ357" s="1"/>
      <c r="BR357" s="1"/>
      <c r="BS357" s="1"/>
      <c r="BT357" s="1"/>
      <c r="BU357" s="1"/>
      <c r="BV357" s="1"/>
      <c r="BW357" s="1"/>
      <c r="BX357" s="1">
        <v>0</v>
      </c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>
        <v>0</v>
      </c>
    </row>
    <row r="359" spans="1:245" x14ac:dyDescent="0.2">
      <c r="A359" s="2">
        <v>52</v>
      </c>
      <c r="B359" s="2">
        <f t="shared" ref="B359:G359" si="343">B369</f>
        <v>0</v>
      </c>
      <c r="C359" s="2">
        <f t="shared" si="343"/>
        <v>5</v>
      </c>
      <c r="D359" s="2">
        <f t="shared" si="343"/>
        <v>357</v>
      </c>
      <c r="E359" s="2">
        <f t="shared" si="343"/>
        <v>0</v>
      </c>
      <c r="F359" s="2" t="str">
        <f t="shared" si="343"/>
        <v>Новый подраздел</v>
      </c>
      <c r="G359" s="2" t="str">
        <f t="shared" si="343"/>
        <v>Замена бортового камня, садового</v>
      </c>
      <c r="H359" s="2"/>
      <c r="I359" s="2"/>
      <c r="J359" s="2"/>
      <c r="K359" s="2"/>
      <c r="L359" s="2"/>
      <c r="M359" s="2"/>
      <c r="N359" s="2"/>
      <c r="O359" s="2">
        <f t="shared" ref="O359:AT359" si="344">O369</f>
        <v>0</v>
      </c>
      <c r="P359" s="2">
        <f t="shared" si="344"/>
        <v>0</v>
      </c>
      <c r="Q359" s="2">
        <f t="shared" si="344"/>
        <v>0</v>
      </c>
      <c r="R359" s="2">
        <f t="shared" si="344"/>
        <v>0</v>
      </c>
      <c r="S359" s="2">
        <f t="shared" si="344"/>
        <v>0</v>
      </c>
      <c r="T359" s="2">
        <f t="shared" si="344"/>
        <v>0</v>
      </c>
      <c r="U359" s="2">
        <f t="shared" si="344"/>
        <v>0</v>
      </c>
      <c r="V359" s="2">
        <f t="shared" si="344"/>
        <v>0</v>
      </c>
      <c r="W359" s="2">
        <f t="shared" si="344"/>
        <v>0</v>
      </c>
      <c r="X359" s="2">
        <f t="shared" si="344"/>
        <v>0</v>
      </c>
      <c r="Y359" s="2">
        <f t="shared" si="344"/>
        <v>0</v>
      </c>
      <c r="Z359" s="2">
        <f t="shared" si="344"/>
        <v>0</v>
      </c>
      <c r="AA359" s="2">
        <f t="shared" si="344"/>
        <v>0</v>
      </c>
      <c r="AB359" s="2">
        <f t="shared" si="344"/>
        <v>0</v>
      </c>
      <c r="AC359" s="2">
        <f t="shared" si="344"/>
        <v>0</v>
      </c>
      <c r="AD359" s="2">
        <f t="shared" si="344"/>
        <v>0</v>
      </c>
      <c r="AE359" s="2">
        <f t="shared" si="344"/>
        <v>0</v>
      </c>
      <c r="AF359" s="2">
        <f t="shared" si="344"/>
        <v>0</v>
      </c>
      <c r="AG359" s="2">
        <f t="shared" si="344"/>
        <v>0</v>
      </c>
      <c r="AH359" s="2">
        <f t="shared" si="344"/>
        <v>0</v>
      </c>
      <c r="AI359" s="2">
        <f t="shared" si="344"/>
        <v>0</v>
      </c>
      <c r="AJ359" s="2">
        <f t="shared" si="344"/>
        <v>0</v>
      </c>
      <c r="AK359" s="2">
        <f t="shared" si="344"/>
        <v>0</v>
      </c>
      <c r="AL359" s="2">
        <f t="shared" si="344"/>
        <v>0</v>
      </c>
      <c r="AM359" s="2">
        <f t="shared" si="344"/>
        <v>0</v>
      </c>
      <c r="AN359" s="2">
        <f t="shared" si="344"/>
        <v>0</v>
      </c>
      <c r="AO359" s="2">
        <f t="shared" si="344"/>
        <v>0</v>
      </c>
      <c r="AP359" s="2">
        <f t="shared" si="344"/>
        <v>0</v>
      </c>
      <c r="AQ359" s="2">
        <f t="shared" si="344"/>
        <v>0</v>
      </c>
      <c r="AR359" s="2">
        <f t="shared" si="344"/>
        <v>0</v>
      </c>
      <c r="AS359" s="2">
        <f t="shared" si="344"/>
        <v>0</v>
      </c>
      <c r="AT359" s="2">
        <f t="shared" si="344"/>
        <v>0</v>
      </c>
      <c r="AU359" s="2">
        <f t="shared" ref="AU359:BZ359" si="345">AU369</f>
        <v>0</v>
      </c>
      <c r="AV359" s="2">
        <f t="shared" si="345"/>
        <v>0</v>
      </c>
      <c r="AW359" s="2">
        <f t="shared" si="345"/>
        <v>0</v>
      </c>
      <c r="AX359" s="2">
        <f t="shared" si="345"/>
        <v>0</v>
      </c>
      <c r="AY359" s="2">
        <f t="shared" si="345"/>
        <v>0</v>
      </c>
      <c r="AZ359" s="2">
        <f t="shared" si="345"/>
        <v>0</v>
      </c>
      <c r="BA359" s="2">
        <f t="shared" si="345"/>
        <v>0</v>
      </c>
      <c r="BB359" s="2">
        <f t="shared" si="345"/>
        <v>0</v>
      </c>
      <c r="BC359" s="2">
        <f t="shared" si="345"/>
        <v>0</v>
      </c>
      <c r="BD359" s="2">
        <f t="shared" si="345"/>
        <v>0</v>
      </c>
      <c r="BE359" s="2">
        <f t="shared" si="345"/>
        <v>0</v>
      </c>
      <c r="BF359" s="2">
        <f t="shared" si="345"/>
        <v>0</v>
      </c>
      <c r="BG359" s="2">
        <f t="shared" si="345"/>
        <v>0</v>
      </c>
      <c r="BH359" s="2">
        <f t="shared" si="345"/>
        <v>0</v>
      </c>
      <c r="BI359" s="2">
        <f t="shared" si="345"/>
        <v>0</v>
      </c>
      <c r="BJ359" s="2">
        <f t="shared" si="345"/>
        <v>0</v>
      </c>
      <c r="BK359" s="2">
        <f t="shared" si="345"/>
        <v>0</v>
      </c>
      <c r="BL359" s="2">
        <f t="shared" si="345"/>
        <v>0</v>
      </c>
      <c r="BM359" s="2">
        <f t="shared" si="345"/>
        <v>0</v>
      </c>
      <c r="BN359" s="2">
        <f t="shared" si="345"/>
        <v>0</v>
      </c>
      <c r="BO359" s="2">
        <f t="shared" si="345"/>
        <v>0</v>
      </c>
      <c r="BP359" s="2">
        <f t="shared" si="345"/>
        <v>0</v>
      </c>
      <c r="BQ359" s="2">
        <f t="shared" si="345"/>
        <v>0</v>
      </c>
      <c r="BR359" s="2">
        <f t="shared" si="345"/>
        <v>0</v>
      </c>
      <c r="BS359" s="2">
        <f t="shared" si="345"/>
        <v>0</v>
      </c>
      <c r="BT359" s="2">
        <f t="shared" si="345"/>
        <v>0</v>
      </c>
      <c r="BU359" s="2">
        <f t="shared" si="345"/>
        <v>0</v>
      </c>
      <c r="BV359" s="2">
        <f t="shared" si="345"/>
        <v>0</v>
      </c>
      <c r="BW359" s="2">
        <f t="shared" si="345"/>
        <v>0</v>
      </c>
      <c r="BX359" s="2">
        <f t="shared" si="345"/>
        <v>0</v>
      </c>
      <c r="BY359" s="2">
        <f t="shared" si="345"/>
        <v>0</v>
      </c>
      <c r="BZ359" s="2">
        <f t="shared" si="345"/>
        <v>0</v>
      </c>
      <c r="CA359" s="2">
        <f t="shared" ref="CA359:DF359" si="346">CA369</f>
        <v>0</v>
      </c>
      <c r="CB359" s="2">
        <f t="shared" si="346"/>
        <v>0</v>
      </c>
      <c r="CC359" s="2">
        <f t="shared" si="346"/>
        <v>0</v>
      </c>
      <c r="CD359" s="2">
        <f t="shared" si="346"/>
        <v>0</v>
      </c>
      <c r="CE359" s="2">
        <f t="shared" si="346"/>
        <v>0</v>
      </c>
      <c r="CF359" s="2">
        <f t="shared" si="346"/>
        <v>0</v>
      </c>
      <c r="CG359" s="2">
        <f t="shared" si="346"/>
        <v>0</v>
      </c>
      <c r="CH359" s="2">
        <f t="shared" si="346"/>
        <v>0</v>
      </c>
      <c r="CI359" s="2">
        <f t="shared" si="346"/>
        <v>0</v>
      </c>
      <c r="CJ359" s="2">
        <f t="shared" si="346"/>
        <v>0</v>
      </c>
      <c r="CK359" s="2">
        <f t="shared" si="346"/>
        <v>0</v>
      </c>
      <c r="CL359" s="2">
        <f t="shared" si="346"/>
        <v>0</v>
      </c>
      <c r="CM359" s="2">
        <f t="shared" si="346"/>
        <v>0</v>
      </c>
      <c r="CN359" s="2">
        <f t="shared" si="346"/>
        <v>0</v>
      </c>
      <c r="CO359" s="2">
        <f t="shared" si="346"/>
        <v>0</v>
      </c>
      <c r="CP359" s="2">
        <f t="shared" si="346"/>
        <v>0</v>
      </c>
      <c r="CQ359" s="2">
        <f t="shared" si="346"/>
        <v>0</v>
      </c>
      <c r="CR359" s="2">
        <f t="shared" si="346"/>
        <v>0</v>
      </c>
      <c r="CS359" s="2">
        <f t="shared" si="346"/>
        <v>0</v>
      </c>
      <c r="CT359" s="2">
        <f t="shared" si="346"/>
        <v>0</v>
      </c>
      <c r="CU359" s="2">
        <f t="shared" si="346"/>
        <v>0</v>
      </c>
      <c r="CV359" s="2">
        <f t="shared" si="346"/>
        <v>0</v>
      </c>
      <c r="CW359" s="2">
        <f t="shared" si="346"/>
        <v>0</v>
      </c>
      <c r="CX359" s="2">
        <f t="shared" si="346"/>
        <v>0</v>
      </c>
      <c r="CY359" s="2">
        <f t="shared" si="346"/>
        <v>0</v>
      </c>
      <c r="CZ359" s="2">
        <f t="shared" si="346"/>
        <v>0</v>
      </c>
      <c r="DA359" s="2">
        <f t="shared" si="346"/>
        <v>0</v>
      </c>
      <c r="DB359" s="2">
        <f t="shared" si="346"/>
        <v>0</v>
      </c>
      <c r="DC359" s="2">
        <f t="shared" si="346"/>
        <v>0</v>
      </c>
      <c r="DD359" s="2">
        <f t="shared" si="346"/>
        <v>0</v>
      </c>
      <c r="DE359" s="2">
        <f t="shared" si="346"/>
        <v>0</v>
      </c>
      <c r="DF359" s="2">
        <f t="shared" si="346"/>
        <v>0</v>
      </c>
      <c r="DG359" s="3">
        <f t="shared" ref="DG359:EL359" si="347">DG369</f>
        <v>0</v>
      </c>
      <c r="DH359" s="3">
        <f t="shared" si="347"/>
        <v>0</v>
      </c>
      <c r="DI359" s="3">
        <f t="shared" si="347"/>
        <v>0</v>
      </c>
      <c r="DJ359" s="3">
        <f t="shared" si="347"/>
        <v>0</v>
      </c>
      <c r="DK359" s="3">
        <f t="shared" si="347"/>
        <v>0</v>
      </c>
      <c r="DL359" s="3">
        <f t="shared" si="347"/>
        <v>0</v>
      </c>
      <c r="DM359" s="3">
        <f t="shared" si="347"/>
        <v>0</v>
      </c>
      <c r="DN359" s="3">
        <f t="shared" si="347"/>
        <v>0</v>
      </c>
      <c r="DO359" s="3">
        <f t="shared" si="347"/>
        <v>0</v>
      </c>
      <c r="DP359" s="3">
        <f t="shared" si="347"/>
        <v>0</v>
      </c>
      <c r="DQ359" s="3">
        <f t="shared" si="347"/>
        <v>0</v>
      </c>
      <c r="DR359" s="3">
        <f t="shared" si="347"/>
        <v>0</v>
      </c>
      <c r="DS359" s="3">
        <f t="shared" si="347"/>
        <v>0</v>
      </c>
      <c r="DT359" s="3">
        <f t="shared" si="347"/>
        <v>0</v>
      </c>
      <c r="DU359" s="3">
        <f t="shared" si="347"/>
        <v>0</v>
      </c>
      <c r="DV359" s="3">
        <f t="shared" si="347"/>
        <v>0</v>
      </c>
      <c r="DW359" s="3">
        <f t="shared" si="347"/>
        <v>0</v>
      </c>
      <c r="DX359" s="3">
        <f t="shared" si="347"/>
        <v>0</v>
      </c>
      <c r="DY359" s="3">
        <f t="shared" si="347"/>
        <v>0</v>
      </c>
      <c r="DZ359" s="3">
        <f t="shared" si="347"/>
        <v>0</v>
      </c>
      <c r="EA359" s="3">
        <f t="shared" si="347"/>
        <v>0</v>
      </c>
      <c r="EB359" s="3">
        <f t="shared" si="347"/>
        <v>0</v>
      </c>
      <c r="EC359" s="3">
        <f t="shared" si="347"/>
        <v>0</v>
      </c>
      <c r="ED359" s="3">
        <f t="shared" si="347"/>
        <v>0</v>
      </c>
      <c r="EE359" s="3">
        <f t="shared" si="347"/>
        <v>0</v>
      </c>
      <c r="EF359" s="3">
        <f t="shared" si="347"/>
        <v>0</v>
      </c>
      <c r="EG359" s="3">
        <f t="shared" si="347"/>
        <v>0</v>
      </c>
      <c r="EH359" s="3">
        <f t="shared" si="347"/>
        <v>0</v>
      </c>
      <c r="EI359" s="3">
        <f t="shared" si="347"/>
        <v>0</v>
      </c>
      <c r="EJ359" s="3">
        <f t="shared" si="347"/>
        <v>0</v>
      </c>
      <c r="EK359" s="3">
        <f t="shared" si="347"/>
        <v>0</v>
      </c>
      <c r="EL359" s="3">
        <f t="shared" si="347"/>
        <v>0</v>
      </c>
      <c r="EM359" s="3">
        <f t="shared" ref="EM359:FR359" si="348">EM369</f>
        <v>0</v>
      </c>
      <c r="EN359" s="3">
        <f t="shared" si="348"/>
        <v>0</v>
      </c>
      <c r="EO359" s="3">
        <f t="shared" si="348"/>
        <v>0</v>
      </c>
      <c r="EP359" s="3">
        <f t="shared" si="348"/>
        <v>0</v>
      </c>
      <c r="EQ359" s="3">
        <f t="shared" si="348"/>
        <v>0</v>
      </c>
      <c r="ER359" s="3">
        <f t="shared" si="348"/>
        <v>0</v>
      </c>
      <c r="ES359" s="3">
        <f t="shared" si="348"/>
        <v>0</v>
      </c>
      <c r="ET359" s="3">
        <f t="shared" si="348"/>
        <v>0</v>
      </c>
      <c r="EU359" s="3">
        <f t="shared" si="348"/>
        <v>0</v>
      </c>
      <c r="EV359" s="3">
        <f t="shared" si="348"/>
        <v>0</v>
      </c>
      <c r="EW359" s="3">
        <f t="shared" si="348"/>
        <v>0</v>
      </c>
      <c r="EX359" s="3">
        <f t="shared" si="348"/>
        <v>0</v>
      </c>
      <c r="EY359" s="3">
        <f t="shared" si="348"/>
        <v>0</v>
      </c>
      <c r="EZ359" s="3">
        <f t="shared" si="348"/>
        <v>0</v>
      </c>
      <c r="FA359" s="3">
        <f t="shared" si="348"/>
        <v>0</v>
      </c>
      <c r="FB359" s="3">
        <f t="shared" si="348"/>
        <v>0</v>
      </c>
      <c r="FC359" s="3">
        <f t="shared" si="348"/>
        <v>0</v>
      </c>
      <c r="FD359" s="3">
        <f t="shared" si="348"/>
        <v>0</v>
      </c>
      <c r="FE359" s="3">
        <f t="shared" si="348"/>
        <v>0</v>
      </c>
      <c r="FF359" s="3">
        <f t="shared" si="348"/>
        <v>0</v>
      </c>
      <c r="FG359" s="3">
        <f t="shared" si="348"/>
        <v>0</v>
      </c>
      <c r="FH359" s="3">
        <f t="shared" si="348"/>
        <v>0</v>
      </c>
      <c r="FI359" s="3">
        <f t="shared" si="348"/>
        <v>0</v>
      </c>
      <c r="FJ359" s="3">
        <f t="shared" si="348"/>
        <v>0</v>
      </c>
      <c r="FK359" s="3">
        <f t="shared" si="348"/>
        <v>0</v>
      </c>
      <c r="FL359" s="3">
        <f t="shared" si="348"/>
        <v>0</v>
      </c>
      <c r="FM359" s="3">
        <f t="shared" si="348"/>
        <v>0</v>
      </c>
      <c r="FN359" s="3">
        <f t="shared" si="348"/>
        <v>0</v>
      </c>
      <c r="FO359" s="3">
        <f t="shared" si="348"/>
        <v>0</v>
      </c>
      <c r="FP359" s="3">
        <f t="shared" si="348"/>
        <v>0</v>
      </c>
      <c r="FQ359" s="3">
        <f t="shared" si="348"/>
        <v>0</v>
      </c>
      <c r="FR359" s="3">
        <f t="shared" si="348"/>
        <v>0</v>
      </c>
      <c r="FS359" s="3">
        <f t="shared" ref="FS359:GX359" si="349">FS369</f>
        <v>0</v>
      </c>
      <c r="FT359" s="3">
        <f t="shared" si="349"/>
        <v>0</v>
      </c>
      <c r="FU359" s="3">
        <f t="shared" si="349"/>
        <v>0</v>
      </c>
      <c r="FV359" s="3">
        <f t="shared" si="349"/>
        <v>0</v>
      </c>
      <c r="FW359" s="3">
        <f t="shared" si="349"/>
        <v>0</v>
      </c>
      <c r="FX359" s="3">
        <f t="shared" si="349"/>
        <v>0</v>
      </c>
      <c r="FY359" s="3">
        <f t="shared" si="349"/>
        <v>0</v>
      </c>
      <c r="FZ359" s="3">
        <f t="shared" si="349"/>
        <v>0</v>
      </c>
      <c r="GA359" s="3">
        <f t="shared" si="349"/>
        <v>0</v>
      </c>
      <c r="GB359" s="3">
        <f t="shared" si="349"/>
        <v>0</v>
      </c>
      <c r="GC359" s="3">
        <f t="shared" si="349"/>
        <v>0</v>
      </c>
      <c r="GD359" s="3">
        <f t="shared" si="349"/>
        <v>0</v>
      </c>
      <c r="GE359" s="3">
        <f t="shared" si="349"/>
        <v>0</v>
      </c>
      <c r="GF359" s="3">
        <f t="shared" si="349"/>
        <v>0</v>
      </c>
      <c r="GG359" s="3">
        <f t="shared" si="349"/>
        <v>0</v>
      </c>
      <c r="GH359" s="3">
        <f t="shared" si="349"/>
        <v>0</v>
      </c>
      <c r="GI359" s="3">
        <f t="shared" si="349"/>
        <v>0</v>
      </c>
      <c r="GJ359" s="3">
        <f t="shared" si="349"/>
        <v>0</v>
      </c>
      <c r="GK359" s="3">
        <f t="shared" si="349"/>
        <v>0</v>
      </c>
      <c r="GL359" s="3">
        <f t="shared" si="349"/>
        <v>0</v>
      </c>
      <c r="GM359" s="3">
        <f t="shared" si="349"/>
        <v>0</v>
      </c>
      <c r="GN359" s="3">
        <f t="shared" si="349"/>
        <v>0</v>
      </c>
      <c r="GO359" s="3">
        <f t="shared" si="349"/>
        <v>0</v>
      </c>
      <c r="GP359" s="3">
        <f t="shared" si="349"/>
        <v>0</v>
      </c>
      <c r="GQ359" s="3">
        <f t="shared" si="349"/>
        <v>0</v>
      </c>
      <c r="GR359" s="3">
        <f t="shared" si="349"/>
        <v>0</v>
      </c>
      <c r="GS359" s="3">
        <f t="shared" si="349"/>
        <v>0</v>
      </c>
      <c r="GT359" s="3">
        <f t="shared" si="349"/>
        <v>0</v>
      </c>
      <c r="GU359" s="3">
        <f t="shared" si="349"/>
        <v>0</v>
      </c>
      <c r="GV359" s="3">
        <f t="shared" si="349"/>
        <v>0</v>
      </c>
      <c r="GW359" s="3">
        <f t="shared" si="349"/>
        <v>0</v>
      </c>
      <c r="GX359" s="3">
        <f t="shared" si="349"/>
        <v>0</v>
      </c>
    </row>
    <row r="361" spans="1:245" x14ac:dyDescent="0.2">
      <c r="A361">
        <v>17</v>
      </c>
      <c r="B361">
        <v>0</v>
      </c>
      <c r="C361">
        <f>ROW(SmtRes!A270)</f>
        <v>270</v>
      </c>
      <c r="D361">
        <f>ROW(EtalonRes!A271)</f>
        <v>271</v>
      </c>
      <c r="E361" t="s">
        <v>304</v>
      </c>
      <c r="F361" t="s">
        <v>305</v>
      </c>
      <c r="G361" t="s">
        <v>306</v>
      </c>
      <c r="H361" t="s">
        <v>48</v>
      </c>
      <c r="I361">
        <f>ROUND((119-47.2)*0/100,9)</f>
        <v>0</v>
      </c>
      <c r="J361">
        <v>0</v>
      </c>
      <c r="O361">
        <f t="shared" ref="O361:O367" si="350">ROUND(CP361,2)</f>
        <v>0</v>
      </c>
      <c r="P361">
        <f t="shared" ref="P361:P367" si="351">ROUND(CQ361*I361,2)</f>
        <v>0</v>
      </c>
      <c r="Q361">
        <f t="shared" ref="Q361:Q367" si="352">ROUND(CR361*I361,2)</f>
        <v>0</v>
      </c>
      <c r="R361">
        <f t="shared" ref="R361:R367" si="353">ROUND(CS361*I361,2)</f>
        <v>0</v>
      </c>
      <c r="S361">
        <f t="shared" ref="S361:S367" si="354">ROUND(CT361*I361,2)</f>
        <v>0</v>
      </c>
      <c r="T361">
        <f t="shared" ref="T361:T367" si="355">ROUND(CU361*I361,2)</f>
        <v>0</v>
      </c>
      <c r="U361">
        <f t="shared" ref="U361:U367" si="356">CV361*I361</f>
        <v>0</v>
      </c>
      <c r="V361">
        <f t="shared" ref="V361:V367" si="357">CW361*I361</f>
        <v>0</v>
      </c>
      <c r="W361">
        <f t="shared" ref="W361:W367" si="358">ROUND(CX361*I361,2)</f>
        <v>0</v>
      </c>
      <c r="X361">
        <f t="shared" ref="X361:Y367" si="359">ROUND(CY361,2)</f>
        <v>0</v>
      </c>
      <c r="Y361">
        <f t="shared" si="359"/>
        <v>0</v>
      </c>
      <c r="AA361">
        <v>45334378</v>
      </c>
      <c r="AB361">
        <f t="shared" ref="AB361:AB367" si="360">ROUND((AC361+AD361+AF361),6)</f>
        <v>15505.67</v>
      </c>
      <c r="AC361">
        <f>ROUND((ES361),6)</f>
        <v>0</v>
      </c>
      <c r="AD361">
        <f>ROUND((((ET361)-(EU361))+AE361),6)</f>
        <v>0</v>
      </c>
      <c r="AE361">
        <f t="shared" ref="AE361:AF363" si="361">ROUND((EU361),6)</f>
        <v>0</v>
      </c>
      <c r="AF361">
        <f t="shared" si="361"/>
        <v>15505.67</v>
      </c>
      <c r="AG361">
        <f t="shared" ref="AG361:AG367" si="362">ROUND((AP361),6)</f>
        <v>0</v>
      </c>
      <c r="AH361">
        <f t="shared" ref="AH361:AI363" si="363">(EW361)</f>
        <v>76.7</v>
      </c>
      <c r="AI361">
        <f t="shared" si="363"/>
        <v>0</v>
      </c>
      <c r="AJ361">
        <f t="shared" ref="AJ361:AJ367" si="364">(AS361)</f>
        <v>0</v>
      </c>
      <c r="AK361">
        <v>15505.67</v>
      </c>
      <c r="AL361">
        <v>0</v>
      </c>
      <c r="AM361">
        <v>0</v>
      </c>
      <c r="AN361">
        <v>0</v>
      </c>
      <c r="AO361">
        <v>15505.67</v>
      </c>
      <c r="AP361">
        <v>0</v>
      </c>
      <c r="AQ361">
        <v>76.7</v>
      </c>
      <c r="AR361">
        <v>0</v>
      </c>
      <c r="AS361">
        <v>0</v>
      </c>
      <c r="AT361">
        <v>70</v>
      </c>
      <c r="AU361">
        <v>10</v>
      </c>
      <c r="AV361">
        <v>1</v>
      </c>
      <c r="AW361">
        <v>1</v>
      </c>
      <c r="AZ361">
        <v>1</v>
      </c>
      <c r="BA361">
        <v>1</v>
      </c>
      <c r="BB361">
        <v>1</v>
      </c>
      <c r="BC361">
        <v>1</v>
      </c>
      <c r="BD361" t="s">
        <v>3</v>
      </c>
      <c r="BE361" t="s">
        <v>3</v>
      </c>
      <c r="BF361" t="s">
        <v>3</v>
      </c>
      <c r="BG361" t="s">
        <v>3</v>
      </c>
      <c r="BH361">
        <v>0</v>
      </c>
      <c r="BI361">
        <v>4</v>
      </c>
      <c r="BJ361" t="s">
        <v>307</v>
      </c>
      <c r="BM361">
        <v>0</v>
      </c>
      <c r="BN361">
        <v>0</v>
      </c>
      <c r="BO361" t="s">
        <v>3</v>
      </c>
      <c r="BP361">
        <v>0</v>
      </c>
      <c r="BQ361">
        <v>1</v>
      </c>
      <c r="BR361">
        <v>0</v>
      </c>
      <c r="BS361">
        <v>1</v>
      </c>
      <c r="BT361">
        <v>1</v>
      </c>
      <c r="BU361">
        <v>1</v>
      </c>
      <c r="BV361">
        <v>1</v>
      </c>
      <c r="BW361">
        <v>1</v>
      </c>
      <c r="BX361">
        <v>1</v>
      </c>
      <c r="BY361" t="s">
        <v>3</v>
      </c>
      <c r="BZ361">
        <v>70</v>
      </c>
      <c r="CA361">
        <v>10</v>
      </c>
      <c r="CE361">
        <v>0</v>
      </c>
      <c r="CF361">
        <v>0</v>
      </c>
      <c r="CG361">
        <v>0</v>
      </c>
      <c r="CM361">
        <v>0</v>
      </c>
      <c r="CN361" t="s">
        <v>3</v>
      </c>
      <c r="CO361">
        <v>0</v>
      </c>
      <c r="CP361">
        <f t="shared" ref="CP361:CP367" si="365">(P361+Q361+S361)</f>
        <v>0</v>
      </c>
      <c r="CQ361">
        <f t="shared" ref="CQ361:CQ367" si="366">(AC361*BC361*AW361)</f>
        <v>0</v>
      </c>
      <c r="CR361">
        <f>((((ET361)*BB361-(EU361)*BS361)+AE361*BS361)*AV361)</f>
        <v>0</v>
      </c>
      <c r="CS361">
        <f t="shared" ref="CS361:CS367" si="367">(AE361*BS361*AV361)</f>
        <v>0</v>
      </c>
      <c r="CT361">
        <f t="shared" ref="CT361:CT367" si="368">(AF361*BA361*AV361)</f>
        <v>15505.67</v>
      </c>
      <c r="CU361">
        <f t="shared" ref="CU361:CU367" si="369">AG361</f>
        <v>0</v>
      </c>
      <c r="CV361">
        <f t="shared" ref="CV361:CV367" si="370">(AH361*AV361)</f>
        <v>76.7</v>
      </c>
      <c r="CW361">
        <f t="shared" ref="CW361:CX367" si="371">AI361</f>
        <v>0</v>
      </c>
      <c r="CX361">
        <f t="shared" si="371"/>
        <v>0</v>
      </c>
      <c r="CY361">
        <f t="shared" ref="CY361:CY367" si="372">((S361*BZ361)/100)</f>
        <v>0</v>
      </c>
      <c r="CZ361">
        <f t="shared" ref="CZ361:CZ367" si="373">((S361*CA361)/100)</f>
        <v>0</v>
      </c>
      <c r="DC361" t="s">
        <v>3</v>
      </c>
      <c r="DD361" t="s">
        <v>3</v>
      </c>
      <c r="DE361" t="s">
        <v>3</v>
      </c>
      <c r="DF361" t="s">
        <v>3</v>
      </c>
      <c r="DG361" t="s">
        <v>3</v>
      </c>
      <c r="DH361" t="s">
        <v>3</v>
      </c>
      <c r="DI361" t="s">
        <v>3</v>
      </c>
      <c r="DJ361" t="s">
        <v>3</v>
      </c>
      <c r="DK361" t="s">
        <v>3</v>
      </c>
      <c r="DL361" t="s">
        <v>3</v>
      </c>
      <c r="DM361" t="s">
        <v>3</v>
      </c>
      <c r="DN361">
        <v>0</v>
      </c>
      <c r="DO361">
        <v>0</v>
      </c>
      <c r="DP361">
        <v>1</v>
      </c>
      <c r="DQ361">
        <v>1</v>
      </c>
      <c r="DU361">
        <v>1003</v>
      </c>
      <c r="DV361" t="s">
        <v>48</v>
      </c>
      <c r="DW361" t="s">
        <v>48</v>
      </c>
      <c r="DX361">
        <v>100</v>
      </c>
      <c r="EE361">
        <v>41650916</v>
      </c>
      <c r="EF361">
        <v>1</v>
      </c>
      <c r="EG361" t="s">
        <v>20</v>
      </c>
      <c r="EH361">
        <v>0</v>
      </c>
      <c r="EI361" t="s">
        <v>3</v>
      </c>
      <c r="EJ361">
        <v>4</v>
      </c>
      <c r="EK361">
        <v>0</v>
      </c>
      <c r="EL361" t="s">
        <v>21</v>
      </c>
      <c r="EM361" t="s">
        <v>22</v>
      </c>
      <c r="EO361" t="s">
        <v>3</v>
      </c>
      <c r="EQ361">
        <v>0</v>
      </c>
      <c r="ER361">
        <v>15505.67</v>
      </c>
      <c r="ES361">
        <v>0</v>
      </c>
      <c r="ET361">
        <v>0</v>
      </c>
      <c r="EU361">
        <v>0</v>
      </c>
      <c r="EV361">
        <v>15505.67</v>
      </c>
      <c r="EW361">
        <v>76.7</v>
      </c>
      <c r="EX361">
        <v>0</v>
      </c>
      <c r="EY361">
        <v>0</v>
      </c>
      <c r="FQ361">
        <v>0</v>
      </c>
      <c r="FR361">
        <f t="shared" ref="FR361:FR367" si="374">ROUND(IF(AND(BH361=3,BI361=3),P361,0),2)</f>
        <v>0</v>
      </c>
      <c r="FS361">
        <v>0</v>
      </c>
      <c r="FX361">
        <v>70</v>
      </c>
      <c r="FY361">
        <v>10</v>
      </c>
      <c r="GA361" t="s">
        <v>3</v>
      </c>
      <c r="GD361">
        <v>0</v>
      </c>
      <c r="GF361">
        <v>1467608921</v>
      </c>
      <c r="GG361">
        <v>2</v>
      </c>
      <c r="GH361">
        <v>1</v>
      </c>
      <c r="GI361">
        <v>-2</v>
      </c>
      <c r="GJ361">
        <v>0</v>
      </c>
      <c r="GK361">
        <f>ROUND(R361*(R12)/100,2)</f>
        <v>0</v>
      </c>
      <c r="GL361">
        <f t="shared" ref="GL361:GL367" si="375">ROUND(IF(AND(BH361=3,BI361=3,FS361&lt;&gt;0),P361,0),2)</f>
        <v>0</v>
      </c>
      <c r="GM361">
        <f>ROUND(O361+X361+Y361+GK361,2)+GX361</f>
        <v>0</v>
      </c>
      <c r="GN361">
        <f>IF(OR(BI361=0,BI361=1),ROUND(O361+X361+Y361+GK361,2),0)</f>
        <v>0</v>
      </c>
      <c r="GO361">
        <f>IF(BI361=2,ROUND(O361+X361+Y361+GK361,2),0)</f>
        <v>0</v>
      </c>
      <c r="GP361">
        <f>IF(BI361=4,ROUND(O361+X361+Y361+GK361,2)+GX361,0)</f>
        <v>0</v>
      </c>
      <c r="GR361">
        <v>0</v>
      </c>
      <c r="GS361">
        <v>3</v>
      </c>
      <c r="GT361">
        <v>0</v>
      </c>
      <c r="GU361" t="s">
        <v>3</v>
      </c>
      <c r="GV361">
        <f>ROUND((GT361),6)</f>
        <v>0</v>
      </c>
      <c r="GW361">
        <v>1</v>
      </c>
      <c r="GX361">
        <f t="shared" ref="GX361:GX367" si="376">ROUND(HC361*I361,2)</f>
        <v>0</v>
      </c>
      <c r="HA361">
        <v>0</v>
      </c>
      <c r="HB361">
        <v>0</v>
      </c>
      <c r="HC361">
        <f t="shared" ref="HC361:HC367" si="377">GV361*GW361</f>
        <v>0</v>
      </c>
      <c r="IK361">
        <v>0</v>
      </c>
    </row>
    <row r="362" spans="1:245" x14ac:dyDescent="0.2">
      <c r="A362">
        <v>17</v>
      </c>
      <c r="B362">
        <v>0</v>
      </c>
      <c r="C362">
        <f>ROW(SmtRes!A271)</f>
        <v>271</v>
      </c>
      <c r="D362">
        <f>ROW(EtalonRes!A272)</f>
        <v>272</v>
      </c>
      <c r="E362" t="s">
        <v>308</v>
      </c>
      <c r="F362" t="s">
        <v>205</v>
      </c>
      <c r="G362" t="s">
        <v>206</v>
      </c>
      <c r="H362" t="s">
        <v>26</v>
      </c>
      <c r="I362">
        <f>ROUND((I361)*100*(0.016+0.048)*2.4,3)</f>
        <v>0</v>
      </c>
      <c r="J362">
        <v>0</v>
      </c>
      <c r="O362">
        <f t="shared" si="350"/>
        <v>0</v>
      </c>
      <c r="P362">
        <f t="shared" si="351"/>
        <v>0</v>
      </c>
      <c r="Q362">
        <f t="shared" si="352"/>
        <v>0</v>
      </c>
      <c r="R362">
        <f t="shared" si="353"/>
        <v>0</v>
      </c>
      <c r="S362">
        <f t="shared" si="354"/>
        <v>0</v>
      </c>
      <c r="T362">
        <f t="shared" si="355"/>
        <v>0</v>
      </c>
      <c r="U362">
        <f t="shared" si="356"/>
        <v>0</v>
      </c>
      <c r="V362">
        <f t="shared" si="357"/>
        <v>0</v>
      </c>
      <c r="W362">
        <f t="shared" si="358"/>
        <v>0</v>
      </c>
      <c r="X362">
        <f t="shared" si="359"/>
        <v>0</v>
      </c>
      <c r="Y362">
        <f t="shared" si="359"/>
        <v>0</v>
      </c>
      <c r="AA362">
        <v>45334378</v>
      </c>
      <c r="AB362">
        <f t="shared" si="360"/>
        <v>80.25</v>
      </c>
      <c r="AC362">
        <f>ROUND((ES362),6)</f>
        <v>0</v>
      </c>
      <c r="AD362">
        <f>ROUND((((ET362)-(EU362))+AE362),6)</f>
        <v>80.25</v>
      </c>
      <c r="AE362">
        <f t="shared" si="361"/>
        <v>25.84</v>
      </c>
      <c r="AF362">
        <f t="shared" si="361"/>
        <v>0</v>
      </c>
      <c r="AG362">
        <f t="shared" si="362"/>
        <v>0</v>
      </c>
      <c r="AH362">
        <f t="shared" si="363"/>
        <v>0</v>
      </c>
      <c r="AI362">
        <f t="shared" si="363"/>
        <v>0</v>
      </c>
      <c r="AJ362">
        <f t="shared" si="364"/>
        <v>0</v>
      </c>
      <c r="AK362">
        <v>80.25</v>
      </c>
      <c r="AL362">
        <v>0</v>
      </c>
      <c r="AM362">
        <v>80.25</v>
      </c>
      <c r="AN362">
        <v>25.84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70</v>
      </c>
      <c r="AU362">
        <v>10</v>
      </c>
      <c r="AV362">
        <v>1</v>
      </c>
      <c r="AW362">
        <v>1</v>
      </c>
      <c r="AZ362">
        <v>1</v>
      </c>
      <c r="BA362">
        <v>1</v>
      </c>
      <c r="BB362">
        <v>1</v>
      </c>
      <c r="BC362">
        <v>1</v>
      </c>
      <c r="BD362" t="s">
        <v>3</v>
      </c>
      <c r="BE362" t="s">
        <v>3</v>
      </c>
      <c r="BF362" t="s">
        <v>3</v>
      </c>
      <c r="BG362" t="s">
        <v>3</v>
      </c>
      <c r="BH362">
        <v>0</v>
      </c>
      <c r="BI362">
        <v>4</v>
      </c>
      <c r="BJ362" t="s">
        <v>207</v>
      </c>
      <c r="BM362">
        <v>0</v>
      </c>
      <c r="BN362">
        <v>0</v>
      </c>
      <c r="BO362" t="s">
        <v>3</v>
      </c>
      <c r="BP362">
        <v>0</v>
      </c>
      <c r="BQ362">
        <v>1</v>
      </c>
      <c r="BR362">
        <v>0</v>
      </c>
      <c r="BS362">
        <v>1</v>
      </c>
      <c r="BT362">
        <v>1</v>
      </c>
      <c r="BU362">
        <v>1</v>
      </c>
      <c r="BV362">
        <v>1</v>
      </c>
      <c r="BW362">
        <v>1</v>
      </c>
      <c r="BX362">
        <v>1</v>
      </c>
      <c r="BY362" t="s">
        <v>3</v>
      </c>
      <c r="BZ362">
        <v>70</v>
      </c>
      <c r="CA362">
        <v>10</v>
      </c>
      <c r="CE362">
        <v>0</v>
      </c>
      <c r="CF362">
        <v>0</v>
      </c>
      <c r="CG362">
        <v>0</v>
      </c>
      <c r="CM362">
        <v>0</v>
      </c>
      <c r="CN362" t="s">
        <v>3</v>
      </c>
      <c r="CO362">
        <v>0</v>
      </c>
      <c r="CP362">
        <f t="shared" si="365"/>
        <v>0</v>
      </c>
      <c r="CQ362">
        <f t="shared" si="366"/>
        <v>0</v>
      </c>
      <c r="CR362">
        <f>((((ET362)*BB362-(EU362)*BS362)+AE362*BS362)*AV362)</f>
        <v>80.25</v>
      </c>
      <c r="CS362">
        <f t="shared" si="367"/>
        <v>25.84</v>
      </c>
      <c r="CT362">
        <f t="shared" si="368"/>
        <v>0</v>
      </c>
      <c r="CU362">
        <f t="shared" si="369"/>
        <v>0</v>
      </c>
      <c r="CV362">
        <f t="shared" si="370"/>
        <v>0</v>
      </c>
      <c r="CW362">
        <f t="shared" si="371"/>
        <v>0</v>
      </c>
      <c r="CX362">
        <f t="shared" si="371"/>
        <v>0</v>
      </c>
      <c r="CY362">
        <f t="shared" si="372"/>
        <v>0</v>
      </c>
      <c r="CZ362">
        <f t="shared" si="373"/>
        <v>0</v>
      </c>
      <c r="DC362" t="s">
        <v>3</v>
      </c>
      <c r="DD362" t="s">
        <v>3</v>
      </c>
      <c r="DE362" t="s">
        <v>3</v>
      </c>
      <c r="DF362" t="s">
        <v>3</v>
      </c>
      <c r="DG362" t="s">
        <v>3</v>
      </c>
      <c r="DH362" t="s">
        <v>3</v>
      </c>
      <c r="DI362" t="s">
        <v>3</v>
      </c>
      <c r="DJ362" t="s">
        <v>3</v>
      </c>
      <c r="DK362" t="s">
        <v>3</v>
      </c>
      <c r="DL362" t="s">
        <v>3</v>
      </c>
      <c r="DM362" t="s">
        <v>3</v>
      </c>
      <c r="DN362">
        <v>0</v>
      </c>
      <c r="DO362">
        <v>0</v>
      </c>
      <c r="DP362">
        <v>1</v>
      </c>
      <c r="DQ362">
        <v>1</v>
      </c>
      <c r="DU362">
        <v>1009</v>
      </c>
      <c r="DV362" t="s">
        <v>26</v>
      </c>
      <c r="DW362" t="s">
        <v>26</v>
      </c>
      <c r="DX362">
        <v>1000</v>
      </c>
      <c r="EE362">
        <v>41650916</v>
      </c>
      <c r="EF362">
        <v>1</v>
      </c>
      <c r="EG362" t="s">
        <v>20</v>
      </c>
      <c r="EH362">
        <v>0</v>
      </c>
      <c r="EI362" t="s">
        <v>3</v>
      </c>
      <c r="EJ362">
        <v>4</v>
      </c>
      <c r="EK362">
        <v>0</v>
      </c>
      <c r="EL362" t="s">
        <v>21</v>
      </c>
      <c r="EM362" t="s">
        <v>22</v>
      </c>
      <c r="EO362" t="s">
        <v>3</v>
      </c>
      <c r="EQ362">
        <v>0</v>
      </c>
      <c r="ER362">
        <v>80.25</v>
      </c>
      <c r="ES362">
        <v>0</v>
      </c>
      <c r="ET362">
        <v>80.25</v>
      </c>
      <c r="EU362">
        <v>25.84</v>
      </c>
      <c r="EV362">
        <v>0</v>
      </c>
      <c r="EW362">
        <v>0</v>
      </c>
      <c r="EX362">
        <v>0</v>
      </c>
      <c r="EY362">
        <v>0</v>
      </c>
      <c r="FQ362">
        <v>0</v>
      </c>
      <c r="FR362">
        <f t="shared" si="374"/>
        <v>0</v>
      </c>
      <c r="FS362">
        <v>0</v>
      </c>
      <c r="FX362">
        <v>70</v>
      </c>
      <c r="FY362">
        <v>10</v>
      </c>
      <c r="GA362" t="s">
        <v>3</v>
      </c>
      <c r="GD362">
        <v>0</v>
      </c>
      <c r="GF362">
        <v>-706956719</v>
      </c>
      <c r="GG362">
        <v>2</v>
      </c>
      <c r="GH362">
        <v>1</v>
      </c>
      <c r="GI362">
        <v>-2</v>
      </c>
      <c r="GJ362">
        <v>0</v>
      </c>
      <c r="GK362">
        <f>ROUND(R362*(R12)/100,2)</f>
        <v>0</v>
      </c>
      <c r="GL362">
        <f t="shared" si="375"/>
        <v>0</v>
      </c>
      <c r="GM362">
        <f>ROUND(O362+X362+Y362+GK362,2)+GX362</f>
        <v>0</v>
      </c>
      <c r="GN362">
        <f>IF(OR(BI362=0,BI362=1),ROUND(O362+X362+Y362+GK362,2),0)</f>
        <v>0</v>
      </c>
      <c r="GO362">
        <f>IF(BI362=2,ROUND(O362+X362+Y362+GK362,2),0)</f>
        <v>0</v>
      </c>
      <c r="GP362">
        <f>IF(BI362=4,ROUND(O362+X362+Y362+GK362,2)+GX362,0)</f>
        <v>0</v>
      </c>
      <c r="GR362">
        <v>0</v>
      </c>
      <c r="GS362">
        <v>3</v>
      </c>
      <c r="GT362">
        <v>0</v>
      </c>
      <c r="GU362" t="s">
        <v>3</v>
      </c>
      <c r="GV362">
        <f>ROUND((GT362),6)</f>
        <v>0</v>
      </c>
      <c r="GW362">
        <v>1</v>
      </c>
      <c r="GX362">
        <f t="shared" si="376"/>
        <v>0</v>
      </c>
      <c r="HA362">
        <v>0</v>
      </c>
      <c r="HB362">
        <v>0</v>
      </c>
      <c r="HC362">
        <f t="shared" si="377"/>
        <v>0</v>
      </c>
      <c r="IK362">
        <v>0</v>
      </c>
    </row>
    <row r="363" spans="1:245" x14ac:dyDescent="0.2">
      <c r="A363">
        <v>17</v>
      </c>
      <c r="B363">
        <v>0</v>
      </c>
      <c r="C363">
        <f>ROW(SmtRes!A273)</f>
        <v>273</v>
      </c>
      <c r="D363">
        <f>ROW(EtalonRes!A274)</f>
        <v>274</v>
      </c>
      <c r="E363" t="s">
        <v>309</v>
      </c>
      <c r="F363" t="s">
        <v>61</v>
      </c>
      <c r="G363" t="s">
        <v>62</v>
      </c>
      <c r="H363" t="s">
        <v>26</v>
      </c>
      <c r="I363">
        <f>ROUND(I362,9)</f>
        <v>0</v>
      </c>
      <c r="J363">
        <v>0</v>
      </c>
      <c r="O363">
        <f t="shared" si="350"/>
        <v>0</v>
      </c>
      <c r="P363">
        <f t="shared" si="351"/>
        <v>0</v>
      </c>
      <c r="Q363">
        <f t="shared" si="352"/>
        <v>0</v>
      </c>
      <c r="R363">
        <f t="shared" si="353"/>
        <v>0</v>
      </c>
      <c r="S363">
        <f t="shared" si="354"/>
        <v>0</v>
      </c>
      <c r="T363">
        <f t="shared" si="355"/>
        <v>0</v>
      </c>
      <c r="U363">
        <f t="shared" si="356"/>
        <v>0</v>
      </c>
      <c r="V363">
        <f t="shared" si="357"/>
        <v>0</v>
      </c>
      <c r="W363">
        <f t="shared" si="358"/>
        <v>0</v>
      </c>
      <c r="X363">
        <f t="shared" si="359"/>
        <v>0</v>
      </c>
      <c r="Y363">
        <f t="shared" si="359"/>
        <v>0</v>
      </c>
      <c r="AA363">
        <v>45334378</v>
      </c>
      <c r="AB363">
        <f t="shared" si="360"/>
        <v>57.83</v>
      </c>
      <c r="AC363">
        <f>ROUND((ES363),6)</f>
        <v>0</v>
      </c>
      <c r="AD363">
        <f>ROUND((((ET363)-(EU363))+AE363),6)</f>
        <v>57.83</v>
      </c>
      <c r="AE363">
        <f t="shared" si="361"/>
        <v>31.44</v>
      </c>
      <c r="AF363">
        <f t="shared" si="361"/>
        <v>0</v>
      </c>
      <c r="AG363">
        <f t="shared" si="362"/>
        <v>0</v>
      </c>
      <c r="AH363">
        <f t="shared" si="363"/>
        <v>0</v>
      </c>
      <c r="AI363">
        <f t="shared" si="363"/>
        <v>0</v>
      </c>
      <c r="AJ363">
        <f t="shared" si="364"/>
        <v>0</v>
      </c>
      <c r="AK363">
        <v>57.83</v>
      </c>
      <c r="AL363">
        <v>0</v>
      </c>
      <c r="AM363">
        <v>57.83</v>
      </c>
      <c r="AN363">
        <v>31.44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1</v>
      </c>
      <c r="AW363">
        <v>1</v>
      </c>
      <c r="AZ363">
        <v>1</v>
      </c>
      <c r="BA363">
        <v>1</v>
      </c>
      <c r="BB363">
        <v>1</v>
      </c>
      <c r="BC363">
        <v>1</v>
      </c>
      <c r="BD363" t="s">
        <v>3</v>
      </c>
      <c r="BE363" t="s">
        <v>3</v>
      </c>
      <c r="BF363" t="s">
        <v>3</v>
      </c>
      <c r="BG363" t="s">
        <v>3</v>
      </c>
      <c r="BH363">
        <v>0</v>
      </c>
      <c r="BI363">
        <v>4</v>
      </c>
      <c r="BJ363" t="s">
        <v>63</v>
      </c>
      <c r="BM363">
        <v>1</v>
      </c>
      <c r="BN363">
        <v>0</v>
      </c>
      <c r="BO363" t="s">
        <v>3</v>
      </c>
      <c r="BP363">
        <v>0</v>
      </c>
      <c r="BQ363">
        <v>1</v>
      </c>
      <c r="BR363">
        <v>0</v>
      </c>
      <c r="BS363">
        <v>1</v>
      </c>
      <c r="BT363">
        <v>1</v>
      </c>
      <c r="BU363">
        <v>1</v>
      </c>
      <c r="BV363">
        <v>1</v>
      </c>
      <c r="BW363">
        <v>1</v>
      </c>
      <c r="BX363">
        <v>1</v>
      </c>
      <c r="BY363" t="s">
        <v>3</v>
      </c>
      <c r="BZ363">
        <v>0</v>
      </c>
      <c r="CA363">
        <v>0</v>
      </c>
      <c r="CE363">
        <v>0</v>
      </c>
      <c r="CF363">
        <v>0</v>
      </c>
      <c r="CG363">
        <v>0</v>
      </c>
      <c r="CM363">
        <v>0</v>
      </c>
      <c r="CN363" t="s">
        <v>3</v>
      </c>
      <c r="CO363">
        <v>0</v>
      </c>
      <c r="CP363">
        <f t="shared" si="365"/>
        <v>0</v>
      </c>
      <c r="CQ363">
        <f t="shared" si="366"/>
        <v>0</v>
      </c>
      <c r="CR363">
        <f>((((ET363)*BB363-(EU363)*BS363)+AE363*BS363)*AV363)</f>
        <v>57.83</v>
      </c>
      <c r="CS363">
        <f t="shared" si="367"/>
        <v>31.44</v>
      </c>
      <c r="CT363">
        <f t="shared" si="368"/>
        <v>0</v>
      </c>
      <c r="CU363">
        <f t="shared" si="369"/>
        <v>0</v>
      </c>
      <c r="CV363">
        <f t="shared" si="370"/>
        <v>0</v>
      </c>
      <c r="CW363">
        <f t="shared" si="371"/>
        <v>0</v>
      </c>
      <c r="CX363">
        <f t="shared" si="371"/>
        <v>0</v>
      </c>
      <c r="CY363">
        <f t="shared" si="372"/>
        <v>0</v>
      </c>
      <c r="CZ363">
        <f t="shared" si="373"/>
        <v>0</v>
      </c>
      <c r="DC363" t="s">
        <v>3</v>
      </c>
      <c r="DD363" t="s">
        <v>3</v>
      </c>
      <c r="DE363" t="s">
        <v>3</v>
      </c>
      <c r="DF363" t="s">
        <v>3</v>
      </c>
      <c r="DG363" t="s">
        <v>3</v>
      </c>
      <c r="DH363" t="s">
        <v>3</v>
      </c>
      <c r="DI363" t="s">
        <v>3</v>
      </c>
      <c r="DJ363" t="s">
        <v>3</v>
      </c>
      <c r="DK363" t="s">
        <v>3</v>
      </c>
      <c r="DL363" t="s">
        <v>3</v>
      </c>
      <c r="DM363" t="s">
        <v>3</v>
      </c>
      <c r="DN363">
        <v>0</v>
      </c>
      <c r="DO363">
        <v>0</v>
      </c>
      <c r="DP363">
        <v>1</v>
      </c>
      <c r="DQ363">
        <v>1</v>
      </c>
      <c r="DU363">
        <v>1009</v>
      </c>
      <c r="DV363" t="s">
        <v>26</v>
      </c>
      <c r="DW363" t="s">
        <v>26</v>
      </c>
      <c r="DX363">
        <v>1000</v>
      </c>
      <c r="EE363">
        <v>41650918</v>
      </c>
      <c r="EF363">
        <v>1</v>
      </c>
      <c r="EG363" t="s">
        <v>20</v>
      </c>
      <c r="EH363">
        <v>0</v>
      </c>
      <c r="EI363" t="s">
        <v>3</v>
      </c>
      <c r="EJ363">
        <v>4</v>
      </c>
      <c r="EK363">
        <v>1</v>
      </c>
      <c r="EL363" t="s">
        <v>54</v>
      </c>
      <c r="EM363" t="s">
        <v>22</v>
      </c>
      <c r="EO363" t="s">
        <v>3</v>
      </c>
      <c r="EQ363">
        <v>0</v>
      </c>
      <c r="ER363">
        <v>57.83</v>
      </c>
      <c r="ES363">
        <v>0</v>
      </c>
      <c r="ET363">
        <v>57.83</v>
      </c>
      <c r="EU363">
        <v>31.44</v>
      </c>
      <c r="EV363">
        <v>0</v>
      </c>
      <c r="EW363">
        <v>0</v>
      </c>
      <c r="EX363">
        <v>0</v>
      </c>
      <c r="EY363">
        <v>0</v>
      </c>
      <c r="FQ363">
        <v>0</v>
      </c>
      <c r="FR363">
        <f t="shared" si="374"/>
        <v>0</v>
      </c>
      <c r="FS363">
        <v>0</v>
      </c>
      <c r="FX363">
        <v>0</v>
      </c>
      <c r="FY363">
        <v>0</v>
      </c>
      <c r="GA363" t="s">
        <v>3</v>
      </c>
      <c r="GD363">
        <v>1</v>
      </c>
      <c r="GF363">
        <v>-1870736679</v>
      </c>
      <c r="GG363">
        <v>2</v>
      </c>
      <c r="GH363">
        <v>1</v>
      </c>
      <c r="GI363">
        <v>-2</v>
      </c>
      <c r="GJ363">
        <v>0</v>
      </c>
      <c r="GK363">
        <v>0</v>
      </c>
      <c r="GL363">
        <f t="shared" si="375"/>
        <v>0</v>
      </c>
      <c r="GM363">
        <f>ROUND(O363+X363+Y363,2)+GX363</f>
        <v>0</v>
      </c>
      <c r="GN363">
        <f>IF(OR(BI363=0,BI363=1),ROUND(O363+X363+Y363,2),0)</f>
        <v>0</v>
      </c>
      <c r="GO363">
        <f>IF(BI363=2,ROUND(O363+X363+Y363,2),0)</f>
        <v>0</v>
      </c>
      <c r="GP363">
        <f>IF(BI363=4,ROUND(O363+X363+Y363,2)+GX363,0)</f>
        <v>0</v>
      </c>
      <c r="GR363">
        <v>0</v>
      </c>
      <c r="GS363">
        <v>3</v>
      </c>
      <c r="GT363">
        <v>0</v>
      </c>
      <c r="GU363" t="s">
        <v>3</v>
      </c>
      <c r="GV363">
        <f>ROUND((GT363),6)</f>
        <v>0</v>
      </c>
      <c r="GW363">
        <v>1</v>
      </c>
      <c r="GX363">
        <f t="shared" si="376"/>
        <v>0</v>
      </c>
      <c r="HA363">
        <v>0</v>
      </c>
      <c r="HB363">
        <v>0</v>
      </c>
      <c r="HC363">
        <f t="shared" si="377"/>
        <v>0</v>
      </c>
      <c r="IK363">
        <v>0</v>
      </c>
    </row>
    <row r="364" spans="1:245" x14ac:dyDescent="0.2">
      <c r="A364">
        <v>17</v>
      </c>
      <c r="B364">
        <v>0</v>
      </c>
      <c r="C364">
        <f>ROW(SmtRes!A275)</f>
        <v>275</v>
      </c>
      <c r="D364">
        <f>ROW(EtalonRes!A276)</f>
        <v>276</v>
      </c>
      <c r="E364" t="s">
        <v>310</v>
      </c>
      <c r="F364" t="s">
        <v>65</v>
      </c>
      <c r="G364" t="s">
        <v>66</v>
      </c>
      <c r="H364" t="s">
        <v>26</v>
      </c>
      <c r="I364">
        <f>ROUND(I363,9)</f>
        <v>0</v>
      </c>
      <c r="J364">
        <v>0</v>
      </c>
      <c r="O364">
        <f t="shared" si="350"/>
        <v>0</v>
      </c>
      <c r="P364">
        <f t="shared" si="351"/>
        <v>0</v>
      </c>
      <c r="Q364">
        <f t="shared" si="352"/>
        <v>0</v>
      </c>
      <c r="R364">
        <f t="shared" si="353"/>
        <v>0</v>
      </c>
      <c r="S364">
        <f t="shared" si="354"/>
        <v>0</v>
      </c>
      <c r="T364">
        <f t="shared" si="355"/>
        <v>0</v>
      </c>
      <c r="U364">
        <f t="shared" si="356"/>
        <v>0</v>
      </c>
      <c r="V364">
        <f t="shared" si="357"/>
        <v>0</v>
      </c>
      <c r="W364">
        <f t="shared" si="358"/>
        <v>0</v>
      </c>
      <c r="X364">
        <f t="shared" si="359"/>
        <v>0</v>
      </c>
      <c r="Y364">
        <f t="shared" si="359"/>
        <v>0</v>
      </c>
      <c r="AA364">
        <v>45334378</v>
      </c>
      <c r="AB364">
        <f t="shared" si="360"/>
        <v>1205.1600000000001</v>
      </c>
      <c r="AC364">
        <f>ROUND(((ES364*44)),6)</f>
        <v>0</v>
      </c>
      <c r="AD364">
        <f>ROUND(((((ET364*44))-((EU364*44)))+AE364),6)</f>
        <v>1205.1600000000001</v>
      </c>
      <c r="AE364">
        <f>ROUND(((EU364*44)),6)</f>
        <v>655.16</v>
      </c>
      <c r="AF364">
        <f>ROUND(((EV364*44)),6)</f>
        <v>0</v>
      </c>
      <c r="AG364">
        <f t="shared" si="362"/>
        <v>0</v>
      </c>
      <c r="AH364">
        <f>((EW364*44))</f>
        <v>0</v>
      </c>
      <c r="AI364">
        <f>((EX364*44))</f>
        <v>0</v>
      </c>
      <c r="AJ364">
        <f t="shared" si="364"/>
        <v>0</v>
      </c>
      <c r="AK364">
        <v>27.39</v>
      </c>
      <c r="AL364">
        <v>0</v>
      </c>
      <c r="AM364">
        <v>27.39</v>
      </c>
      <c r="AN364">
        <v>14.89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1</v>
      </c>
      <c r="AW364">
        <v>1</v>
      </c>
      <c r="AZ364">
        <v>1</v>
      </c>
      <c r="BA364">
        <v>1</v>
      </c>
      <c r="BB364">
        <v>1</v>
      </c>
      <c r="BC364">
        <v>1</v>
      </c>
      <c r="BD364" t="s">
        <v>3</v>
      </c>
      <c r="BE364" t="s">
        <v>3</v>
      </c>
      <c r="BF364" t="s">
        <v>3</v>
      </c>
      <c r="BG364" t="s">
        <v>3</v>
      </c>
      <c r="BH364">
        <v>0</v>
      </c>
      <c r="BI364">
        <v>4</v>
      </c>
      <c r="BJ364" t="s">
        <v>67</v>
      </c>
      <c r="BM364">
        <v>1</v>
      </c>
      <c r="BN364">
        <v>0</v>
      </c>
      <c r="BO364" t="s">
        <v>3</v>
      </c>
      <c r="BP364">
        <v>0</v>
      </c>
      <c r="BQ364">
        <v>1</v>
      </c>
      <c r="BR364">
        <v>0</v>
      </c>
      <c r="BS364">
        <v>1</v>
      </c>
      <c r="BT364">
        <v>1</v>
      </c>
      <c r="BU364">
        <v>1</v>
      </c>
      <c r="BV364">
        <v>1</v>
      </c>
      <c r="BW364">
        <v>1</v>
      </c>
      <c r="BX364">
        <v>1</v>
      </c>
      <c r="BY364" t="s">
        <v>3</v>
      </c>
      <c r="BZ364">
        <v>0</v>
      </c>
      <c r="CA364">
        <v>0</v>
      </c>
      <c r="CE364">
        <v>0</v>
      </c>
      <c r="CF364">
        <v>0</v>
      </c>
      <c r="CG364">
        <v>0</v>
      </c>
      <c r="CM364">
        <v>0</v>
      </c>
      <c r="CN364" t="s">
        <v>3</v>
      </c>
      <c r="CO364">
        <v>0</v>
      </c>
      <c r="CP364">
        <f t="shared" si="365"/>
        <v>0</v>
      </c>
      <c r="CQ364">
        <f t="shared" si="366"/>
        <v>0</v>
      </c>
      <c r="CR364">
        <f>(((((ET364*44))*BB364-((EU364*44))*BS364)+AE364*BS364)*AV364)</f>
        <v>1205.1599999999999</v>
      </c>
      <c r="CS364">
        <f t="shared" si="367"/>
        <v>655.16</v>
      </c>
      <c r="CT364">
        <f t="shared" si="368"/>
        <v>0</v>
      </c>
      <c r="CU364">
        <f t="shared" si="369"/>
        <v>0</v>
      </c>
      <c r="CV364">
        <f t="shared" si="370"/>
        <v>0</v>
      </c>
      <c r="CW364">
        <f t="shared" si="371"/>
        <v>0</v>
      </c>
      <c r="CX364">
        <f t="shared" si="371"/>
        <v>0</v>
      </c>
      <c r="CY364">
        <f t="shared" si="372"/>
        <v>0</v>
      </c>
      <c r="CZ364">
        <f t="shared" si="373"/>
        <v>0</v>
      </c>
      <c r="DC364" t="s">
        <v>3</v>
      </c>
      <c r="DD364" t="s">
        <v>59</v>
      </c>
      <c r="DE364" t="s">
        <v>59</v>
      </c>
      <c r="DF364" t="s">
        <v>59</v>
      </c>
      <c r="DG364" t="s">
        <v>59</v>
      </c>
      <c r="DH364" t="s">
        <v>3</v>
      </c>
      <c r="DI364" t="s">
        <v>59</v>
      </c>
      <c r="DJ364" t="s">
        <v>59</v>
      </c>
      <c r="DK364" t="s">
        <v>3</v>
      </c>
      <c r="DL364" t="s">
        <v>3</v>
      </c>
      <c r="DM364" t="s">
        <v>3</v>
      </c>
      <c r="DN364">
        <v>0</v>
      </c>
      <c r="DO364">
        <v>0</v>
      </c>
      <c r="DP364">
        <v>1</v>
      </c>
      <c r="DQ364">
        <v>1</v>
      </c>
      <c r="DU364">
        <v>1009</v>
      </c>
      <c r="DV364" t="s">
        <v>26</v>
      </c>
      <c r="DW364" t="s">
        <v>26</v>
      </c>
      <c r="DX364">
        <v>1000</v>
      </c>
      <c r="EE364">
        <v>41650918</v>
      </c>
      <c r="EF364">
        <v>1</v>
      </c>
      <c r="EG364" t="s">
        <v>20</v>
      </c>
      <c r="EH364">
        <v>0</v>
      </c>
      <c r="EI364" t="s">
        <v>3</v>
      </c>
      <c r="EJ364">
        <v>4</v>
      </c>
      <c r="EK364">
        <v>1</v>
      </c>
      <c r="EL364" t="s">
        <v>54</v>
      </c>
      <c r="EM364" t="s">
        <v>22</v>
      </c>
      <c r="EO364" t="s">
        <v>3</v>
      </c>
      <c r="EQ364">
        <v>0</v>
      </c>
      <c r="ER364">
        <v>27.39</v>
      </c>
      <c r="ES364">
        <v>0</v>
      </c>
      <c r="ET364">
        <v>27.39</v>
      </c>
      <c r="EU364">
        <v>14.89</v>
      </c>
      <c r="EV364">
        <v>0</v>
      </c>
      <c r="EW364">
        <v>0</v>
      </c>
      <c r="EX364">
        <v>0</v>
      </c>
      <c r="EY364">
        <v>0</v>
      </c>
      <c r="FQ364">
        <v>0</v>
      </c>
      <c r="FR364">
        <f t="shared" si="374"/>
        <v>0</v>
      </c>
      <c r="FS364">
        <v>0</v>
      </c>
      <c r="FX364">
        <v>0</v>
      </c>
      <c r="FY364">
        <v>0</v>
      </c>
      <c r="GA364" t="s">
        <v>3</v>
      </c>
      <c r="GD364">
        <v>1</v>
      </c>
      <c r="GF364">
        <v>-1675548299</v>
      </c>
      <c r="GG364">
        <v>2</v>
      </c>
      <c r="GH364">
        <v>1</v>
      </c>
      <c r="GI364">
        <v>-2</v>
      </c>
      <c r="GJ364">
        <v>0</v>
      </c>
      <c r="GK364">
        <v>0</v>
      </c>
      <c r="GL364">
        <f t="shared" si="375"/>
        <v>0</v>
      </c>
      <c r="GM364">
        <f>ROUND(O364+X364+Y364,2)+GX364</f>
        <v>0</v>
      </c>
      <c r="GN364">
        <f>IF(OR(BI364=0,BI364=1),ROUND(O364+X364+Y364,2),0)</f>
        <v>0</v>
      </c>
      <c r="GO364">
        <f>IF(BI364=2,ROUND(O364+X364+Y364,2),0)</f>
        <v>0</v>
      </c>
      <c r="GP364">
        <f>IF(BI364=4,ROUND(O364+X364+Y364,2)+GX364,0)</f>
        <v>0</v>
      </c>
      <c r="GR364">
        <v>0</v>
      </c>
      <c r="GS364">
        <v>3</v>
      </c>
      <c r="GT364">
        <v>0</v>
      </c>
      <c r="GU364" t="s">
        <v>59</v>
      </c>
      <c r="GV364">
        <f>ROUND(((GT364*44)),6)</f>
        <v>0</v>
      </c>
      <c r="GW364">
        <v>1</v>
      </c>
      <c r="GX364">
        <f t="shared" si="376"/>
        <v>0</v>
      </c>
      <c r="HA364">
        <v>0</v>
      </c>
      <c r="HB364">
        <v>0</v>
      </c>
      <c r="HC364">
        <f t="shared" si="377"/>
        <v>0</v>
      </c>
      <c r="IK364">
        <v>0</v>
      </c>
    </row>
    <row r="365" spans="1:245" x14ac:dyDescent="0.2">
      <c r="A365">
        <v>17</v>
      </c>
      <c r="B365">
        <v>0</v>
      </c>
      <c r="E365" t="s">
        <v>3</v>
      </c>
      <c r="F365" t="s">
        <v>68</v>
      </c>
      <c r="G365" t="s">
        <v>69</v>
      </c>
      <c r="H365" t="s">
        <v>26</v>
      </c>
      <c r="I365">
        <f>ROUND(I364*0,9)</f>
        <v>0</v>
      </c>
      <c r="J365">
        <v>0</v>
      </c>
      <c r="O365">
        <f t="shared" si="350"/>
        <v>0</v>
      </c>
      <c r="P365">
        <f t="shared" si="351"/>
        <v>0</v>
      </c>
      <c r="Q365">
        <f t="shared" si="352"/>
        <v>0</v>
      </c>
      <c r="R365">
        <f t="shared" si="353"/>
        <v>0</v>
      </c>
      <c r="S365">
        <f t="shared" si="354"/>
        <v>0</v>
      </c>
      <c r="T365">
        <f t="shared" si="355"/>
        <v>0</v>
      </c>
      <c r="U365">
        <f t="shared" si="356"/>
        <v>0</v>
      </c>
      <c r="V365">
        <f t="shared" si="357"/>
        <v>0</v>
      </c>
      <c r="W365">
        <f t="shared" si="358"/>
        <v>0</v>
      </c>
      <c r="X365">
        <f t="shared" si="359"/>
        <v>0</v>
      </c>
      <c r="Y365">
        <f t="shared" si="359"/>
        <v>0</v>
      </c>
      <c r="AA365">
        <v>-1</v>
      </c>
      <c r="AB365">
        <f t="shared" si="360"/>
        <v>150.61000000000001</v>
      </c>
      <c r="AC365">
        <f>ROUND((ES365),6)</f>
        <v>150.61000000000001</v>
      </c>
      <c r="AD365">
        <f>ROUND((((ET365)-(EU365))+AE365),6)</f>
        <v>0</v>
      </c>
      <c r="AE365">
        <f t="shared" ref="AE365:AF367" si="378">ROUND((EU365),6)</f>
        <v>0</v>
      </c>
      <c r="AF365">
        <f t="shared" si="378"/>
        <v>0</v>
      </c>
      <c r="AG365">
        <f t="shared" si="362"/>
        <v>0</v>
      </c>
      <c r="AH365">
        <f t="shared" ref="AH365:AI367" si="379">(EW365)</f>
        <v>0</v>
      </c>
      <c r="AI365">
        <f t="shared" si="379"/>
        <v>0</v>
      </c>
      <c r="AJ365">
        <f t="shared" si="364"/>
        <v>0</v>
      </c>
      <c r="AK365">
        <v>150.61000000000001</v>
      </c>
      <c r="AL365">
        <v>150.61000000000001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70</v>
      </c>
      <c r="AU365">
        <v>10</v>
      </c>
      <c r="AV365">
        <v>1</v>
      </c>
      <c r="AW365">
        <v>1</v>
      </c>
      <c r="AZ365">
        <v>1</v>
      </c>
      <c r="BA365">
        <v>1</v>
      </c>
      <c r="BB365">
        <v>1</v>
      </c>
      <c r="BC365">
        <v>1</v>
      </c>
      <c r="BD365" t="s">
        <v>3</v>
      </c>
      <c r="BE365" t="s">
        <v>3</v>
      </c>
      <c r="BF365" t="s">
        <v>3</v>
      </c>
      <c r="BG365" t="s">
        <v>3</v>
      </c>
      <c r="BH365">
        <v>3</v>
      </c>
      <c r="BI365">
        <v>4</v>
      </c>
      <c r="BJ365" t="s">
        <v>70</v>
      </c>
      <c r="BM365">
        <v>0</v>
      </c>
      <c r="BN365">
        <v>0</v>
      </c>
      <c r="BO365" t="s">
        <v>3</v>
      </c>
      <c r="BP365">
        <v>0</v>
      </c>
      <c r="BQ365">
        <v>1</v>
      </c>
      <c r="BR365">
        <v>0</v>
      </c>
      <c r="BS365">
        <v>1</v>
      </c>
      <c r="BT365">
        <v>1</v>
      </c>
      <c r="BU365">
        <v>1</v>
      </c>
      <c r="BV365">
        <v>1</v>
      </c>
      <c r="BW365">
        <v>1</v>
      </c>
      <c r="BX365">
        <v>1</v>
      </c>
      <c r="BY365" t="s">
        <v>3</v>
      </c>
      <c r="BZ365">
        <v>70</v>
      </c>
      <c r="CA365">
        <v>10</v>
      </c>
      <c r="CE365">
        <v>0</v>
      </c>
      <c r="CF365">
        <v>0</v>
      </c>
      <c r="CG365">
        <v>0</v>
      </c>
      <c r="CM365">
        <v>0</v>
      </c>
      <c r="CN365" t="s">
        <v>3</v>
      </c>
      <c r="CO365">
        <v>0</v>
      </c>
      <c r="CP365">
        <f t="shared" si="365"/>
        <v>0</v>
      </c>
      <c r="CQ365">
        <f t="shared" si="366"/>
        <v>150.61000000000001</v>
      </c>
      <c r="CR365">
        <f>((((ET365)*BB365-(EU365)*BS365)+AE365*BS365)*AV365)</f>
        <v>0</v>
      </c>
      <c r="CS365">
        <f t="shared" si="367"/>
        <v>0</v>
      </c>
      <c r="CT365">
        <f t="shared" si="368"/>
        <v>0</v>
      </c>
      <c r="CU365">
        <f t="shared" si="369"/>
        <v>0</v>
      </c>
      <c r="CV365">
        <f t="shared" si="370"/>
        <v>0</v>
      </c>
      <c r="CW365">
        <f t="shared" si="371"/>
        <v>0</v>
      </c>
      <c r="CX365">
        <f t="shared" si="371"/>
        <v>0</v>
      </c>
      <c r="CY365">
        <f t="shared" si="372"/>
        <v>0</v>
      </c>
      <c r="CZ365">
        <f t="shared" si="373"/>
        <v>0</v>
      </c>
      <c r="DC365" t="s">
        <v>3</v>
      </c>
      <c r="DD365" t="s">
        <v>3</v>
      </c>
      <c r="DE365" t="s">
        <v>3</v>
      </c>
      <c r="DF365" t="s">
        <v>3</v>
      </c>
      <c r="DG365" t="s">
        <v>3</v>
      </c>
      <c r="DH365" t="s">
        <v>3</v>
      </c>
      <c r="DI365" t="s">
        <v>3</v>
      </c>
      <c r="DJ365" t="s">
        <v>3</v>
      </c>
      <c r="DK365" t="s">
        <v>3</v>
      </c>
      <c r="DL365" t="s">
        <v>3</v>
      </c>
      <c r="DM365" t="s">
        <v>3</v>
      </c>
      <c r="DN365">
        <v>0</v>
      </c>
      <c r="DO365">
        <v>0</v>
      </c>
      <c r="DP365">
        <v>1</v>
      </c>
      <c r="DQ365">
        <v>1</v>
      </c>
      <c r="DU365">
        <v>1009</v>
      </c>
      <c r="DV365" t="s">
        <v>26</v>
      </c>
      <c r="DW365" t="s">
        <v>26</v>
      </c>
      <c r="DX365">
        <v>1000</v>
      </c>
      <c r="EE365">
        <v>41650916</v>
      </c>
      <c r="EF365">
        <v>1</v>
      </c>
      <c r="EG365" t="s">
        <v>20</v>
      </c>
      <c r="EH365">
        <v>0</v>
      </c>
      <c r="EI365" t="s">
        <v>3</v>
      </c>
      <c r="EJ365">
        <v>4</v>
      </c>
      <c r="EK365">
        <v>0</v>
      </c>
      <c r="EL365" t="s">
        <v>21</v>
      </c>
      <c r="EM365" t="s">
        <v>22</v>
      </c>
      <c r="EO365" t="s">
        <v>3</v>
      </c>
      <c r="EQ365">
        <v>1024</v>
      </c>
      <c r="ER365">
        <v>150.61000000000001</v>
      </c>
      <c r="ES365">
        <v>150.61000000000001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FQ365">
        <v>0</v>
      </c>
      <c r="FR365">
        <f t="shared" si="374"/>
        <v>0</v>
      </c>
      <c r="FS365">
        <v>0</v>
      </c>
      <c r="FX365">
        <v>70</v>
      </c>
      <c r="FY365">
        <v>10</v>
      </c>
      <c r="GA365" t="s">
        <v>3</v>
      </c>
      <c r="GD365">
        <v>0</v>
      </c>
      <c r="GF365">
        <v>74636012</v>
      </c>
      <c r="GG365">
        <v>2</v>
      </c>
      <c r="GH365">
        <v>1</v>
      </c>
      <c r="GI365">
        <v>-2</v>
      </c>
      <c r="GJ365">
        <v>0</v>
      </c>
      <c r="GK365">
        <f>ROUND(R365*(R12)/100,2)</f>
        <v>0</v>
      </c>
      <c r="GL365">
        <f t="shared" si="375"/>
        <v>0</v>
      </c>
      <c r="GM365">
        <f>ROUND(O365+X365+Y365+GK365,2)+GX365</f>
        <v>0</v>
      </c>
      <c r="GN365">
        <f>IF(OR(BI365=0,BI365=1),ROUND(O365+X365+Y365+GK365,2),0)</f>
        <v>0</v>
      </c>
      <c r="GO365">
        <f>IF(BI365=2,ROUND(O365+X365+Y365+GK365,2),0)</f>
        <v>0</v>
      </c>
      <c r="GP365">
        <f>IF(BI365=4,ROUND(O365+X365+Y365+GK365,2)+GX365,0)</f>
        <v>0</v>
      </c>
      <c r="GR365">
        <v>0</v>
      </c>
      <c r="GS365">
        <v>0</v>
      </c>
      <c r="GT365">
        <v>0</v>
      </c>
      <c r="GU365" t="s">
        <v>3</v>
      </c>
      <c r="GV365">
        <f>ROUND((GT365),6)</f>
        <v>0</v>
      </c>
      <c r="GW365">
        <v>1</v>
      </c>
      <c r="GX365">
        <f t="shared" si="376"/>
        <v>0</v>
      </c>
      <c r="HA365">
        <v>0</v>
      </c>
      <c r="HB365">
        <v>0</v>
      </c>
      <c r="HC365">
        <f t="shared" si="377"/>
        <v>0</v>
      </c>
      <c r="IK365">
        <v>0</v>
      </c>
    </row>
    <row r="366" spans="1:245" x14ac:dyDescent="0.2">
      <c r="A366">
        <v>17</v>
      </c>
      <c r="B366">
        <v>0</v>
      </c>
      <c r="C366">
        <f>ROW(SmtRes!A283)</f>
        <v>283</v>
      </c>
      <c r="D366">
        <f>ROW(EtalonRes!A284)</f>
        <v>284</v>
      </c>
      <c r="E366" t="s">
        <v>311</v>
      </c>
      <c r="F366" t="s">
        <v>181</v>
      </c>
      <c r="G366" t="s">
        <v>182</v>
      </c>
      <c r="H366" t="s">
        <v>161</v>
      </c>
      <c r="I366">
        <f>ROUND((I367)*0.28*0.1,4)</f>
        <v>0</v>
      </c>
      <c r="J366">
        <v>0</v>
      </c>
      <c r="O366">
        <f t="shared" si="350"/>
        <v>0</v>
      </c>
      <c r="P366">
        <f t="shared" si="351"/>
        <v>0</v>
      </c>
      <c r="Q366">
        <f t="shared" si="352"/>
        <v>0</v>
      </c>
      <c r="R366">
        <f t="shared" si="353"/>
        <v>0</v>
      </c>
      <c r="S366">
        <f t="shared" si="354"/>
        <v>0</v>
      </c>
      <c r="T366">
        <f t="shared" si="355"/>
        <v>0</v>
      </c>
      <c r="U366">
        <f t="shared" si="356"/>
        <v>0</v>
      </c>
      <c r="V366">
        <f t="shared" si="357"/>
        <v>0</v>
      </c>
      <c r="W366">
        <f t="shared" si="358"/>
        <v>0</v>
      </c>
      <c r="X366">
        <f t="shared" si="359"/>
        <v>0</v>
      </c>
      <c r="Y366">
        <f t="shared" si="359"/>
        <v>0</v>
      </c>
      <c r="AA366">
        <v>45334378</v>
      </c>
      <c r="AB366">
        <f t="shared" si="360"/>
        <v>75863.820000000007</v>
      </c>
      <c r="AC366">
        <f>ROUND((ES366),6)</f>
        <v>65162.05</v>
      </c>
      <c r="AD366">
        <f>ROUND((((ET366)-(EU366))+AE366),6)</f>
        <v>7602.23</v>
      </c>
      <c r="AE366">
        <f t="shared" si="378"/>
        <v>3222.98</v>
      </c>
      <c r="AF366">
        <f t="shared" si="378"/>
        <v>3099.54</v>
      </c>
      <c r="AG366">
        <f t="shared" si="362"/>
        <v>0</v>
      </c>
      <c r="AH366">
        <f t="shared" si="379"/>
        <v>16.559999999999999</v>
      </c>
      <c r="AI366">
        <f t="shared" si="379"/>
        <v>0</v>
      </c>
      <c r="AJ366">
        <f t="shared" si="364"/>
        <v>0</v>
      </c>
      <c r="AK366">
        <v>75863.820000000007</v>
      </c>
      <c r="AL366">
        <v>65162.05</v>
      </c>
      <c r="AM366">
        <v>7602.23</v>
      </c>
      <c r="AN366">
        <v>3222.98</v>
      </c>
      <c r="AO366">
        <v>3099.54</v>
      </c>
      <c r="AP366">
        <v>0</v>
      </c>
      <c r="AQ366">
        <v>16.559999999999999</v>
      </c>
      <c r="AR366">
        <v>0</v>
      </c>
      <c r="AS366">
        <v>0</v>
      </c>
      <c r="AT366">
        <v>70</v>
      </c>
      <c r="AU366">
        <v>10</v>
      </c>
      <c r="AV366">
        <v>1</v>
      </c>
      <c r="AW366">
        <v>1</v>
      </c>
      <c r="AZ366">
        <v>1</v>
      </c>
      <c r="BA366">
        <v>1</v>
      </c>
      <c r="BB366">
        <v>1</v>
      </c>
      <c r="BC366">
        <v>1</v>
      </c>
      <c r="BD366" t="s">
        <v>3</v>
      </c>
      <c r="BE366" t="s">
        <v>3</v>
      </c>
      <c r="BF366" t="s">
        <v>3</v>
      </c>
      <c r="BG366" t="s">
        <v>3</v>
      </c>
      <c r="BH366">
        <v>0</v>
      </c>
      <c r="BI366">
        <v>4</v>
      </c>
      <c r="BJ366" t="s">
        <v>183</v>
      </c>
      <c r="BM366">
        <v>0</v>
      </c>
      <c r="BN366">
        <v>0</v>
      </c>
      <c r="BO366" t="s">
        <v>3</v>
      </c>
      <c r="BP366">
        <v>0</v>
      </c>
      <c r="BQ366">
        <v>1</v>
      </c>
      <c r="BR366">
        <v>0</v>
      </c>
      <c r="BS366">
        <v>1</v>
      </c>
      <c r="BT366">
        <v>1</v>
      </c>
      <c r="BU366">
        <v>1</v>
      </c>
      <c r="BV366">
        <v>1</v>
      </c>
      <c r="BW366">
        <v>1</v>
      </c>
      <c r="BX366">
        <v>1</v>
      </c>
      <c r="BY366" t="s">
        <v>3</v>
      </c>
      <c r="BZ366">
        <v>70</v>
      </c>
      <c r="CA366">
        <v>10</v>
      </c>
      <c r="CE366">
        <v>0</v>
      </c>
      <c r="CF366">
        <v>0</v>
      </c>
      <c r="CG366">
        <v>0</v>
      </c>
      <c r="CM366">
        <v>0</v>
      </c>
      <c r="CN366" t="s">
        <v>3</v>
      </c>
      <c r="CO366">
        <v>0</v>
      </c>
      <c r="CP366">
        <f t="shared" si="365"/>
        <v>0</v>
      </c>
      <c r="CQ366">
        <f t="shared" si="366"/>
        <v>65162.05</v>
      </c>
      <c r="CR366">
        <f>((((ET366)*BB366-(EU366)*BS366)+AE366*BS366)*AV366)</f>
        <v>7602.23</v>
      </c>
      <c r="CS366">
        <f t="shared" si="367"/>
        <v>3222.98</v>
      </c>
      <c r="CT366">
        <f t="shared" si="368"/>
        <v>3099.54</v>
      </c>
      <c r="CU366">
        <f t="shared" si="369"/>
        <v>0</v>
      </c>
      <c r="CV366">
        <f t="shared" si="370"/>
        <v>16.559999999999999</v>
      </c>
      <c r="CW366">
        <f t="shared" si="371"/>
        <v>0</v>
      </c>
      <c r="CX366">
        <f t="shared" si="371"/>
        <v>0</v>
      </c>
      <c r="CY366">
        <f t="shared" si="372"/>
        <v>0</v>
      </c>
      <c r="CZ366">
        <f t="shared" si="373"/>
        <v>0</v>
      </c>
      <c r="DC366" t="s">
        <v>3</v>
      </c>
      <c r="DD366" t="s">
        <v>3</v>
      </c>
      <c r="DE366" t="s">
        <v>3</v>
      </c>
      <c r="DF366" t="s">
        <v>3</v>
      </c>
      <c r="DG366" t="s">
        <v>3</v>
      </c>
      <c r="DH366" t="s">
        <v>3</v>
      </c>
      <c r="DI366" t="s">
        <v>3</v>
      </c>
      <c r="DJ366" t="s">
        <v>3</v>
      </c>
      <c r="DK366" t="s">
        <v>3</v>
      </c>
      <c r="DL366" t="s">
        <v>3</v>
      </c>
      <c r="DM366" t="s">
        <v>3</v>
      </c>
      <c r="DN366">
        <v>0</v>
      </c>
      <c r="DO366">
        <v>0</v>
      </c>
      <c r="DP366">
        <v>1</v>
      </c>
      <c r="DQ366">
        <v>1</v>
      </c>
      <c r="DU366">
        <v>1007</v>
      </c>
      <c r="DV366" t="s">
        <v>161</v>
      </c>
      <c r="DW366" t="s">
        <v>161</v>
      </c>
      <c r="DX366">
        <v>100</v>
      </c>
      <c r="EE366">
        <v>41650916</v>
      </c>
      <c r="EF366">
        <v>1</v>
      </c>
      <c r="EG366" t="s">
        <v>20</v>
      </c>
      <c r="EH366">
        <v>0</v>
      </c>
      <c r="EI366" t="s">
        <v>3</v>
      </c>
      <c r="EJ366">
        <v>4</v>
      </c>
      <c r="EK366">
        <v>0</v>
      </c>
      <c r="EL366" t="s">
        <v>21</v>
      </c>
      <c r="EM366" t="s">
        <v>22</v>
      </c>
      <c r="EO366" t="s">
        <v>3</v>
      </c>
      <c r="EQ366">
        <v>0</v>
      </c>
      <c r="ER366">
        <v>75863.820000000007</v>
      </c>
      <c r="ES366">
        <v>65162.05</v>
      </c>
      <c r="ET366">
        <v>7602.23</v>
      </c>
      <c r="EU366">
        <v>3222.98</v>
      </c>
      <c r="EV366">
        <v>3099.54</v>
      </c>
      <c r="EW366">
        <v>16.559999999999999</v>
      </c>
      <c r="EX366">
        <v>0</v>
      </c>
      <c r="EY366">
        <v>0</v>
      </c>
      <c r="FQ366">
        <v>0</v>
      </c>
      <c r="FR366">
        <f t="shared" si="374"/>
        <v>0</v>
      </c>
      <c r="FS366">
        <v>0</v>
      </c>
      <c r="FX366">
        <v>70</v>
      </c>
      <c r="FY366">
        <v>10</v>
      </c>
      <c r="GA366" t="s">
        <v>3</v>
      </c>
      <c r="GD366">
        <v>0</v>
      </c>
      <c r="GF366">
        <v>2135562757</v>
      </c>
      <c r="GG366">
        <v>2</v>
      </c>
      <c r="GH366">
        <v>1</v>
      </c>
      <c r="GI366">
        <v>-2</v>
      </c>
      <c r="GJ366">
        <v>0</v>
      </c>
      <c r="GK366">
        <f>ROUND(R366*(R12)/100,2)</f>
        <v>0</v>
      </c>
      <c r="GL366">
        <f t="shared" si="375"/>
        <v>0</v>
      </c>
      <c r="GM366">
        <f>ROUND(O366+X366+Y366+GK366,2)+GX366</f>
        <v>0</v>
      </c>
      <c r="GN366">
        <f>IF(OR(BI366=0,BI366=1),ROUND(O366+X366+Y366+GK366,2),0)</f>
        <v>0</v>
      </c>
      <c r="GO366">
        <f>IF(BI366=2,ROUND(O366+X366+Y366+GK366,2),0)</f>
        <v>0</v>
      </c>
      <c r="GP366">
        <f>IF(BI366=4,ROUND(O366+X366+Y366+GK366,2)+GX366,0)</f>
        <v>0</v>
      </c>
      <c r="GR366">
        <v>0</v>
      </c>
      <c r="GS366">
        <v>3</v>
      </c>
      <c r="GT366">
        <v>0</v>
      </c>
      <c r="GU366" t="s">
        <v>3</v>
      </c>
      <c r="GV366">
        <f>ROUND((GT366),6)</f>
        <v>0</v>
      </c>
      <c r="GW366">
        <v>1</v>
      </c>
      <c r="GX366">
        <f t="shared" si="376"/>
        <v>0</v>
      </c>
      <c r="HA366">
        <v>0</v>
      </c>
      <c r="HB366">
        <v>0</v>
      </c>
      <c r="HC366">
        <f t="shared" si="377"/>
        <v>0</v>
      </c>
      <c r="IK366">
        <v>0</v>
      </c>
    </row>
    <row r="367" spans="1:245" x14ac:dyDescent="0.2">
      <c r="A367">
        <v>17</v>
      </c>
      <c r="B367">
        <v>0</v>
      </c>
      <c r="C367">
        <f>ROW(SmtRes!A288)</f>
        <v>288</v>
      </c>
      <c r="D367">
        <f>ROW(EtalonRes!A289)</f>
        <v>289</v>
      </c>
      <c r="E367" t="s">
        <v>312</v>
      </c>
      <c r="F367" t="s">
        <v>313</v>
      </c>
      <c r="G367" t="s">
        <v>314</v>
      </c>
      <c r="H367" t="s">
        <v>48</v>
      </c>
      <c r="I367">
        <f>ROUND((I361*100)/100,9)</f>
        <v>0</v>
      </c>
      <c r="J367">
        <v>0</v>
      </c>
      <c r="O367">
        <f t="shared" si="350"/>
        <v>0</v>
      </c>
      <c r="P367">
        <f t="shared" si="351"/>
        <v>0</v>
      </c>
      <c r="Q367">
        <f t="shared" si="352"/>
        <v>0</v>
      </c>
      <c r="R367">
        <f t="shared" si="353"/>
        <v>0</v>
      </c>
      <c r="S367">
        <f t="shared" si="354"/>
        <v>0</v>
      </c>
      <c r="T367">
        <f t="shared" si="355"/>
        <v>0</v>
      </c>
      <c r="U367">
        <f t="shared" si="356"/>
        <v>0</v>
      </c>
      <c r="V367">
        <f t="shared" si="357"/>
        <v>0</v>
      </c>
      <c r="W367">
        <f t="shared" si="358"/>
        <v>0</v>
      </c>
      <c r="X367">
        <f t="shared" si="359"/>
        <v>0</v>
      </c>
      <c r="Y367">
        <f t="shared" si="359"/>
        <v>0</v>
      </c>
      <c r="AA367">
        <v>45334378</v>
      </c>
      <c r="AB367">
        <f t="shared" si="360"/>
        <v>47298.5</v>
      </c>
      <c r="AC367">
        <f>ROUND((ES367),6)</f>
        <v>32322.400000000001</v>
      </c>
      <c r="AD367">
        <f>ROUND((((ET367)-(EU367))+AE367),6)</f>
        <v>191.49</v>
      </c>
      <c r="AE367">
        <f t="shared" si="378"/>
        <v>103.96</v>
      </c>
      <c r="AF367">
        <f t="shared" si="378"/>
        <v>14784.61</v>
      </c>
      <c r="AG367">
        <f t="shared" si="362"/>
        <v>0</v>
      </c>
      <c r="AH367">
        <f t="shared" si="379"/>
        <v>72.959999999999994</v>
      </c>
      <c r="AI367">
        <f t="shared" si="379"/>
        <v>0</v>
      </c>
      <c r="AJ367">
        <f t="shared" si="364"/>
        <v>0</v>
      </c>
      <c r="AK367">
        <v>47298.5</v>
      </c>
      <c r="AL367">
        <v>32322.400000000001</v>
      </c>
      <c r="AM367">
        <v>191.49</v>
      </c>
      <c r="AN367">
        <v>103.96</v>
      </c>
      <c r="AO367">
        <v>14784.61</v>
      </c>
      <c r="AP367">
        <v>0</v>
      </c>
      <c r="AQ367">
        <v>72.959999999999994</v>
      </c>
      <c r="AR367">
        <v>0</v>
      </c>
      <c r="AS367">
        <v>0</v>
      </c>
      <c r="AT367">
        <v>70</v>
      </c>
      <c r="AU367">
        <v>10</v>
      </c>
      <c r="AV367">
        <v>1</v>
      </c>
      <c r="AW367">
        <v>1</v>
      </c>
      <c r="AZ367">
        <v>1</v>
      </c>
      <c r="BA367">
        <v>1</v>
      </c>
      <c r="BB367">
        <v>1</v>
      </c>
      <c r="BC367">
        <v>1</v>
      </c>
      <c r="BD367" t="s">
        <v>3</v>
      </c>
      <c r="BE367" t="s">
        <v>3</v>
      </c>
      <c r="BF367" t="s">
        <v>3</v>
      </c>
      <c r="BG367" t="s">
        <v>3</v>
      </c>
      <c r="BH367">
        <v>0</v>
      </c>
      <c r="BI367">
        <v>4</v>
      </c>
      <c r="BJ367" t="s">
        <v>315</v>
      </c>
      <c r="BM367">
        <v>0</v>
      </c>
      <c r="BN367">
        <v>0</v>
      </c>
      <c r="BO367" t="s">
        <v>3</v>
      </c>
      <c r="BP367">
        <v>0</v>
      </c>
      <c r="BQ367">
        <v>1</v>
      </c>
      <c r="BR367">
        <v>0</v>
      </c>
      <c r="BS367">
        <v>1</v>
      </c>
      <c r="BT367">
        <v>1</v>
      </c>
      <c r="BU367">
        <v>1</v>
      </c>
      <c r="BV367">
        <v>1</v>
      </c>
      <c r="BW367">
        <v>1</v>
      </c>
      <c r="BX367">
        <v>1</v>
      </c>
      <c r="BY367" t="s">
        <v>3</v>
      </c>
      <c r="BZ367">
        <v>70</v>
      </c>
      <c r="CA367">
        <v>10</v>
      </c>
      <c r="CE367">
        <v>0</v>
      </c>
      <c r="CF367">
        <v>0</v>
      </c>
      <c r="CG367">
        <v>0</v>
      </c>
      <c r="CM367">
        <v>0</v>
      </c>
      <c r="CN367" t="s">
        <v>3</v>
      </c>
      <c r="CO367">
        <v>0</v>
      </c>
      <c r="CP367">
        <f t="shared" si="365"/>
        <v>0</v>
      </c>
      <c r="CQ367">
        <f t="shared" si="366"/>
        <v>32322.400000000001</v>
      </c>
      <c r="CR367">
        <f>((((ET367)*BB367-(EU367)*BS367)+AE367*BS367)*AV367)</f>
        <v>191.49</v>
      </c>
      <c r="CS367">
        <f t="shared" si="367"/>
        <v>103.96</v>
      </c>
      <c r="CT367">
        <f t="shared" si="368"/>
        <v>14784.61</v>
      </c>
      <c r="CU367">
        <f t="shared" si="369"/>
        <v>0</v>
      </c>
      <c r="CV367">
        <f t="shared" si="370"/>
        <v>72.959999999999994</v>
      </c>
      <c r="CW367">
        <f t="shared" si="371"/>
        <v>0</v>
      </c>
      <c r="CX367">
        <f t="shared" si="371"/>
        <v>0</v>
      </c>
      <c r="CY367">
        <f t="shared" si="372"/>
        <v>0</v>
      </c>
      <c r="CZ367">
        <f t="shared" si="373"/>
        <v>0</v>
      </c>
      <c r="DC367" t="s">
        <v>3</v>
      </c>
      <c r="DD367" t="s">
        <v>3</v>
      </c>
      <c r="DE367" t="s">
        <v>3</v>
      </c>
      <c r="DF367" t="s">
        <v>3</v>
      </c>
      <c r="DG367" t="s">
        <v>3</v>
      </c>
      <c r="DH367" t="s">
        <v>3</v>
      </c>
      <c r="DI367" t="s">
        <v>3</v>
      </c>
      <c r="DJ367" t="s">
        <v>3</v>
      </c>
      <c r="DK367" t="s">
        <v>3</v>
      </c>
      <c r="DL367" t="s">
        <v>3</v>
      </c>
      <c r="DM367" t="s">
        <v>3</v>
      </c>
      <c r="DN367">
        <v>0</v>
      </c>
      <c r="DO367">
        <v>0</v>
      </c>
      <c r="DP367">
        <v>1</v>
      </c>
      <c r="DQ367">
        <v>1</v>
      </c>
      <c r="DU367">
        <v>1003</v>
      </c>
      <c r="DV367" t="s">
        <v>48</v>
      </c>
      <c r="DW367" t="s">
        <v>48</v>
      </c>
      <c r="DX367">
        <v>100</v>
      </c>
      <c r="EE367">
        <v>41650916</v>
      </c>
      <c r="EF367">
        <v>1</v>
      </c>
      <c r="EG367" t="s">
        <v>20</v>
      </c>
      <c r="EH367">
        <v>0</v>
      </c>
      <c r="EI367" t="s">
        <v>3</v>
      </c>
      <c r="EJ367">
        <v>4</v>
      </c>
      <c r="EK367">
        <v>0</v>
      </c>
      <c r="EL367" t="s">
        <v>21</v>
      </c>
      <c r="EM367" t="s">
        <v>22</v>
      </c>
      <c r="EO367" t="s">
        <v>3</v>
      </c>
      <c r="EQ367">
        <v>0</v>
      </c>
      <c r="ER367">
        <v>47298.5</v>
      </c>
      <c r="ES367">
        <v>32322.400000000001</v>
      </c>
      <c r="ET367">
        <v>191.49</v>
      </c>
      <c r="EU367">
        <v>103.96</v>
      </c>
      <c r="EV367">
        <v>14784.61</v>
      </c>
      <c r="EW367">
        <v>72.959999999999994</v>
      </c>
      <c r="EX367">
        <v>0</v>
      </c>
      <c r="EY367">
        <v>0</v>
      </c>
      <c r="FQ367">
        <v>0</v>
      </c>
      <c r="FR367">
        <f t="shared" si="374"/>
        <v>0</v>
      </c>
      <c r="FS367">
        <v>0</v>
      </c>
      <c r="FX367">
        <v>70</v>
      </c>
      <c r="FY367">
        <v>10</v>
      </c>
      <c r="GA367" t="s">
        <v>3</v>
      </c>
      <c r="GD367">
        <v>0</v>
      </c>
      <c r="GF367">
        <v>-881965415</v>
      </c>
      <c r="GG367">
        <v>2</v>
      </c>
      <c r="GH367">
        <v>1</v>
      </c>
      <c r="GI367">
        <v>-2</v>
      </c>
      <c r="GJ367">
        <v>0</v>
      </c>
      <c r="GK367">
        <f>ROUND(R367*(R12)/100,2)</f>
        <v>0</v>
      </c>
      <c r="GL367">
        <f t="shared" si="375"/>
        <v>0</v>
      </c>
      <c r="GM367">
        <f>ROUND(O367+X367+Y367+GK367,2)+GX367</f>
        <v>0</v>
      </c>
      <c r="GN367">
        <f>IF(OR(BI367=0,BI367=1),ROUND(O367+X367+Y367+GK367,2),0)</f>
        <v>0</v>
      </c>
      <c r="GO367">
        <f>IF(BI367=2,ROUND(O367+X367+Y367+GK367,2),0)</f>
        <v>0</v>
      </c>
      <c r="GP367">
        <f>IF(BI367=4,ROUND(O367+X367+Y367+GK367,2)+GX367,0)</f>
        <v>0</v>
      </c>
      <c r="GR367">
        <v>0</v>
      </c>
      <c r="GS367">
        <v>3</v>
      </c>
      <c r="GT367">
        <v>0</v>
      </c>
      <c r="GU367" t="s">
        <v>3</v>
      </c>
      <c r="GV367">
        <f>ROUND((GT367),6)</f>
        <v>0</v>
      </c>
      <c r="GW367">
        <v>1</v>
      </c>
      <c r="GX367">
        <f t="shared" si="376"/>
        <v>0</v>
      </c>
      <c r="HA367">
        <v>0</v>
      </c>
      <c r="HB367">
        <v>0</v>
      </c>
      <c r="HC367">
        <f t="shared" si="377"/>
        <v>0</v>
      </c>
      <c r="IK367">
        <v>0</v>
      </c>
    </row>
    <row r="369" spans="1:206" x14ac:dyDescent="0.2">
      <c r="A369" s="2">
        <v>51</v>
      </c>
      <c r="B369" s="2">
        <f>B357</f>
        <v>0</v>
      </c>
      <c r="C369" s="2">
        <f>A357</f>
        <v>5</v>
      </c>
      <c r="D369" s="2">
        <f>ROW(A357)</f>
        <v>357</v>
      </c>
      <c r="E369" s="2"/>
      <c r="F369" s="2" t="str">
        <f>IF(F357&lt;&gt;"",F357,"")</f>
        <v>Новый подраздел</v>
      </c>
      <c r="G369" s="2" t="str">
        <f>IF(G357&lt;&gt;"",G357,"")</f>
        <v>Замена бортового камня, садового</v>
      </c>
      <c r="H369" s="2">
        <v>0</v>
      </c>
      <c r="I369" s="2"/>
      <c r="J369" s="2"/>
      <c r="K369" s="2"/>
      <c r="L369" s="2"/>
      <c r="M369" s="2"/>
      <c r="N369" s="2"/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>
        <f t="shared" ref="AO369:BC369" si="380">ROUND(BX369,2)</f>
        <v>0</v>
      </c>
      <c r="AP369" s="2">
        <f t="shared" si="380"/>
        <v>0</v>
      </c>
      <c r="AQ369" s="2">
        <f t="shared" si="380"/>
        <v>0</v>
      </c>
      <c r="AR369" s="2">
        <f t="shared" si="380"/>
        <v>0</v>
      </c>
      <c r="AS369" s="2">
        <f t="shared" si="380"/>
        <v>0</v>
      </c>
      <c r="AT369" s="2">
        <f t="shared" si="380"/>
        <v>0</v>
      </c>
      <c r="AU369" s="2">
        <f t="shared" si="380"/>
        <v>0</v>
      </c>
      <c r="AV369" s="2">
        <f t="shared" si="380"/>
        <v>0</v>
      </c>
      <c r="AW369" s="2">
        <f t="shared" si="380"/>
        <v>0</v>
      </c>
      <c r="AX369" s="2">
        <f t="shared" si="380"/>
        <v>0</v>
      </c>
      <c r="AY369" s="2">
        <f t="shared" si="380"/>
        <v>0</v>
      </c>
      <c r="AZ369" s="2">
        <f t="shared" si="380"/>
        <v>0</v>
      </c>
      <c r="BA369" s="2">
        <f t="shared" si="380"/>
        <v>0</v>
      </c>
      <c r="BB369" s="2">
        <f t="shared" si="380"/>
        <v>0</v>
      </c>
      <c r="BC369" s="2">
        <f t="shared" si="380"/>
        <v>0</v>
      </c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3"/>
      <c r="DH369" s="3"/>
      <c r="DI369" s="3"/>
      <c r="DJ369" s="3"/>
      <c r="DK369" s="3"/>
      <c r="DL369" s="3"/>
      <c r="DM369" s="3"/>
      <c r="DN369" s="3"/>
      <c r="DO369" s="3"/>
      <c r="DP369" s="3"/>
      <c r="DQ369" s="3"/>
      <c r="DR369" s="3"/>
      <c r="DS369" s="3"/>
      <c r="DT369" s="3"/>
      <c r="DU369" s="3"/>
      <c r="DV369" s="3"/>
      <c r="DW369" s="3"/>
      <c r="DX369" s="3"/>
      <c r="DY369" s="3"/>
      <c r="DZ369" s="3"/>
      <c r="EA369" s="3"/>
      <c r="EB369" s="3"/>
      <c r="EC369" s="3"/>
      <c r="ED369" s="3"/>
      <c r="EE369" s="3"/>
      <c r="EF369" s="3"/>
      <c r="EG369" s="3"/>
      <c r="EH369" s="3"/>
      <c r="EI369" s="3"/>
      <c r="EJ369" s="3"/>
      <c r="EK369" s="3"/>
      <c r="EL369" s="3"/>
      <c r="EM369" s="3"/>
      <c r="EN369" s="3"/>
      <c r="EO369" s="3"/>
      <c r="EP369" s="3"/>
      <c r="EQ369" s="3"/>
      <c r="ER369" s="3"/>
      <c r="ES369" s="3"/>
      <c r="ET369" s="3"/>
      <c r="EU369" s="3"/>
      <c r="EV369" s="3"/>
      <c r="EW369" s="3"/>
      <c r="EX369" s="3"/>
      <c r="EY369" s="3"/>
      <c r="EZ369" s="3"/>
      <c r="FA369" s="3"/>
      <c r="FB369" s="3"/>
      <c r="FC369" s="3"/>
      <c r="FD369" s="3"/>
      <c r="FE369" s="3"/>
      <c r="FF369" s="3"/>
      <c r="FG369" s="3"/>
      <c r="FH369" s="3"/>
      <c r="FI369" s="3"/>
      <c r="FJ369" s="3"/>
      <c r="FK369" s="3"/>
      <c r="FL369" s="3"/>
      <c r="FM369" s="3"/>
      <c r="FN369" s="3"/>
      <c r="FO369" s="3"/>
      <c r="FP369" s="3"/>
      <c r="FQ369" s="3"/>
      <c r="FR369" s="3"/>
      <c r="FS369" s="3"/>
      <c r="FT369" s="3"/>
      <c r="FU369" s="3"/>
      <c r="FV369" s="3"/>
      <c r="FW369" s="3"/>
      <c r="FX369" s="3"/>
      <c r="FY369" s="3"/>
      <c r="FZ369" s="3"/>
      <c r="GA369" s="3"/>
      <c r="GB369" s="3"/>
      <c r="GC369" s="3"/>
      <c r="GD369" s="3"/>
      <c r="GE369" s="3"/>
      <c r="GF369" s="3"/>
      <c r="GG369" s="3"/>
      <c r="GH369" s="3"/>
      <c r="GI369" s="3"/>
      <c r="GJ369" s="3"/>
      <c r="GK369" s="3"/>
      <c r="GL369" s="3"/>
      <c r="GM369" s="3"/>
      <c r="GN369" s="3"/>
      <c r="GO369" s="3"/>
      <c r="GP369" s="3"/>
      <c r="GQ369" s="3"/>
      <c r="GR369" s="3"/>
      <c r="GS369" s="3"/>
      <c r="GT369" s="3"/>
      <c r="GU369" s="3"/>
      <c r="GV369" s="3"/>
      <c r="GW369" s="3"/>
      <c r="GX369" s="3">
        <v>0</v>
      </c>
    </row>
    <row r="371" spans="1:206" x14ac:dyDescent="0.2">
      <c r="A371" s="4">
        <v>50</v>
      </c>
      <c r="B371" s="4">
        <v>0</v>
      </c>
      <c r="C371" s="4">
        <v>0</v>
      </c>
      <c r="D371" s="4">
        <v>1</v>
      </c>
      <c r="E371" s="4">
        <v>201</v>
      </c>
      <c r="F371" s="4">
        <f>ROUND(Source!O369,O371)</f>
        <v>0</v>
      </c>
      <c r="G371" s="4" t="s">
        <v>105</v>
      </c>
      <c r="H371" s="4" t="s">
        <v>106</v>
      </c>
      <c r="I371" s="4"/>
      <c r="J371" s="4"/>
      <c r="K371" s="4">
        <v>201</v>
      </c>
      <c r="L371" s="4">
        <v>1</v>
      </c>
      <c r="M371" s="4">
        <v>3</v>
      </c>
      <c r="N371" s="4" t="s">
        <v>3</v>
      </c>
      <c r="O371" s="4">
        <v>2</v>
      </c>
      <c r="P371" s="4"/>
      <c r="Q371" s="4"/>
      <c r="R371" s="4"/>
      <c r="S371" s="4"/>
      <c r="T371" s="4"/>
      <c r="U371" s="4"/>
      <c r="V371" s="4"/>
      <c r="W371" s="4"/>
    </row>
    <row r="372" spans="1:206" x14ac:dyDescent="0.2">
      <c r="A372" s="4">
        <v>50</v>
      </c>
      <c r="B372" s="4">
        <v>0</v>
      </c>
      <c r="C372" s="4">
        <v>0</v>
      </c>
      <c r="D372" s="4">
        <v>1</v>
      </c>
      <c r="E372" s="4">
        <v>202</v>
      </c>
      <c r="F372" s="4">
        <f>ROUND(Source!P369,O372)</f>
        <v>0</v>
      </c>
      <c r="G372" s="4" t="s">
        <v>107</v>
      </c>
      <c r="H372" s="4" t="s">
        <v>108</v>
      </c>
      <c r="I372" s="4"/>
      <c r="J372" s="4"/>
      <c r="K372" s="4">
        <v>202</v>
      </c>
      <c r="L372" s="4">
        <v>2</v>
      </c>
      <c r="M372" s="4">
        <v>3</v>
      </c>
      <c r="N372" s="4" t="s">
        <v>3</v>
      </c>
      <c r="O372" s="4">
        <v>2</v>
      </c>
      <c r="P372" s="4"/>
      <c r="Q372" s="4"/>
      <c r="R372" s="4"/>
      <c r="S372" s="4"/>
      <c r="T372" s="4"/>
      <c r="U372" s="4"/>
      <c r="V372" s="4"/>
      <c r="W372" s="4"/>
    </row>
    <row r="373" spans="1:206" x14ac:dyDescent="0.2">
      <c r="A373" s="4">
        <v>50</v>
      </c>
      <c r="B373" s="4">
        <v>0</v>
      </c>
      <c r="C373" s="4">
        <v>0</v>
      </c>
      <c r="D373" s="4">
        <v>1</v>
      </c>
      <c r="E373" s="4">
        <v>222</v>
      </c>
      <c r="F373" s="4">
        <f>ROUND(Source!AO369,O373)</f>
        <v>0</v>
      </c>
      <c r="G373" s="4" t="s">
        <v>109</v>
      </c>
      <c r="H373" s="4" t="s">
        <v>110</v>
      </c>
      <c r="I373" s="4"/>
      <c r="J373" s="4"/>
      <c r="K373" s="4">
        <v>222</v>
      </c>
      <c r="L373" s="4">
        <v>3</v>
      </c>
      <c r="M373" s="4">
        <v>3</v>
      </c>
      <c r="N373" s="4" t="s">
        <v>3</v>
      </c>
      <c r="O373" s="4">
        <v>2</v>
      </c>
      <c r="P373" s="4"/>
      <c r="Q373" s="4"/>
      <c r="R373" s="4"/>
      <c r="S373" s="4"/>
      <c r="T373" s="4"/>
      <c r="U373" s="4"/>
      <c r="V373" s="4"/>
      <c r="W373" s="4"/>
    </row>
    <row r="374" spans="1:206" x14ac:dyDescent="0.2">
      <c r="A374" s="4">
        <v>50</v>
      </c>
      <c r="B374" s="4">
        <v>0</v>
      </c>
      <c r="C374" s="4">
        <v>0</v>
      </c>
      <c r="D374" s="4">
        <v>1</v>
      </c>
      <c r="E374" s="4">
        <v>225</v>
      </c>
      <c r="F374" s="4">
        <f>ROUND(Source!AV369,O374)</f>
        <v>0</v>
      </c>
      <c r="G374" s="4" t="s">
        <v>111</v>
      </c>
      <c r="H374" s="4" t="s">
        <v>112</v>
      </c>
      <c r="I374" s="4"/>
      <c r="J374" s="4"/>
      <c r="K374" s="4">
        <v>225</v>
      </c>
      <c r="L374" s="4">
        <v>4</v>
      </c>
      <c r="M374" s="4">
        <v>3</v>
      </c>
      <c r="N374" s="4" t="s">
        <v>3</v>
      </c>
      <c r="O374" s="4">
        <v>2</v>
      </c>
      <c r="P374" s="4"/>
      <c r="Q374" s="4"/>
      <c r="R374" s="4"/>
      <c r="S374" s="4"/>
      <c r="T374" s="4"/>
      <c r="U374" s="4"/>
      <c r="V374" s="4"/>
      <c r="W374" s="4"/>
    </row>
    <row r="375" spans="1:206" x14ac:dyDescent="0.2">
      <c r="A375" s="4">
        <v>50</v>
      </c>
      <c r="B375" s="4">
        <v>0</v>
      </c>
      <c r="C375" s="4">
        <v>0</v>
      </c>
      <c r="D375" s="4">
        <v>1</v>
      </c>
      <c r="E375" s="4">
        <v>226</v>
      </c>
      <c r="F375" s="4">
        <f>ROUND(Source!AW369,O375)</f>
        <v>0</v>
      </c>
      <c r="G375" s="4" t="s">
        <v>113</v>
      </c>
      <c r="H375" s="4" t="s">
        <v>114</v>
      </c>
      <c r="I375" s="4"/>
      <c r="J375" s="4"/>
      <c r="K375" s="4">
        <v>226</v>
      </c>
      <c r="L375" s="4">
        <v>5</v>
      </c>
      <c r="M375" s="4">
        <v>3</v>
      </c>
      <c r="N375" s="4" t="s">
        <v>3</v>
      </c>
      <c r="O375" s="4">
        <v>2</v>
      </c>
      <c r="P375" s="4"/>
      <c r="Q375" s="4"/>
      <c r="R375" s="4"/>
      <c r="S375" s="4"/>
      <c r="T375" s="4"/>
      <c r="U375" s="4"/>
      <c r="V375" s="4"/>
      <c r="W375" s="4"/>
    </row>
    <row r="376" spans="1:206" x14ac:dyDescent="0.2">
      <c r="A376" s="4">
        <v>50</v>
      </c>
      <c r="B376" s="4">
        <v>0</v>
      </c>
      <c r="C376" s="4">
        <v>0</v>
      </c>
      <c r="D376" s="4">
        <v>1</v>
      </c>
      <c r="E376" s="4">
        <v>227</v>
      </c>
      <c r="F376" s="4">
        <f>ROUND(Source!AX369,O376)</f>
        <v>0</v>
      </c>
      <c r="G376" s="4" t="s">
        <v>115</v>
      </c>
      <c r="H376" s="4" t="s">
        <v>116</v>
      </c>
      <c r="I376" s="4"/>
      <c r="J376" s="4"/>
      <c r="K376" s="4">
        <v>227</v>
      </c>
      <c r="L376" s="4">
        <v>6</v>
      </c>
      <c r="M376" s="4">
        <v>3</v>
      </c>
      <c r="N376" s="4" t="s">
        <v>3</v>
      </c>
      <c r="O376" s="4">
        <v>2</v>
      </c>
      <c r="P376" s="4"/>
      <c r="Q376" s="4"/>
      <c r="R376" s="4"/>
      <c r="S376" s="4"/>
      <c r="T376" s="4"/>
      <c r="U376" s="4"/>
      <c r="V376" s="4"/>
      <c r="W376" s="4"/>
    </row>
    <row r="377" spans="1:206" x14ac:dyDescent="0.2">
      <c r="A377" s="4">
        <v>50</v>
      </c>
      <c r="B377" s="4">
        <v>0</v>
      </c>
      <c r="C377" s="4">
        <v>0</v>
      </c>
      <c r="D377" s="4">
        <v>1</v>
      </c>
      <c r="E377" s="4">
        <v>228</v>
      </c>
      <c r="F377" s="4">
        <f>ROUND(Source!AY369,O377)</f>
        <v>0</v>
      </c>
      <c r="G377" s="4" t="s">
        <v>117</v>
      </c>
      <c r="H377" s="4" t="s">
        <v>118</v>
      </c>
      <c r="I377" s="4"/>
      <c r="J377" s="4"/>
      <c r="K377" s="4">
        <v>228</v>
      </c>
      <c r="L377" s="4">
        <v>7</v>
      </c>
      <c r="M377" s="4">
        <v>3</v>
      </c>
      <c r="N377" s="4" t="s">
        <v>3</v>
      </c>
      <c r="O377" s="4">
        <v>2</v>
      </c>
      <c r="P377" s="4"/>
      <c r="Q377" s="4"/>
      <c r="R377" s="4"/>
      <c r="S377" s="4"/>
      <c r="T377" s="4"/>
      <c r="U377" s="4"/>
      <c r="V377" s="4"/>
      <c r="W377" s="4"/>
    </row>
    <row r="378" spans="1:206" x14ac:dyDescent="0.2">
      <c r="A378" s="4">
        <v>50</v>
      </c>
      <c r="B378" s="4">
        <v>0</v>
      </c>
      <c r="C378" s="4">
        <v>0</v>
      </c>
      <c r="D378" s="4">
        <v>1</v>
      </c>
      <c r="E378" s="4">
        <v>216</v>
      </c>
      <c r="F378" s="4">
        <f>ROUND(Source!AP369,O378)</f>
        <v>0</v>
      </c>
      <c r="G378" s="4" t="s">
        <v>119</v>
      </c>
      <c r="H378" s="4" t="s">
        <v>120</v>
      </c>
      <c r="I378" s="4"/>
      <c r="J378" s="4"/>
      <c r="K378" s="4">
        <v>216</v>
      </c>
      <c r="L378" s="4">
        <v>8</v>
      </c>
      <c r="M378" s="4">
        <v>3</v>
      </c>
      <c r="N378" s="4" t="s">
        <v>3</v>
      </c>
      <c r="O378" s="4">
        <v>2</v>
      </c>
      <c r="P378" s="4"/>
      <c r="Q378" s="4"/>
      <c r="R378" s="4"/>
      <c r="S378" s="4"/>
      <c r="T378" s="4"/>
      <c r="U378" s="4"/>
      <c r="V378" s="4"/>
      <c r="W378" s="4"/>
    </row>
    <row r="379" spans="1:206" x14ac:dyDescent="0.2">
      <c r="A379" s="4">
        <v>50</v>
      </c>
      <c r="B379" s="4">
        <v>0</v>
      </c>
      <c r="C379" s="4">
        <v>0</v>
      </c>
      <c r="D379" s="4">
        <v>1</v>
      </c>
      <c r="E379" s="4">
        <v>223</v>
      </c>
      <c r="F379" s="4">
        <f>ROUND(Source!AQ369,O379)</f>
        <v>0</v>
      </c>
      <c r="G379" s="4" t="s">
        <v>121</v>
      </c>
      <c r="H379" s="4" t="s">
        <v>122</v>
      </c>
      <c r="I379" s="4"/>
      <c r="J379" s="4"/>
      <c r="K379" s="4">
        <v>223</v>
      </c>
      <c r="L379" s="4">
        <v>9</v>
      </c>
      <c r="M379" s="4">
        <v>3</v>
      </c>
      <c r="N379" s="4" t="s">
        <v>3</v>
      </c>
      <c r="O379" s="4">
        <v>2</v>
      </c>
      <c r="P379" s="4"/>
      <c r="Q379" s="4"/>
      <c r="R379" s="4"/>
      <c r="S379" s="4"/>
      <c r="T379" s="4"/>
      <c r="U379" s="4"/>
      <c r="V379" s="4"/>
      <c r="W379" s="4"/>
    </row>
    <row r="380" spans="1:206" x14ac:dyDescent="0.2">
      <c r="A380" s="4">
        <v>50</v>
      </c>
      <c r="B380" s="4">
        <v>0</v>
      </c>
      <c r="C380" s="4">
        <v>0</v>
      </c>
      <c r="D380" s="4">
        <v>1</v>
      </c>
      <c r="E380" s="4">
        <v>229</v>
      </c>
      <c r="F380" s="4">
        <f>ROUND(Source!AZ369,O380)</f>
        <v>0</v>
      </c>
      <c r="G380" s="4" t="s">
        <v>123</v>
      </c>
      <c r="H380" s="4" t="s">
        <v>124</v>
      </c>
      <c r="I380" s="4"/>
      <c r="J380" s="4"/>
      <c r="K380" s="4">
        <v>229</v>
      </c>
      <c r="L380" s="4">
        <v>10</v>
      </c>
      <c r="M380" s="4">
        <v>3</v>
      </c>
      <c r="N380" s="4" t="s">
        <v>3</v>
      </c>
      <c r="O380" s="4">
        <v>2</v>
      </c>
      <c r="P380" s="4"/>
      <c r="Q380" s="4"/>
      <c r="R380" s="4"/>
      <c r="S380" s="4"/>
      <c r="T380" s="4"/>
      <c r="U380" s="4"/>
      <c r="V380" s="4"/>
      <c r="W380" s="4"/>
    </row>
    <row r="381" spans="1:206" x14ac:dyDescent="0.2">
      <c r="A381" s="4">
        <v>50</v>
      </c>
      <c r="B381" s="4">
        <v>0</v>
      </c>
      <c r="C381" s="4">
        <v>0</v>
      </c>
      <c r="D381" s="4">
        <v>1</v>
      </c>
      <c r="E381" s="4">
        <v>203</v>
      </c>
      <c r="F381" s="4">
        <f>ROUND(Source!Q369,O381)</f>
        <v>0</v>
      </c>
      <c r="G381" s="4" t="s">
        <v>125</v>
      </c>
      <c r="H381" s="4" t="s">
        <v>126</v>
      </c>
      <c r="I381" s="4"/>
      <c r="J381" s="4"/>
      <c r="K381" s="4">
        <v>203</v>
      </c>
      <c r="L381" s="4">
        <v>11</v>
      </c>
      <c r="M381" s="4">
        <v>3</v>
      </c>
      <c r="N381" s="4" t="s">
        <v>3</v>
      </c>
      <c r="O381" s="4">
        <v>2</v>
      </c>
      <c r="P381" s="4"/>
      <c r="Q381" s="4"/>
      <c r="R381" s="4"/>
      <c r="S381" s="4"/>
      <c r="T381" s="4"/>
      <c r="U381" s="4"/>
      <c r="V381" s="4"/>
      <c r="W381" s="4"/>
    </row>
    <row r="382" spans="1:206" x14ac:dyDescent="0.2">
      <c r="A382" s="4">
        <v>50</v>
      </c>
      <c r="B382" s="4">
        <v>0</v>
      </c>
      <c r="C382" s="4">
        <v>0</v>
      </c>
      <c r="D382" s="4">
        <v>1</v>
      </c>
      <c r="E382" s="4">
        <v>231</v>
      </c>
      <c r="F382" s="4">
        <f>ROUND(Source!BB369,O382)</f>
        <v>0</v>
      </c>
      <c r="G382" s="4" t="s">
        <v>127</v>
      </c>
      <c r="H382" s="4" t="s">
        <v>128</v>
      </c>
      <c r="I382" s="4"/>
      <c r="J382" s="4"/>
      <c r="K382" s="4">
        <v>231</v>
      </c>
      <c r="L382" s="4">
        <v>12</v>
      </c>
      <c r="M382" s="4">
        <v>3</v>
      </c>
      <c r="N382" s="4" t="s">
        <v>3</v>
      </c>
      <c r="O382" s="4">
        <v>2</v>
      </c>
      <c r="P382" s="4"/>
      <c r="Q382" s="4"/>
      <c r="R382" s="4"/>
      <c r="S382" s="4"/>
      <c r="T382" s="4"/>
      <c r="U382" s="4"/>
      <c r="V382" s="4"/>
      <c r="W382" s="4"/>
    </row>
    <row r="383" spans="1:206" x14ac:dyDescent="0.2">
      <c r="A383" s="4">
        <v>50</v>
      </c>
      <c r="B383" s="4">
        <v>0</v>
      </c>
      <c r="C383" s="4">
        <v>0</v>
      </c>
      <c r="D383" s="4">
        <v>1</v>
      </c>
      <c r="E383" s="4">
        <v>204</v>
      </c>
      <c r="F383" s="4">
        <f>ROUND(Source!R369,O383)</f>
        <v>0</v>
      </c>
      <c r="G383" s="4" t="s">
        <v>129</v>
      </c>
      <c r="H383" s="4" t="s">
        <v>130</v>
      </c>
      <c r="I383" s="4"/>
      <c r="J383" s="4"/>
      <c r="K383" s="4">
        <v>204</v>
      </c>
      <c r="L383" s="4">
        <v>13</v>
      </c>
      <c r="M383" s="4">
        <v>3</v>
      </c>
      <c r="N383" s="4" t="s">
        <v>3</v>
      </c>
      <c r="O383" s="4">
        <v>2</v>
      </c>
      <c r="P383" s="4"/>
      <c r="Q383" s="4"/>
      <c r="R383" s="4"/>
      <c r="S383" s="4"/>
      <c r="T383" s="4"/>
      <c r="U383" s="4"/>
      <c r="V383" s="4"/>
      <c r="W383" s="4"/>
    </row>
    <row r="384" spans="1:206" x14ac:dyDescent="0.2">
      <c r="A384" s="4">
        <v>50</v>
      </c>
      <c r="B384" s="4">
        <v>0</v>
      </c>
      <c r="C384" s="4">
        <v>0</v>
      </c>
      <c r="D384" s="4">
        <v>1</v>
      </c>
      <c r="E384" s="4">
        <v>205</v>
      </c>
      <c r="F384" s="4">
        <f>ROUND(Source!S369,O384)</f>
        <v>0</v>
      </c>
      <c r="G384" s="4" t="s">
        <v>131</v>
      </c>
      <c r="H384" s="4" t="s">
        <v>132</v>
      </c>
      <c r="I384" s="4"/>
      <c r="J384" s="4"/>
      <c r="K384" s="4">
        <v>205</v>
      </c>
      <c r="L384" s="4">
        <v>14</v>
      </c>
      <c r="M384" s="4">
        <v>3</v>
      </c>
      <c r="N384" s="4" t="s">
        <v>3</v>
      </c>
      <c r="O384" s="4">
        <v>2</v>
      </c>
      <c r="P384" s="4"/>
      <c r="Q384" s="4"/>
      <c r="R384" s="4"/>
      <c r="S384" s="4"/>
      <c r="T384" s="4"/>
      <c r="U384" s="4"/>
      <c r="V384" s="4"/>
      <c r="W384" s="4"/>
    </row>
    <row r="385" spans="1:206" x14ac:dyDescent="0.2">
      <c r="A385" s="4">
        <v>50</v>
      </c>
      <c r="B385" s="4">
        <v>0</v>
      </c>
      <c r="C385" s="4">
        <v>0</v>
      </c>
      <c r="D385" s="4">
        <v>1</v>
      </c>
      <c r="E385" s="4">
        <v>232</v>
      </c>
      <c r="F385" s="4">
        <f>ROUND(Source!BC369,O385)</f>
        <v>0</v>
      </c>
      <c r="G385" s="4" t="s">
        <v>133</v>
      </c>
      <c r="H385" s="4" t="s">
        <v>134</v>
      </c>
      <c r="I385" s="4"/>
      <c r="J385" s="4"/>
      <c r="K385" s="4">
        <v>232</v>
      </c>
      <c r="L385" s="4">
        <v>15</v>
      </c>
      <c r="M385" s="4">
        <v>3</v>
      </c>
      <c r="N385" s="4" t="s">
        <v>3</v>
      </c>
      <c r="O385" s="4">
        <v>2</v>
      </c>
      <c r="P385" s="4"/>
      <c r="Q385" s="4"/>
      <c r="R385" s="4"/>
      <c r="S385" s="4"/>
      <c r="T385" s="4"/>
      <c r="U385" s="4"/>
      <c r="V385" s="4"/>
      <c r="W385" s="4"/>
    </row>
    <row r="386" spans="1:206" x14ac:dyDescent="0.2">
      <c r="A386" s="4">
        <v>50</v>
      </c>
      <c r="B386" s="4">
        <v>0</v>
      </c>
      <c r="C386" s="4">
        <v>0</v>
      </c>
      <c r="D386" s="4">
        <v>1</v>
      </c>
      <c r="E386" s="4">
        <v>214</v>
      </c>
      <c r="F386" s="4">
        <f>ROUND(Source!AS369,O386)</f>
        <v>0</v>
      </c>
      <c r="G386" s="4" t="s">
        <v>135</v>
      </c>
      <c r="H386" s="4" t="s">
        <v>136</v>
      </c>
      <c r="I386" s="4"/>
      <c r="J386" s="4"/>
      <c r="K386" s="4">
        <v>214</v>
      </c>
      <c r="L386" s="4">
        <v>16</v>
      </c>
      <c r="M386" s="4">
        <v>3</v>
      </c>
      <c r="N386" s="4" t="s">
        <v>3</v>
      </c>
      <c r="O386" s="4">
        <v>2</v>
      </c>
      <c r="P386" s="4"/>
      <c r="Q386" s="4"/>
      <c r="R386" s="4"/>
      <c r="S386" s="4"/>
      <c r="T386" s="4"/>
      <c r="U386" s="4"/>
      <c r="V386" s="4"/>
      <c r="W386" s="4"/>
    </row>
    <row r="387" spans="1:206" x14ac:dyDescent="0.2">
      <c r="A387" s="4">
        <v>50</v>
      </c>
      <c r="B387" s="4">
        <v>0</v>
      </c>
      <c r="C387" s="4">
        <v>0</v>
      </c>
      <c r="D387" s="4">
        <v>1</v>
      </c>
      <c r="E387" s="4">
        <v>215</v>
      </c>
      <c r="F387" s="4">
        <f>ROUND(Source!AT369,O387)</f>
        <v>0</v>
      </c>
      <c r="G387" s="4" t="s">
        <v>137</v>
      </c>
      <c r="H387" s="4" t="s">
        <v>138</v>
      </c>
      <c r="I387" s="4"/>
      <c r="J387" s="4"/>
      <c r="K387" s="4">
        <v>215</v>
      </c>
      <c r="L387" s="4">
        <v>17</v>
      </c>
      <c r="M387" s="4">
        <v>3</v>
      </c>
      <c r="N387" s="4" t="s">
        <v>3</v>
      </c>
      <c r="O387" s="4">
        <v>2</v>
      </c>
      <c r="P387" s="4"/>
      <c r="Q387" s="4"/>
      <c r="R387" s="4"/>
      <c r="S387" s="4"/>
      <c r="T387" s="4"/>
      <c r="U387" s="4"/>
      <c r="V387" s="4"/>
      <c r="W387" s="4"/>
    </row>
    <row r="388" spans="1:206" x14ac:dyDescent="0.2">
      <c r="A388" s="4">
        <v>50</v>
      </c>
      <c r="B388" s="4">
        <v>0</v>
      </c>
      <c r="C388" s="4">
        <v>0</v>
      </c>
      <c r="D388" s="4">
        <v>1</v>
      </c>
      <c r="E388" s="4">
        <v>217</v>
      </c>
      <c r="F388" s="4">
        <f>ROUND(Source!AU369,O388)</f>
        <v>0</v>
      </c>
      <c r="G388" s="4" t="s">
        <v>139</v>
      </c>
      <c r="H388" s="4" t="s">
        <v>140</v>
      </c>
      <c r="I388" s="4"/>
      <c r="J388" s="4"/>
      <c r="K388" s="4">
        <v>217</v>
      </c>
      <c r="L388" s="4">
        <v>18</v>
      </c>
      <c r="M388" s="4">
        <v>3</v>
      </c>
      <c r="N388" s="4" t="s">
        <v>3</v>
      </c>
      <c r="O388" s="4">
        <v>2</v>
      </c>
      <c r="P388" s="4"/>
      <c r="Q388" s="4"/>
      <c r="R388" s="4"/>
      <c r="S388" s="4"/>
      <c r="T388" s="4"/>
      <c r="U388" s="4"/>
      <c r="V388" s="4"/>
      <c r="W388" s="4"/>
    </row>
    <row r="389" spans="1:206" x14ac:dyDescent="0.2">
      <c r="A389" s="4">
        <v>50</v>
      </c>
      <c r="B389" s="4">
        <v>0</v>
      </c>
      <c r="C389" s="4">
        <v>0</v>
      </c>
      <c r="D389" s="4">
        <v>1</v>
      </c>
      <c r="E389" s="4">
        <v>230</v>
      </c>
      <c r="F389" s="4">
        <f>ROUND(Source!BA369,O389)</f>
        <v>0</v>
      </c>
      <c r="G389" s="4" t="s">
        <v>141</v>
      </c>
      <c r="H389" s="4" t="s">
        <v>142</v>
      </c>
      <c r="I389" s="4"/>
      <c r="J389" s="4"/>
      <c r="K389" s="4">
        <v>230</v>
      </c>
      <c r="L389" s="4">
        <v>19</v>
      </c>
      <c r="M389" s="4">
        <v>3</v>
      </c>
      <c r="N389" s="4" t="s">
        <v>3</v>
      </c>
      <c r="O389" s="4">
        <v>2</v>
      </c>
      <c r="P389" s="4"/>
      <c r="Q389" s="4"/>
      <c r="R389" s="4"/>
      <c r="S389" s="4"/>
      <c r="T389" s="4"/>
      <c r="U389" s="4"/>
      <c r="V389" s="4"/>
      <c r="W389" s="4"/>
    </row>
    <row r="390" spans="1:206" x14ac:dyDescent="0.2">
      <c r="A390" s="4">
        <v>50</v>
      </c>
      <c r="B390" s="4">
        <v>0</v>
      </c>
      <c r="C390" s="4">
        <v>0</v>
      </c>
      <c r="D390" s="4">
        <v>1</v>
      </c>
      <c r="E390" s="4">
        <v>206</v>
      </c>
      <c r="F390" s="4">
        <f>ROUND(Source!T369,O390)</f>
        <v>0</v>
      </c>
      <c r="G390" s="4" t="s">
        <v>143</v>
      </c>
      <c r="H390" s="4" t="s">
        <v>144</v>
      </c>
      <c r="I390" s="4"/>
      <c r="J390" s="4"/>
      <c r="K390" s="4">
        <v>206</v>
      </c>
      <c r="L390" s="4">
        <v>20</v>
      </c>
      <c r="M390" s="4">
        <v>3</v>
      </c>
      <c r="N390" s="4" t="s">
        <v>3</v>
      </c>
      <c r="O390" s="4">
        <v>2</v>
      </c>
      <c r="P390" s="4"/>
      <c r="Q390" s="4"/>
      <c r="R390" s="4"/>
      <c r="S390" s="4"/>
      <c r="T390" s="4"/>
      <c r="U390" s="4"/>
      <c r="V390" s="4"/>
      <c r="W390" s="4"/>
    </row>
    <row r="391" spans="1:206" x14ac:dyDescent="0.2">
      <c r="A391" s="4">
        <v>50</v>
      </c>
      <c r="B391" s="4">
        <v>0</v>
      </c>
      <c r="C391" s="4">
        <v>0</v>
      </c>
      <c r="D391" s="4">
        <v>1</v>
      </c>
      <c r="E391" s="4">
        <v>207</v>
      </c>
      <c r="F391" s="4">
        <f>Source!U369</f>
        <v>0</v>
      </c>
      <c r="G391" s="4" t="s">
        <v>145</v>
      </c>
      <c r="H391" s="4" t="s">
        <v>146</v>
      </c>
      <c r="I391" s="4"/>
      <c r="J391" s="4"/>
      <c r="K391" s="4">
        <v>207</v>
      </c>
      <c r="L391" s="4">
        <v>21</v>
      </c>
      <c r="M391" s="4">
        <v>3</v>
      </c>
      <c r="N391" s="4" t="s">
        <v>3</v>
      </c>
      <c r="O391" s="4">
        <v>-1</v>
      </c>
      <c r="P391" s="4"/>
      <c r="Q391" s="4"/>
      <c r="R391" s="4"/>
      <c r="S391" s="4"/>
      <c r="T391" s="4"/>
      <c r="U391" s="4"/>
      <c r="V391" s="4"/>
      <c r="W391" s="4"/>
    </row>
    <row r="392" spans="1:206" x14ac:dyDescent="0.2">
      <c r="A392" s="4">
        <v>50</v>
      </c>
      <c r="B392" s="4">
        <v>0</v>
      </c>
      <c r="C392" s="4">
        <v>0</v>
      </c>
      <c r="D392" s="4">
        <v>1</v>
      </c>
      <c r="E392" s="4">
        <v>208</v>
      </c>
      <c r="F392" s="4">
        <f>Source!V369</f>
        <v>0</v>
      </c>
      <c r="G392" s="4" t="s">
        <v>147</v>
      </c>
      <c r="H392" s="4" t="s">
        <v>148</v>
      </c>
      <c r="I392" s="4"/>
      <c r="J392" s="4"/>
      <c r="K392" s="4">
        <v>208</v>
      </c>
      <c r="L392" s="4">
        <v>22</v>
      </c>
      <c r="M392" s="4">
        <v>3</v>
      </c>
      <c r="N392" s="4" t="s">
        <v>3</v>
      </c>
      <c r="O392" s="4">
        <v>-1</v>
      </c>
      <c r="P392" s="4"/>
      <c r="Q392" s="4"/>
      <c r="R392" s="4"/>
      <c r="S392" s="4"/>
      <c r="T392" s="4"/>
      <c r="U392" s="4"/>
      <c r="V392" s="4"/>
      <c r="W392" s="4"/>
    </row>
    <row r="393" spans="1:206" x14ac:dyDescent="0.2">
      <c r="A393" s="4">
        <v>50</v>
      </c>
      <c r="B393" s="4">
        <v>0</v>
      </c>
      <c r="C393" s="4">
        <v>0</v>
      </c>
      <c r="D393" s="4">
        <v>1</v>
      </c>
      <c r="E393" s="4">
        <v>209</v>
      </c>
      <c r="F393" s="4">
        <f>ROUND(Source!W369,O393)</f>
        <v>0</v>
      </c>
      <c r="G393" s="4" t="s">
        <v>149</v>
      </c>
      <c r="H393" s="4" t="s">
        <v>150</v>
      </c>
      <c r="I393" s="4"/>
      <c r="J393" s="4"/>
      <c r="K393" s="4">
        <v>209</v>
      </c>
      <c r="L393" s="4">
        <v>23</v>
      </c>
      <c r="M393" s="4">
        <v>3</v>
      </c>
      <c r="N393" s="4" t="s">
        <v>3</v>
      </c>
      <c r="O393" s="4">
        <v>2</v>
      </c>
      <c r="P393" s="4"/>
      <c r="Q393" s="4"/>
      <c r="R393" s="4"/>
      <c r="S393" s="4"/>
      <c r="T393" s="4"/>
      <c r="U393" s="4"/>
      <c r="V393" s="4"/>
      <c r="W393" s="4"/>
    </row>
    <row r="394" spans="1:206" x14ac:dyDescent="0.2">
      <c r="A394" s="4">
        <v>50</v>
      </c>
      <c r="B394" s="4">
        <v>0</v>
      </c>
      <c r="C394" s="4">
        <v>0</v>
      </c>
      <c r="D394" s="4">
        <v>1</v>
      </c>
      <c r="E394" s="4">
        <v>210</v>
      </c>
      <c r="F394" s="4">
        <f>ROUND(Source!X369,O394)</f>
        <v>0</v>
      </c>
      <c r="G394" s="4" t="s">
        <v>151</v>
      </c>
      <c r="H394" s="4" t="s">
        <v>152</v>
      </c>
      <c r="I394" s="4"/>
      <c r="J394" s="4"/>
      <c r="K394" s="4">
        <v>210</v>
      </c>
      <c r="L394" s="4">
        <v>24</v>
      </c>
      <c r="M394" s="4">
        <v>3</v>
      </c>
      <c r="N394" s="4" t="s">
        <v>3</v>
      </c>
      <c r="O394" s="4">
        <v>2</v>
      </c>
      <c r="P394" s="4"/>
      <c r="Q394" s="4"/>
      <c r="R394" s="4"/>
      <c r="S394" s="4"/>
      <c r="T394" s="4"/>
      <c r="U394" s="4"/>
      <c r="V394" s="4"/>
      <c r="W394" s="4"/>
    </row>
    <row r="395" spans="1:206" x14ac:dyDescent="0.2">
      <c r="A395" s="4">
        <v>50</v>
      </c>
      <c r="B395" s="4">
        <v>0</v>
      </c>
      <c r="C395" s="4">
        <v>0</v>
      </c>
      <c r="D395" s="4">
        <v>1</v>
      </c>
      <c r="E395" s="4">
        <v>211</v>
      </c>
      <c r="F395" s="4">
        <f>ROUND(Source!Y369,O395)</f>
        <v>0</v>
      </c>
      <c r="G395" s="4" t="s">
        <v>153</v>
      </c>
      <c r="H395" s="4" t="s">
        <v>154</v>
      </c>
      <c r="I395" s="4"/>
      <c r="J395" s="4"/>
      <c r="K395" s="4">
        <v>211</v>
      </c>
      <c r="L395" s="4">
        <v>25</v>
      </c>
      <c r="M395" s="4">
        <v>3</v>
      </c>
      <c r="N395" s="4" t="s">
        <v>3</v>
      </c>
      <c r="O395" s="4">
        <v>2</v>
      </c>
      <c r="P395" s="4"/>
      <c r="Q395" s="4"/>
      <c r="R395" s="4"/>
      <c r="S395" s="4"/>
      <c r="T395" s="4"/>
      <c r="U395" s="4"/>
      <c r="V395" s="4"/>
      <c r="W395" s="4"/>
    </row>
    <row r="396" spans="1:206" x14ac:dyDescent="0.2">
      <c r="A396" s="4">
        <v>50</v>
      </c>
      <c r="B396" s="4">
        <v>0</v>
      </c>
      <c r="C396" s="4">
        <v>0</v>
      </c>
      <c r="D396" s="4">
        <v>1</v>
      </c>
      <c r="E396" s="4">
        <v>224</v>
      </c>
      <c r="F396" s="4">
        <f>ROUND(Source!AR369,O396)</f>
        <v>0</v>
      </c>
      <c r="G396" s="4" t="s">
        <v>155</v>
      </c>
      <c r="H396" s="4" t="s">
        <v>156</v>
      </c>
      <c r="I396" s="4"/>
      <c r="J396" s="4"/>
      <c r="K396" s="4">
        <v>224</v>
      </c>
      <c r="L396" s="4">
        <v>26</v>
      </c>
      <c r="M396" s="4">
        <v>3</v>
      </c>
      <c r="N396" s="4" t="s">
        <v>3</v>
      </c>
      <c r="O396" s="4">
        <v>2</v>
      </c>
      <c r="P396" s="4"/>
      <c r="Q396" s="4"/>
      <c r="R396" s="4"/>
      <c r="S396" s="4"/>
      <c r="T396" s="4"/>
      <c r="U396" s="4"/>
      <c r="V396" s="4"/>
      <c r="W396" s="4"/>
    </row>
    <row r="398" spans="1:206" x14ac:dyDescent="0.2">
      <c r="A398" s="2">
        <v>51</v>
      </c>
      <c r="B398" s="2">
        <f>B306</f>
        <v>1</v>
      </c>
      <c r="C398" s="2">
        <f>A306</f>
        <v>4</v>
      </c>
      <c r="D398" s="2">
        <f>ROW(A306)</f>
        <v>306</v>
      </c>
      <c r="E398" s="2"/>
      <c r="F398" s="2" t="str">
        <f>IF(F306&lt;&gt;"",F306,"")</f>
        <v>Новый раздел</v>
      </c>
      <c r="G398" s="2" t="str">
        <f>IF(G306&lt;&gt;"",G306,"")</f>
        <v>Замена бортового камня, дорожного</v>
      </c>
      <c r="H398" s="2">
        <v>0</v>
      </c>
      <c r="I398" s="2"/>
      <c r="J398" s="2"/>
      <c r="K398" s="2"/>
      <c r="L398" s="2"/>
      <c r="M398" s="2"/>
      <c r="N398" s="2"/>
      <c r="O398" s="2">
        <f t="shared" ref="O398:T398" si="381">ROUND(O328+O369+AB398,2)</f>
        <v>102713.22</v>
      </c>
      <c r="P398" s="2">
        <f t="shared" si="381"/>
        <v>26182.47</v>
      </c>
      <c r="Q398" s="2">
        <f t="shared" si="381"/>
        <v>59741.04</v>
      </c>
      <c r="R398" s="2">
        <f t="shared" si="381"/>
        <v>32908.68</v>
      </c>
      <c r="S398" s="2">
        <f t="shared" si="381"/>
        <v>16789.71</v>
      </c>
      <c r="T398" s="2">
        <f t="shared" si="381"/>
        <v>0</v>
      </c>
      <c r="U398" s="2">
        <f>U328+U369+AH398</f>
        <v>78.540000000000006</v>
      </c>
      <c r="V398" s="2">
        <f>V328+V369+AI398</f>
        <v>0</v>
      </c>
      <c r="W398" s="2">
        <f>ROUND(W328+W369+AJ398,2)</f>
        <v>0</v>
      </c>
      <c r="X398" s="2">
        <f>ROUND(X328+X369+AK398,2)</f>
        <v>11752.8</v>
      </c>
      <c r="Y398" s="2">
        <f>ROUND(Y328+Y369+AL398,2)</f>
        <v>1678.97</v>
      </c>
      <c r="Z398" s="2"/>
      <c r="AA398" s="2"/>
      <c r="AB398" s="2">
        <f>ROUND(SUMIF(AA310:AA315,"=45334378",O310:O315),2)</f>
        <v>102713.22</v>
      </c>
      <c r="AC398" s="2">
        <f>ROUND(SUMIF(AA310:AA315,"=45334378",P310:P315),2)</f>
        <v>26182.47</v>
      </c>
      <c r="AD398" s="2">
        <f>ROUND(SUMIF(AA310:AA315,"=45334378",Q310:Q315),2)</f>
        <v>59741.04</v>
      </c>
      <c r="AE398" s="2">
        <f>ROUND(SUMIF(AA310:AA315,"=45334378",R310:R315),2)</f>
        <v>32908.68</v>
      </c>
      <c r="AF398" s="2">
        <f>ROUND(SUMIF(AA310:AA315,"=45334378",S310:S315),2)</f>
        <v>16789.71</v>
      </c>
      <c r="AG398" s="2">
        <f>ROUND(SUMIF(AA310:AA315,"=45334378",T310:T315),2)</f>
        <v>0</v>
      </c>
      <c r="AH398" s="2">
        <f>SUMIF(AA310:AA315,"=45334378",U310:U315)</f>
        <v>78.540000000000006</v>
      </c>
      <c r="AI398" s="2">
        <f>SUMIF(AA310:AA315,"=45334378",V310:V315)</f>
        <v>0</v>
      </c>
      <c r="AJ398" s="2">
        <f>ROUND(SUMIF(AA310:AA315,"=45334378",W310:W315),2)</f>
        <v>0</v>
      </c>
      <c r="AK398" s="2">
        <f>ROUND(SUMIF(AA310:AA315,"=45334378",X310:X315),2)</f>
        <v>11752.8</v>
      </c>
      <c r="AL398" s="2">
        <f>ROUND(SUMIF(AA310:AA315,"=45334378",Y310:Y315),2)</f>
        <v>1678.97</v>
      </c>
      <c r="AM398" s="2"/>
      <c r="AN398" s="2"/>
      <c r="AO398" s="2">
        <f t="shared" ref="AO398:BC398" si="382">ROUND(AO328+AO369+BX398,2)</f>
        <v>0</v>
      </c>
      <c r="AP398" s="2">
        <f t="shared" si="382"/>
        <v>0</v>
      </c>
      <c r="AQ398" s="2">
        <f t="shared" si="382"/>
        <v>0</v>
      </c>
      <c r="AR398" s="2">
        <f t="shared" si="382"/>
        <v>129978.88</v>
      </c>
      <c r="AS398" s="2">
        <f t="shared" si="382"/>
        <v>0</v>
      </c>
      <c r="AT398" s="2">
        <f t="shared" si="382"/>
        <v>0</v>
      </c>
      <c r="AU398" s="2">
        <f t="shared" si="382"/>
        <v>129978.88</v>
      </c>
      <c r="AV398" s="2">
        <f t="shared" si="382"/>
        <v>26182.47</v>
      </c>
      <c r="AW398" s="2">
        <f t="shared" si="382"/>
        <v>26182.47</v>
      </c>
      <c r="AX398" s="2">
        <f t="shared" si="382"/>
        <v>0</v>
      </c>
      <c r="AY398" s="2">
        <f t="shared" si="382"/>
        <v>26182.47</v>
      </c>
      <c r="AZ398" s="2">
        <f t="shared" si="382"/>
        <v>0</v>
      </c>
      <c r="BA398" s="2">
        <f t="shared" si="382"/>
        <v>0</v>
      </c>
      <c r="BB398" s="2">
        <f t="shared" si="382"/>
        <v>0</v>
      </c>
      <c r="BC398" s="2">
        <f t="shared" si="382"/>
        <v>0</v>
      </c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>
        <f>ROUND(SUMIF(AA310:AA315,"=45334378",FQ310:FQ315),2)</f>
        <v>0</v>
      </c>
      <c r="BY398" s="2">
        <f>ROUND(SUMIF(AA310:AA315,"=45334378",FR310:FR315),2)</f>
        <v>0</v>
      </c>
      <c r="BZ398" s="2">
        <f>ROUND(SUMIF(AA310:AA315,"=45334378",GL310:GL315),2)</f>
        <v>0</v>
      </c>
      <c r="CA398" s="2">
        <f>ROUND(SUMIF(AA310:AA315,"=45334378",GM310:GM315),2)</f>
        <v>129978.88</v>
      </c>
      <c r="CB398" s="2">
        <f>ROUND(SUMIF(AA310:AA315,"=45334378",GN310:GN315),2)</f>
        <v>0</v>
      </c>
      <c r="CC398" s="2">
        <f>ROUND(SUMIF(AA310:AA315,"=45334378",GO310:GO315),2)</f>
        <v>0</v>
      </c>
      <c r="CD398" s="2">
        <f>ROUND(SUMIF(AA310:AA315,"=45334378",GP310:GP315),2)</f>
        <v>129978.88</v>
      </c>
      <c r="CE398" s="2">
        <f>AC398-BX398</f>
        <v>26182.47</v>
      </c>
      <c r="CF398" s="2">
        <f>AC398-BY398</f>
        <v>26182.47</v>
      </c>
      <c r="CG398" s="2">
        <f>BX398-BZ398</f>
        <v>0</v>
      </c>
      <c r="CH398" s="2">
        <f>AC398-BX398-BY398+BZ398</f>
        <v>26182.47</v>
      </c>
      <c r="CI398" s="2">
        <f>BY398-BZ398</f>
        <v>0</v>
      </c>
      <c r="CJ398" s="2">
        <f>ROUND(SUMIF(AA310:AA315,"=45334378",GX310:GX315),2)</f>
        <v>0</v>
      </c>
      <c r="CK398" s="2">
        <f>ROUND(SUMIF(AA310:AA315,"=45334378",GY310:GY315),2)</f>
        <v>0</v>
      </c>
      <c r="CL398" s="2">
        <f>ROUND(SUMIF(AA310:AA315,"=45334378",GZ310:GZ315),2)</f>
        <v>0</v>
      </c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3"/>
      <c r="DH398" s="3"/>
      <c r="DI398" s="3"/>
      <c r="DJ398" s="3"/>
      <c r="DK398" s="3"/>
      <c r="DL398" s="3"/>
      <c r="DM398" s="3"/>
      <c r="DN398" s="3"/>
      <c r="DO398" s="3"/>
      <c r="DP398" s="3"/>
      <c r="DQ398" s="3"/>
      <c r="DR398" s="3"/>
      <c r="DS398" s="3"/>
      <c r="DT398" s="3"/>
      <c r="DU398" s="3"/>
      <c r="DV398" s="3"/>
      <c r="DW398" s="3"/>
      <c r="DX398" s="3"/>
      <c r="DY398" s="3"/>
      <c r="DZ398" s="3"/>
      <c r="EA398" s="3"/>
      <c r="EB398" s="3"/>
      <c r="EC398" s="3"/>
      <c r="ED398" s="3"/>
      <c r="EE398" s="3"/>
      <c r="EF398" s="3"/>
      <c r="EG398" s="3"/>
      <c r="EH398" s="3"/>
      <c r="EI398" s="3"/>
      <c r="EJ398" s="3"/>
      <c r="EK398" s="3"/>
      <c r="EL398" s="3"/>
      <c r="EM398" s="3"/>
      <c r="EN398" s="3"/>
      <c r="EO398" s="3"/>
      <c r="EP398" s="3"/>
      <c r="EQ398" s="3"/>
      <c r="ER398" s="3"/>
      <c r="ES398" s="3"/>
      <c r="ET398" s="3"/>
      <c r="EU398" s="3"/>
      <c r="EV398" s="3"/>
      <c r="EW398" s="3"/>
      <c r="EX398" s="3"/>
      <c r="EY398" s="3"/>
      <c r="EZ398" s="3"/>
      <c r="FA398" s="3"/>
      <c r="FB398" s="3"/>
      <c r="FC398" s="3"/>
      <c r="FD398" s="3"/>
      <c r="FE398" s="3"/>
      <c r="FF398" s="3"/>
      <c r="FG398" s="3"/>
      <c r="FH398" s="3"/>
      <c r="FI398" s="3"/>
      <c r="FJ398" s="3"/>
      <c r="FK398" s="3"/>
      <c r="FL398" s="3"/>
      <c r="FM398" s="3"/>
      <c r="FN398" s="3"/>
      <c r="FO398" s="3"/>
      <c r="FP398" s="3"/>
      <c r="FQ398" s="3"/>
      <c r="FR398" s="3"/>
      <c r="FS398" s="3"/>
      <c r="FT398" s="3"/>
      <c r="FU398" s="3"/>
      <c r="FV398" s="3"/>
      <c r="FW398" s="3"/>
      <c r="FX398" s="3"/>
      <c r="FY398" s="3"/>
      <c r="FZ398" s="3"/>
      <c r="GA398" s="3"/>
      <c r="GB398" s="3"/>
      <c r="GC398" s="3"/>
      <c r="GD398" s="3"/>
      <c r="GE398" s="3"/>
      <c r="GF398" s="3"/>
      <c r="GG398" s="3"/>
      <c r="GH398" s="3"/>
      <c r="GI398" s="3"/>
      <c r="GJ398" s="3"/>
      <c r="GK398" s="3"/>
      <c r="GL398" s="3"/>
      <c r="GM398" s="3"/>
      <c r="GN398" s="3"/>
      <c r="GO398" s="3"/>
      <c r="GP398" s="3"/>
      <c r="GQ398" s="3"/>
      <c r="GR398" s="3"/>
      <c r="GS398" s="3"/>
      <c r="GT398" s="3"/>
      <c r="GU398" s="3"/>
      <c r="GV398" s="3"/>
      <c r="GW398" s="3"/>
      <c r="GX398" s="3">
        <v>0</v>
      </c>
    </row>
    <row r="400" spans="1:206" x14ac:dyDescent="0.2">
      <c r="A400" s="4">
        <v>50</v>
      </c>
      <c r="B400" s="4">
        <v>0</v>
      </c>
      <c r="C400" s="4">
        <v>0</v>
      </c>
      <c r="D400" s="4">
        <v>1</v>
      </c>
      <c r="E400" s="4">
        <v>201</v>
      </c>
      <c r="F400" s="4">
        <f>ROUND(Source!O398,O400)</f>
        <v>102713.22</v>
      </c>
      <c r="G400" s="4" t="s">
        <v>105</v>
      </c>
      <c r="H400" s="4" t="s">
        <v>106</v>
      </c>
      <c r="I400" s="4"/>
      <c r="J400" s="4"/>
      <c r="K400" s="4">
        <v>201</v>
      </c>
      <c r="L400" s="4">
        <v>1</v>
      </c>
      <c r="M400" s="4">
        <v>3</v>
      </c>
      <c r="N400" s="4" t="s">
        <v>3</v>
      </c>
      <c r="O400" s="4">
        <v>2</v>
      </c>
      <c r="P400" s="4"/>
      <c r="Q400" s="4"/>
      <c r="R400" s="4"/>
      <c r="S400" s="4"/>
      <c r="T400" s="4"/>
      <c r="U400" s="4"/>
      <c r="V400" s="4"/>
      <c r="W400" s="4"/>
    </row>
    <row r="401" spans="1:23" x14ac:dyDescent="0.2">
      <c r="A401" s="4">
        <v>50</v>
      </c>
      <c r="B401" s="4">
        <v>0</v>
      </c>
      <c r="C401" s="4">
        <v>0</v>
      </c>
      <c r="D401" s="4">
        <v>1</v>
      </c>
      <c r="E401" s="4">
        <v>202</v>
      </c>
      <c r="F401" s="4">
        <f>ROUND(Source!P398,O401)</f>
        <v>26182.47</v>
      </c>
      <c r="G401" s="4" t="s">
        <v>107</v>
      </c>
      <c r="H401" s="4" t="s">
        <v>108</v>
      </c>
      <c r="I401" s="4"/>
      <c r="J401" s="4"/>
      <c r="K401" s="4">
        <v>202</v>
      </c>
      <c r="L401" s="4">
        <v>2</v>
      </c>
      <c r="M401" s="4">
        <v>3</v>
      </c>
      <c r="N401" s="4" t="s">
        <v>3</v>
      </c>
      <c r="O401" s="4">
        <v>2</v>
      </c>
      <c r="P401" s="4"/>
      <c r="Q401" s="4"/>
      <c r="R401" s="4"/>
      <c r="S401" s="4"/>
      <c r="T401" s="4"/>
      <c r="U401" s="4"/>
      <c r="V401" s="4"/>
      <c r="W401" s="4"/>
    </row>
    <row r="402" spans="1:23" x14ac:dyDescent="0.2">
      <c r="A402" s="4">
        <v>50</v>
      </c>
      <c r="B402" s="4">
        <v>0</v>
      </c>
      <c r="C402" s="4">
        <v>0</v>
      </c>
      <c r="D402" s="4">
        <v>1</v>
      </c>
      <c r="E402" s="4">
        <v>222</v>
      </c>
      <c r="F402" s="4">
        <f>ROUND(Source!AO398,O402)</f>
        <v>0</v>
      </c>
      <c r="G402" s="4" t="s">
        <v>109</v>
      </c>
      <c r="H402" s="4" t="s">
        <v>110</v>
      </c>
      <c r="I402" s="4"/>
      <c r="J402" s="4"/>
      <c r="K402" s="4">
        <v>222</v>
      </c>
      <c r="L402" s="4">
        <v>3</v>
      </c>
      <c r="M402" s="4">
        <v>3</v>
      </c>
      <c r="N402" s="4" t="s">
        <v>3</v>
      </c>
      <c r="O402" s="4">
        <v>2</v>
      </c>
      <c r="P402" s="4"/>
      <c r="Q402" s="4"/>
      <c r="R402" s="4"/>
      <c r="S402" s="4"/>
      <c r="T402" s="4"/>
      <c r="U402" s="4"/>
      <c r="V402" s="4"/>
      <c r="W402" s="4"/>
    </row>
    <row r="403" spans="1:23" x14ac:dyDescent="0.2">
      <c r="A403" s="4">
        <v>50</v>
      </c>
      <c r="B403" s="4">
        <v>0</v>
      </c>
      <c r="C403" s="4">
        <v>0</v>
      </c>
      <c r="D403" s="4">
        <v>1</v>
      </c>
      <c r="E403" s="4">
        <v>225</v>
      </c>
      <c r="F403" s="4">
        <f>ROUND(Source!AV398,O403)</f>
        <v>26182.47</v>
      </c>
      <c r="G403" s="4" t="s">
        <v>111</v>
      </c>
      <c r="H403" s="4" t="s">
        <v>112</v>
      </c>
      <c r="I403" s="4"/>
      <c r="J403" s="4"/>
      <c r="K403" s="4">
        <v>225</v>
      </c>
      <c r="L403" s="4">
        <v>4</v>
      </c>
      <c r="M403" s="4">
        <v>3</v>
      </c>
      <c r="N403" s="4" t="s">
        <v>3</v>
      </c>
      <c r="O403" s="4">
        <v>2</v>
      </c>
      <c r="P403" s="4"/>
      <c r="Q403" s="4"/>
      <c r="R403" s="4"/>
      <c r="S403" s="4"/>
      <c r="T403" s="4"/>
      <c r="U403" s="4"/>
      <c r="V403" s="4"/>
      <c r="W403" s="4"/>
    </row>
    <row r="404" spans="1:23" x14ac:dyDescent="0.2">
      <c r="A404" s="4">
        <v>50</v>
      </c>
      <c r="B404" s="4">
        <v>0</v>
      </c>
      <c r="C404" s="4">
        <v>0</v>
      </c>
      <c r="D404" s="4">
        <v>1</v>
      </c>
      <c r="E404" s="4">
        <v>226</v>
      </c>
      <c r="F404" s="4">
        <f>ROUND(Source!AW398,O404)</f>
        <v>26182.47</v>
      </c>
      <c r="G404" s="4" t="s">
        <v>113</v>
      </c>
      <c r="H404" s="4" t="s">
        <v>114</v>
      </c>
      <c r="I404" s="4"/>
      <c r="J404" s="4"/>
      <c r="K404" s="4">
        <v>226</v>
      </c>
      <c r="L404" s="4">
        <v>5</v>
      </c>
      <c r="M404" s="4">
        <v>3</v>
      </c>
      <c r="N404" s="4" t="s">
        <v>3</v>
      </c>
      <c r="O404" s="4">
        <v>2</v>
      </c>
      <c r="P404" s="4"/>
      <c r="Q404" s="4"/>
      <c r="R404" s="4"/>
      <c r="S404" s="4"/>
      <c r="T404" s="4"/>
      <c r="U404" s="4"/>
      <c r="V404" s="4"/>
      <c r="W404" s="4"/>
    </row>
    <row r="405" spans="1:23" x14ac:dyDescent="0.2">
      <c r="A405" s="4">
        <v>50</v>
      </c>
      <c r="B405" s="4">
        <v>0</v>
      </c>
      <c r="C405" s="4">
        <v>0</v>
      </c>
      <c r="D405" s="4">
        <v>1</v>
      </c>
      <c r="E405" s="4">
        <v>227</v>
      </c>
      <c r="F405" s="4">
        <f>ROUND(Source!AX398,O405)</f>
        <v>0</v>
      </c>
      <c r="G405" s="4" t="s">
        <v>115</v>
      </c>
      <c r="H405" s="4" t="s">
        <v>116</v>
      </c>
      <c r="I405" s="4"/>
      <c r="J405" s="4"/>
      <c r="K405" s="4">
        <v>227</v>
      </c>
      <c r="L405" s="4">
        <v>6</v>
      </c>
      <c r="M405" s="4">
        <v>3</v>
      </c>
      <c r="N405" s="4" t="s">
        <v>3</v>
      </c>
      <c r="O405" s="4">
        <v>2</v>
      </c>
      <c r="P405" s="4"/>
      <c r="Q405" s="4"/>
      <c r="R405" s="4"/>
      <c r="S405" s="4"/>
      <c r="T405" s="4"/>
      <c r="U405" s="4"/>
      <c r="V405" s="4"/>
      <c r="W405" s="4"/>
    </row>
    <row r="406" spans="1:23" x14ac:dyDescent="0.2">
      <c r="A406" s="4">
        <v>50</v>
      </c>
      <c r="B406" s="4">
        <v>0</v>
      </c>
      <c r="C406" s="4">
        <v>0</v>
      </c>
      <c r="D406" s="4">
        <v>1</v>
      </c>
      <c r="E406" s="4">
        <v>228</v>
      </c>
      <c r="F406" s="4">
        <f>ROUND(Source!AY398,O406)</f>
        <v>26182.47</v>
      </c>
      <c r="G406" s="4" t="s">
        <v>117</v>
      </c>
      <c r="H406" s="4" t="s">
        <v>118</v>
      </c>
      <c r="I406" s="4"/>
      <c r="J406" s="4"/>
      <c r="K406" s="4">
        <v>228</v>
      </c>
      <c r="L406" s="4">
        <v>7</v>
      </c>
      <c r="M406" s="4">
        <v>3</v>
      </c>
      <c r="N406" s="4" t="s">
        <v>3</v>
      </c>
      <c r="O406" s="4">
        <v>2</v>
      </c>
      <c r="P406" s="4"/>
      <c r="Q406" s="4"/>
      <c r="R406" s="4"/>
      <c r="S406" s="4"/>
      <c r="T406" s="4"/>
      <c r="U406" s="4"/>
      <c r="V406" s="4"/>
      <c r="W406" s="4"/>
    </row>
    <row r="407" spans="1:23" x14ac:dyDescent="0.2">
      <c r="A407" s="4">
        <v>50</v>
      </c>
      <c r="B407" s="4">
        <v>0</v>
      </c>
      <c r="C407" s="4">
        <v>0</v>
      </c>
      <c r="D407" s="4">
        <v>1</v>
      </c>
      <c r="E407" s="4">
        <v>216</v>
      </c>
      <c r="F407" s="4">
        <f>ROUND(Source!AP398,O407)</f>
        <v>0</v>
      </c>
      <c r="G407" s="4" t="s">
        <v>119</v>
      </c>
      <c r="H407" s="4" t="s">
        <v>120</v>
      </c>
      <c r="I407" s="4"/>
      <c r="J407" s="4"/>
      <c r="K407" s="4">
        <v>216</v>
      </c>
      <c r="L407" s="4">
        <v>8</v>
      </c>
      <c r="M407" s="4">
        <v>3</v>
      </c>
      <c r="N407" s="4" t="s">
        <v>3</v>
      </c>
      <c r="O407" s="4">
        <v>2</v>
      </c>
      <c r="P407" s="4"/>
      <c r="Q407" s="4"/>
      <c r="R407" s="4"/>
      <c r="S407" s="4"/>
      <c r="T407" s="4"/>
      <c r="U407" s="4"/>
      <c r="V407" s="4"/>
      <c r="W407" s="4"/>
    </row>
    <row r="408" spans="1:23" x14ac:dyDescent="0.2">
      <c r="A408" s="4">
        <v>50</v>
      </c>
      <c r="B408" s="4">
        <v>0</v>
      </c>
      <c r="C408" s="4">
        <v>0</v>
      </c>
      <c r="D408" s="4">
        <v>1</v>
      </c>
      <c r="E408" s="4">
        <v>223</v>
      </c>
      <c r="F408" s="4">
        <f>ROUND(Source!AQ398,O408)</f>
        <v>0</v>
      </c>
      <c r="G408" s="4" t="s">
        <v>121</v>
      </c>
      <c r="H408" s="4" t="s">
        <v>122</v>
      </c>
      <c r="I408" s="4"/>
      <c r="J408" s="4"/>
      <c r="K408" s="4">
        <v>223</v>
      </c>
      <c r="L408" s="4">
        <v>9</v>
      </c>
      <c r="M408" s="4">
        <v>3</v>
      </c>
      <c r="N408" s="4" t="s">
        <v>3</v>
      </c>
      <c r="O408" s="4">
        <v>2</v>
      </c>
      <c r="P408" s="4"/>
      <c r="Q408" s="4"/>
      <c r="R408" s="4"/>
      <c r="S408" s="4"/>
      <c r="T408" s="4"/>
      <c r="U408" s="4"/>
      <c r="V408" s="4"/>
      <c r="W408" s="4"/>
    </row>
    <row r="409" spans="1:23" x14ac:dyDescent="0.2">
      <c r="A409" s="4">
        <v>50</v>
      </c>
      <c r="B409" s="4">
        <v>0</v>
      </c>
      <c r="C409" s="4">
        <v>0</v>
      </c>
      <c r="D409" s="4">
        <v>1</v>
      </c>
      <c r="E409" s="4">
        <v>229</v>
      </c>
      <c r="F409" s="4">
        <f>ROUND(Source!AZ398,O409)</f>
        <v>0</v>
      </c>
      <c r="G409" s="4" t="s">
        <v>123</v>
      </c>
      <c r="H409" s="4" t="s">
        <v>124</v>
      </c>
      <c r="I409" s="4"/>
      <c r="J409" s="4"/>
      <c r="K409" s="4">
        <v>229</v>
      </c>
      <c r="L409" s="4">
        <v>10</v>
      </c>
      <c r="M409" s="4">
        <v>3</v>
      </c>
      <c r="N409" s="4" t="s">
        <v>3</v>
      </c>
      <c r="O409" s="4">
        <v>2</v>
      </c>
      <c r="P409" s="4"/>
      <c r="Q409" s="4"/>
      <c r="R409" s="4"/>
      <c r="S409" s="4"/>
      <c r="T409" s="4"/>
      <c r="U409" s="4"/>
      <c r="V409" s="4"/>
      <c r="W409" s="4"/>
    </row>
    <row r="410" spans="1:23" x14ac:dyDescent="0.2">
      <c r="A410" s="4">
        <v>50</v>
      </c>
      <c r="B410" s="4">
        <v>0</v>
      </c>
      <c r="C410" s="4">
        <v>0</v>
      </c>
      <c r="D410" s="4">
        <v>1</v>
      </c>
      <c r="E410" s="4">
        <v>203</v>
      </c>
      <c r="F410" s="4">
        <f>ROUND(Source!Q398,O410)</f>
        <v>59741.04</v>
      </c>
      <c r="G410" s="4" t="s">
        <v>125</v>
      </c>
      <c r="H410" s="4" t="s">
        <v>126</v>
      </c>
      <c r="I410" s="4"/>
      <c r="J410" s="4"/>
      <c r="K410" s="4">
        <v>203</v>
      </c>
      <c r="L410" s="4">
        <v>11</v>
      </c>
      <c r="M410" s="4">
        <v>3</v>
      </c>
      <c r="N410" s="4" t="s">
        <v>3</v>
      </c>
      <c r="O410" s="4">
        <v>2</v>
      </c>
      <c r="P410" s="4"/>
      <c r="Q410" s="4"/>
      <c r="R410" s="4"/>
      <c r="S410" s="4"/>
      <c r="T410" s="4"/>
      <c r="U410" s="4"/>
      <c r="V410" s="4"/>
      <c r="W410" s="4"/>
    </row>
    <row r="411" spans="1:23" x14ac:dyDescent="0.2">
      <c r="A411" s="4">
        <v>50</v>
      </c>
      <c r="B411" s="4">
        <v>0</v>
      </c>
      <c r="C411" s="4">
        <v>0</v>
      </c>
      <c r="D411" s="4">
        <v>1</v>
      </c>
      <c r="E411" s="4">
        <v>231</v>
      </c>
      <c r="F411" s="4">
        <f>ROUND(Source!BB398,O411)</f>
        <v>0</v>
      </c>
      <c r="G411" s="4" t="s">
        <v>127</v>
      </c>
      <c r="H411" s="4" t="s">
        <v>128</v>
      </c>
      <c r="I411" s="4"/>
      <c r="J411" s="4"/>
      <c r="K411" s="4">
        <v>231</v>
      </c>
      <c r="L411" s="4">
        <v>12</v>
      </c>
      <c r="M411" s="4">
        <v>3</v>
      </c>
      <c r="N411" s="4" t="s">
        <v>3</v>
      </c>
      <c r="O411" s="4">
        <v>2</v>
      </c>
      <c r="P411" s="4"/>
      <c r="Q411" s="4"/>
      <c r="R411" s="4"/>
      <c r="S411" s="4"/>
      <c r="T411" s="4"/>
      <c r="U411" s="4"/>
      <c r="V411" s="4"/>
      <c r="W411" s="4"/>
    </row>
    <row r="412" spans="1:23" x14ac:dyDescent="0.2">
      <c r="A412" s="4">
        <v>50</v>
      </c>
      <c r="B412" s="4">
        <v>0</v>
      </c>
      <c r="C412" s="4">
        <v>0</v>
      </c>
      <c r="D412" s="4">
        <v>1</v>
      </c>
      <c r="E412" s="4">
        <v>204</v>
      </c>
      <c r="F412" s="4">
        <f>ROUND(Source!R398,O412)</f>
        <v>32908.68</v>
      </c>
      <c r="G412" s="4" t="s">
        <v>129</v>
      </c>
      <c r="H412" s="4" t="s">
        <v>130</v>
      </c>
      <c r="I412" s="4"/>
      <c r="J412" s="4"/>
      <c r="K412" s="4">
        <v>204</v>
      </c>
      <c r="L412" s="4">
        <v>13</v>
      </c>
      <c r="M412" s="4">
        <v>3</v>
      </c>
      <c r="N412" s="4" t="s">
        <v>3</v>
      </c>
      <c r="O412" s="4">
        <v>2</v>
      </c>
      <c r="P412" s="4"/>
      <c r="Q412" s="4"/>
      <c r="R412" s="4"/>
      <c r="S412" s="4"/>
      <c r="T412" s="4"/>
      <c r="U412" s="4"/>
      <c r="V412" s="4"/>
      <c r="W412" s="4"/>
    </row>
    <row r="413" spans="1:23" x14ac:dyDescent="0.2">
      <c r="A413" s="4">
        <v>50</v>
      </c>
      <c r="B413" s="4">
        <v>0</v>
      </c>
      <c r="C413" s="4">
        <v>0</v>
      </c>
      <c r="D413" s="4">
        <v>1</v>
      </c>
      <c r="E413" s="4">
        <v>205</v>
      </c>
      <c r="F413" s="4">
        <f>ROUND(Source!S398,O413)</f>
        <v>16789.71</v>
      </c>
      <c r="G413" s="4" t="s">
        <v>131</v>
      </c>
      <c r="H413" s="4" t="s">
        <v>132</v>
      </c>
      <c r="I413" s="4"/>
      <c r="J413" s="4"/>
      <c r="K413" s="4">
        <v>205</v>
      </c>
      <c r="L413" s="4">
        <v>14</v>
      </c>
      <c r="M413" s="4">
        <v>3</v>
      </c>
      <c r="N413" s="4" t="s">
        <v>3</v>
      </c>
      <c r="O413" s="4">
        <v>2</v>
      </c>
      <c r="P413" s="4"/>
      <c r="Q413" s="4"/>
      <c r="R413" s="4"/>
      <c r="S413" s="4"/>
      <c r="T413" s="4"/>
      <c r="U413" s="4"/>
      <c r="V413" s="4"/>
      <c r="W413" s="4"/>
    </row>
    <row r="414" spans="1:23" x14ac:dyDescent="0.2">
      <c r="A414" s="4">
        <v>50</v>
      </c>
      <c r="B414" s="4">
        <v>0</v>
      </c>
      <c r="C414" s="4">
        <v>0</v>
      </c>
      <c r="D414" s="4">
        <v>1</v>
      </c>
      <c r="E414" s="4">
        <v>232</v>
      </c>
      <c r="F414" s="4">
        <f>ROUND(Source!BC398,O414)</f>
        <v>0</v>
      </c>
      <c r="G414" s="4" t="s">
        <v>133</v>
      </c>
      <c r="H414" s="4" t="s">
        <v>134</v>
      </c>
      <c r="I414" s="4"/>
      <c r="J414" s="4"/>
      <c r="K414" s="4">
        <v>232</v>
      </c>
      <c r="L414" s="4">
        <v>15</v>
      </c>
      <c r="M414" s="4">
        <v>3</v>
      </c>
      <c r="N414" s="4" t="s">
        <v>3</v>
      </c>
      <c r="O414" s="4">
        <v>2</v>
      </c>
      <c r="P414" s="4"/>
      <c r="Q414" s="4"/>
      <c r="R414" s="4"/>
      <c r="S414" s="4"/>
      <c r="T414" s="4"/>
      <c r="U414" s="4"/>
      <c r="V414" s="4"/>
      <c r="W414" s="4"/>
    </row>
    <row r="415" spans="1:23" x14ac:dyDescent="0.2">
      <c r="A415" s="4">
        <v>50</v>
      </c>
      <c r="B415" s="4">
        <v>0</v>
      </c>
      <c r="C415" s="4">
        <v>0</v>
      </c>
      <c r="D415" s="4">
        <v>1</v>
      </c>
      <c r="E415" s="4">
        <v>214</v>
      </c>
      <c r="F415" s="4">
        <f>ROUND(Source!AS398,O415)</f>
        <v>0</v>
      </c>
      <c r="G415" s="4" t="s">
        <v>135</v>
      </c>
      <c r="H415" s="4" t="s">
        <v>136</v>
      </c>
      <c r="I415" s="4"/>
      <c r="J415" s="4"/>
      <c r="K415" s="4">
        <v>214</v>
      </c>
      <c r="L415" s="4">
        <v>16</v>
      </c>
      <c r="M415" s="4">
        <v>3</v>
      </c>
      <c r="N415" s="4" t="s">
        <v>3</v>
      </c>
      <c r="O415" s="4">
        <v>2</v>
      </c>
      <c r="P415" s="4"/>
      <c r="Q415" s="4"/>
      <c r="R415" s="4"/>
      <c r="S415" s="4"/>
      <c r="T415" s="4"/>
      <c r="U415" s="4"/>
      <c r="V415" s="4"/>
      <c r="W415" s="4"/>
    </row>
    <row r="416" spans="1:23" x14ac:dyDescent="0.2">
      <c r="A416" s="4">
        <v>50</v>
      </c>
      <c r="B416" s="4">
        <v>0</v>
      </c>
      <c r="C416" s="4">
        <v>0</v>
      </c>
      <c r="D416" s="4">
        <v>1</v>
      </c>
      <c r="E416" s="4">
        <v>215</v>
      </c>
      <c r="F416" s="4">
        <f>ROUND(Source!AT398,O416)</f>
        <v>0</v>
      </c>
      <c r="G416" s="4" t="s">
        <v>137</v>
      </c>
      <c r="H416" s="4" t="s">
        <v>138</v>
      </c>
      <c r="I416" s="4"/>
      <c r="J416" s="4"/>
      <c r="K416" s="4">
        <v>215</v>
      </c>
      <c r="L416" s="4">
        <v>17</v>
      </c>
      <c r="M416" s="4">
        <v>3</v>
      </c>
      <c r="N416" s="4" t="s">
        <v>3</v>
      </c>
      <c r="O416" s="4">
        <v>2</v>
      </c>
      <c r="P416" s="4"/>
      <c r="Q416" s="4"/>
      <c r="R416" s="4"/>
      <c r="S416" s="4"/>
      <c r="T416" s="4"/>
      <c r="U416" s="4"/>
      <c r="V416" s="4"/>
      <c r="W416" s="4"/>
    </row>
    <row r="417" spans="1:245" x14ac:dyDescent="0.2">
      <c r="A417" s="4">
        <v>50</v>
      </c>
      <c r="B417" s="4">
        <v>0</v>
      </c>
      <c r="C417" s="4">
        <v>0</v>
      </c>
      <c r="D417" s="4">
        <v>1</v>
      </c>
      <c r="E417" s="4">
        <v>217</v>
      </c>
      <c r="F417" s="4">
        <f>ROUND(Source!AU398,O417)</f>
        <v>129978.88</v>
      </c>
      <c r="G417" s="4" t="s">
        <v>139</v>
      </c>
      <c r="H417" s="4" t="s">
        <v>140</v>
      </c>
      <c r="I417" s="4"/>
      <c r="J417" s="4"/>
      <c r="K417" s="4">
        <v>217</v>
      </c>
      <c r="L417" s="4">
        <v>18</v>
      </c>
      <c r="M417" s="4">
        <v>3</v>
      </c>
      <c r="N417" s="4" t="s">
        <v>3</v>
      </c>
      <c r="O417" s="4">
        <v>2</v>
      </c>
      <c r="P417" s="4"/>
      <c r="Q417" s="4"/>
      <c r="R417" s="4"/>
      <c r="S417" s="4"/>
      <c r="T417" s="4"/>
      <c r="U417" s="4"/>
      <c r="V417" s="4"/>
      <c r="W417" s="4"/>
    </row>
    <row r="418" spans="1:245" x14ac:dyDescent="0.2">
      <c r="A418" s="4">
        <v>50</v>
      </c>
      <c r="B418" s="4">
        <v>0</v>
      </c>
      <c r="C418" s="4">
        <v>0</v>
      </c>
      <c r="D418" s="4">
        <v>1</v>
      </c>
      <c r="E418" s="4">
        <v>230</v>
      </c>
      <c r="F418" s="4">
        <f>ROUND(Source!BA398,O418)</f>
        <v>0</v>
      </c>
      <c r="G418" s="4" t="s">
        <v>141</v>
      </c>
      <c r="H418" s="4" t="s">
        <v>142</v>
      </c>
      <c r="I418" s="4"/>
      <c r="J418" s="4"/>
      <c r="K418" s="4">
        <v>230</v>
      </c>
      <c r="L418" s="4">
        <v>19</v>
      </c>
      <c r="M418" s="4">
        <v>3</v>
      </c>
      <c r="N418" s="4" t="s">
        <v>3</v>
      </c>
      <c r="O418" s="4">
        <v>2</v>
      </c>
      <c r="P418" s="4"/>
      <c r="Q418" s="4"/>
      <c r="R418" s="4"/>
      <c r="S418" s="4"/>
      <c r="T418" s="4"/>
      <c r="U418" s="4"/>
      <c r="V418" s="4"/>
      <c r="W418" s="4"/>
    </row>
    <row r="419" spans="1:245" x14ac:dyDescent="0.2">
      <c r="A419" s="4">
        <v>50</v>
      </c>
      <c r="B419" s="4">
        <v>0</v>
      </c>
      <c r="C419" s="4">
        <v>0</v>
      </c>
      <c r="D419" s="4">
        <v>1</v>
      </c>
      <c r="E419" s="4">
        <v>206</v>
      </c>
      <c r="F419" s="4">
        <f>ROUND(Source!T398,O419)</f>
        <v>0</v>
      </c>
      <c r="G419" s="4" t="s">
        <v>143</v>
      </c>
      <c r="H419" s="4" t="s">
        <v>144</v>
      </c>
      <c r="I419" s="4"/>
      <c r="J419" s="4"/>
      <c r="K419" s="4">
        <v>206</v>
      </c>
      <c r="L419" s="4">
        <v>20</v>
      </c>
      <c r="M419" s="4">
        <v>3</v>
      </c>
      <c r="N419" s="4" t="s">
        <v>3</v>
      </c>
      <c r="O419" s="4">
        <v>2</v>
      </c>
      <c r="P419" s="4"/>
      <c r="Q419" s="4"/>
      <c r="R419" s="4"/>
      <c r="S419" s="4"/>
      <c r="T419" s="4"/>
      <c r="U419" s="4"/>
      <c r="V419" s="4"/>
      <c r="W419" s="4"/>
    </row>
    <row r="420" spans="1:245" x14ac:dyDescent="0.2">
      <c r="A420" s="4">
        <v>50</v>
      </c>
      <c r="B420" s="4">
        <v>0</v>
      </c>
      <c r="C420" s="4">
        <v>0</v>
      </c>
      <c r="D420" s="4">
        <v>1</v>
      </c>
      <c r="E420" s="4">
        <v>207</v>
      </c>
      <c r="F420" s="4">
        <f>Source!U398</f>
        <v>78.540000000000006</v>
      </c>
      <c r="G420" s="4" t="s">
        <v>145</v>
      </c>
      <c r="H420" s="4" t="s">
        <v>146</v>
      </c>
      <c r="I420" s="4"/>
      <c r="J420" s="4"/>
      <c r="K420" s="4">
        <v>207</v>
      </c>
      <c r="L420" s="4">
        <v>21</v>
      </c>
      <c r="M420" s="4">
        <v>3</v>
      </c>
      <c r="N420" s="4" t="s">
        <v>3</v>
      </c>
      <c r="O420" s="4">
        <v>-1</v>
      </c>
      <c r="P420" s="4"/>
      <c r="Q420" s="4"/>
      <c r="R420" s="4"/>
      <c r="S420" s="4"/>
      <c r="T420" s="4"/>
      <c r="U420" s="4"/>
      <c r="V420" s="4"/>
      <c r="W420" s="4"/>
    </row>
    <row r="421" spans="1:245" x14ac:dyDescent="0.2">
      <c r="A421" s="4">
        <v>50</v>
      </c>
      <c r="B421" s="4">
        <v>0</v>
      </c>
      <c r="C421" s="4">
        <v>0</v>
      </c>
      <c r="D421" s="4">
        <v>1</v>
      </c>
      <c r="E421" s="4">
        <v>208</v>
      </c>
      <c r="F421" s="4">
        <f>Source!V398</f>
        <v>0</v>
      </c>
      <c r="G421" s="4" t="s">
        <v>147</v>
      </c>
      <c r="H421" s="4" t="s">
        <v>148</v>
      </c>
      <c r="I421" s="4"/>
      <c r="J421" s="4"/>
      <c r="K421" s="4">
        <v>208</v>
      </c>
      <c r="L421" s="4">
        <v>22</v>
      </c>
      <c r="M421" s="4">
        <v>3</v>
      </c>
      <c r="N421" s="4" t="s">
        <v>3</v>
      </c>
      <c r="O421" s="4">
        <v>-1</v>
      </c>
      <c r="P421" s="4"/>
      <c r="Q421" s="4"/>
      <c r="R421" s="4"/>
      <c r="S421" s="4"/>
      <c r="T421" s="4"/>
      <c r="U421" s="4"/>
      <c r="V421" s="4"/>
      <c r="W421" s="4"/>
    </row>
    <row r="422" spans="1:245" x14ac:dyDescent="0.2">
      <c r="A422" s="4">
        <v>50</v>
      </c>
      <c r="B422" s="4">
        <v>0</v>
      </c>
      <c r="C422" s="4">
        <v>0</v>
      </c>
      <c r="D422" s="4">
        <v>1</v>
      </c>
      <c r="E422" s="4">
        <v>209</v>
      </c>
      <c r="F422" s="4">
        <f>ROUND(Source!W398,O422)</f>
        <v>0</v>
      </c>
      <c r="G422" s="4" t="s">
        <v>149</v>
      </c>
      <c r="H422" s="4" t="s">
        <v>150</v>
      </c>
      <c r="I422" s="4"/>
      <c r="J422" s="4"/>
      <c r="K422" s="4">
        <v>209</v>
      </c>
      <c r="L422" s="4">
        <v>23</v>
      </c>
      <c r="M422" s="4">
        <v>3</v>
      </c>
      <c r="N422" s="4" t="s">
        <v>3</v>
      </c>
      <c r="O422" s="4">
        <v>2</v>
      </c>
      <c r="P422" s="4"/>
      <c r="Q422" s="4"/>
      <c r="R422" s="4"/>
      <c r="S422" s="4"/>
      <c r="T422" s="4"/>
      <c r="U422" s="4"/>
      <c r="V422" s="4"/>
      <c r="W422" s="4"/>
    </row>
    <row r="423" spans="1:245" x14ac:dyDescent="0.2">
      <c r="A423" s="4">
        <v>50</v>
      </c>
      <c r="B423" s="4">
        <v>0</v>
      </c>
      <c r="C423" s="4">
        <v>0</v>
      </c>
      <c r="D423" s="4">
        <v>1</v>
      </c>
      <c r="E423" s="4">
        <v>210</v>
      </c>
      <c r="F423" s="4">
        <f>ROUND(Source!X398,O423)</f>
        <v>11752.8</v>
      </c>
      <c r="G423" s="4" t="s">
        <v>151</v>
      </c>
      <c r="H423" s="4" t="s">
        <v>152</v>
      </c>
      <c r="I423" s="4"/>
      <c r="J423" s="4"/>
      <c r="K423" s="4">
        <v>210</v>
      </c>
      <c r="L423" s="4">
        <v>24</v>
      </c>
      <c r="M423" s="4">
        <v>3</v>
      </c>
      <c r="N423" s="4" t="s">
        <v>3</v>
      </c>
      <c r="O423" s="4">
        <v>2</v>
      </c>
      <c r="P423" s="4"/>
      <c r="Q423" s="4"/>
      <c r="R423" s="4"/>
      <c r="S423" s="4"/>
      <c r="T423" s="4"/>
      <c r="U423" s="4"/>
      <c r="V423" s="4"/>
      <c r="W423" s="4"/>
    </row>
    <row r="424" spans="1:245" x14ac:dyDescent="0.2">
      <c r="A424" s="4">
        <v>50</v>
      </c>
      <c r="B424" s="4">
        <v>0</v>
      </c>
      <c r="C424" s="4">
        <v>0</v>
      </c>
      <c r="D424" s="4">
        <v>1</v>
      </c>
      <c r="E424" s="4">
        <v>211</v>
      </c>
      <c r="F424" s="4">
        <f>ROUND(Source!Y398,O424)</f>
        <v>1678.97</v>
      </c>
      <c r="G424" s="4" t="s">
        <v>153</v>
      </c>
      <c r="H424" s="4" t="s">
        <v>154</v>
      </c>
      <c r="I424" s="4"/>
      <c r="J424" s="4"/>
      <c r="K424" s="4">
        <v>211</v>
      </c>
      <c r="L424" s="4">
        <v>25</v>
      </c>
      <c r="M424" s="4">
        <v>3</v>
      </c>
      <c r="N424" s="4" t="s">
        <v>3</v>
      </c>
      <c r="O424" s="4">
        <v>2</v>
      </c>
      <c r="P424" s="4"/>
      <c r="Q424" s="4"/>
      <c r="R424" s="4"/>
      <c r="S424" s="4"/>
      <c r="T424" s="4"/>
      <c r="U424" s="4"/>
      <c r="V424" s="4"/>
      <c r="W424" s="4"/>
    </row>
    <row r="425" spans="1:245" x14ac:dyDescent="0.2">
      <c r="A425" s="4">
        <v>50</v>
      </c>
      <c r="B425" s="4">
        <v>0</v>
      </c>
      <c r="C425" s="4">
        <v>0</v>
      </c>
      <c r="D425" s="4">
        <v>1</v>
      </c>
      <c r="E425" s="4">
        <v>224</v>
      </c>
      <c r="F425" s="4">
        <f>ROUND(Source!AR398,O425)</f>
        <v>129978.88</v>
      </c>
      <c r="G425" s="4" t="s">
        <v>155</v>
      </c>
      <c r="H425" s="4" t="s">
        <v>156</v>
      </c>
      <c r="I425" s="4"/>
      <c r="J425" s="4"/>
      <c r="K425" s="4">
        <v>224</v>
      </c>
      <c r="L425" s="4">
        <v>26</v>
      </c>
      <c r="M425" s="4">
        <v>3</v>
      </c>
      <c r="N425" s="4" t="s">
        <v>3</v>
      </c>
      <c r="O425" s="4">
        <v>2</v>
      </c>
      <c r="P425" s="4"/>
      <c r="Q425" s="4"/>
      <c r="R425" s="4"/>
      <c r="S425" s="4"/>
      <c r="T425" s="4"/>
      <c r="U425" s="4"/>
      <c r="V425" s="4"/>
      <c r="W425" s="4"/>
    </row>
    <row r="427" spans="1:245" x14ac:dyDescent="0.2">
      <c r="A427" s="1">
        <v>4</v>
      </c>
      <c r="B427" s="1">
        <v>0</v>
      </c>
      <c r="C427" s="1"/>
      <c r="D427" s="1">
        <f>ROW(A442)</f>
        <v>442</v>
      </c>
      <c r="E427" s="1"/>
      <c r="F427" s="1" t="s">
        <v>14</v>
      </c>
      <c r="G427" s="1" t="s">
        <v>316</v>
      </c>
      <c r="H427" s="1" t="s">
        <v>3</v>
      </c>
      <c r="I427" s="1">
        <v>0</v>
      </c>
      <c r="J427" s="1"/>
      <c r="K427" s="1">
        <v>0</v>
      </c>
      <c r="L427" s="1"/>
      <c r="M427" s="1"/>
      <c r="N427" s="1"/>
      <c r="O427" s="1"/>
      <c r="P427" s="1"/>
      <c r="Q427" s="1"/>
      <c r="R427" s="1"/>
      <c r="S427" s="1"/>
      <c r="T427" s="1"/>
      <c r="U427" s="1" t="s">
        <v>3</v>
      </c>
      <c r="V427" s="1">
        <v>0</v>
      </c>
      <c r="W427" s="1"/>
      <c r="X427" s="1"/>
      <c r="Y427" s="1"/>
      <c r="Z427" s="1"/>
      <c r="AA427" s="1"/>
      <c r="AB427" s="1" t="s">
        <v>3</v>
      </c>
      <c r="AC427" s="1" t="s">
        <v>3</v>
      </c>
      <c r="AD427" s="1" t="s">
        <v>3</v>
      </c>
      <c r="AE427" s="1" t="s">
        <v>3</v>
      </c>
      <c r="AF427" s="1" t="s">
        <v>3</v>
      </c>
      <c r="AG427" s="1" t="s">
        <v>3</v>
      </c>
      <c r="AH427" s="1"/>
      <c r="AI427" s="1"/>
      <c r="AJ427" s="1"/>
      <c r="AK427" s="1"/>
      <c r="AL427" s="1"/>
      <c r="AM427" s="1"/>
      <c r="AN427" s="1"/>
      <c r="AO427" s="1"/>
      <c r="AP427" s="1" t="s">
        <v>3</v>
      </c>
      <c r="AQ427" s="1" t="s">
        <v>3</v>
      </c>
      <c r="AR427" s="1" t="s">
        <v>3</v>
      </c>
      <c r="AS427" s="1"/>
      <c r="AT427" s="1"/>
      <c r="AU427" s="1"/>
      <c r="AV427" s="1"/>
      <c r="AW427" s="1"/>
      <c r="AX427" s="1"/>
      <c r="AY427" s="1"/>
      <c r="AZ427" s="1" t="s">
        <v>3</v>
      </c>
      <c r="BA427" s="1"/>
      <c r="BB427" s="1" t="s">
        <v>3</v>
      </c>
      <c r="BC427" s="1" t="s">
        <v>3</v>
      </c>
      <c r="BD427" s="1" t="s">
        <v>3</v>
      </c>
      <c r="BE427" s="1" t="s">
        <v>3</v>
      </c>
      <c r="BF427" s="1" t="s">
        <v>3</v>
      </c>
      <c r="BG427" s="1" t="s">
        <v>3</v>
      </c>
      <c r="BH427" s="1" t="s">
        <v>3</v>
      </c>
      <c r="BI427" s="1" t="s">
        <v>3</v>
      </c>
      <c r="BJ427" s="1" t="s">
        <v>3</v>
      </c>
      <c r="BK427" s="1" t="s">
        <v>3</v>
      </c>
      <c r="BL427" s="1" t="s">
        <v>3</v>
      </c>
      <c r="BM427" s="1" t="s">
        <v>3</v>
      </c>
      <c r="BN427" s="1" t="s">
        <v>3</v>
      </c>
      <c r="BO427" s="1" t="s">
        <v>3</v>
      </c>
      <c r="BP427" s="1" t="s">
        <v>3</v>
      </c>
      <c r="BQ427" s="1"/>
      <c r="BR427" s="1"/>
      <c r="BS427" s="1"/>
      <c r="BT427" s="1"/>
      <c r="BU427" s="1"/>
      <c r="BV427" s="1"/>
      <c r="BW427" s="1"/>
      <c r="BX427" s="1">
        <v>0</v>
      </c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>
        <v>0</v>
      </c>
    </row>
    <row r="429" spans="1:245" x14ac:dyDescent="0.2">
      <c r="A429" s="2">
        <v>52</v>
      </c>
      <c r="B429" s="2">
        <f t="shared" ref="B429:G429" si="383">B442</f>
        <v>0</v>
      </c>
      <c r="C429" s="2">
        <f t="shared" si="383"/>
        <v>4</v>
      </c>
      <c r="D429" s="2">
        <f t="shared" si="383"/>
        <v>427</v>
      </c>
      <c r="E429" s="2">
        <f t="shared" si="383"/>
        <v>0</v>
      </c>
      <c r="F429" s="2" t="str">
        <f t="shared" si="383"/>
        <v>Новый раздел</v>
      </c>
      <c r="G429" s="2" t="str">
        <f t="shared" si="383"/>
        <v>Ремонт газона</v>
      </c>
      <c r="H429" s="2"/>
      <c r="I429" s="2"/>
      <c r="J429" s="2"/>
      <c r="K429" s="2"/>
      <c r="L429" s="2"/>
      <c r="M429" s="2"/>
      <c r="N429" s="2"/>
      <c r="O429" s="2">
        <f t="shared" ref="O429:AT429" si="384">O442</f>
        <v>0</v>
      </c>
      <c r="P429" s="2">
        <f t="shared" si="384"/>
        <v>0</v>
      </c>
      <c r="Q429" s="2">
        <f t="shared" si="384"/>
        <v>0</v>
      </c>
      <c r="R429" s="2">
        <f t="shared" si="384"/>
        <v>0</v>
      </c>
      <c r="S429" s="2">
        <f t="shared" si="384"/>
        <v>0</v>
      </c>
      <c r="T429" s="2">
        <f t="shared" si="384"/>
        <v>0</v>
      </c>
      <c r="U429" s="2">
        <f t="shared" si="384"/>
        <v>0</v>
      </c>
      <c r="V429" s="2">
        <f t="shared" si="384"/>
        <v>0</v>
      </c>
      <c r="W429" s="2">
        <f t="shared" si="384"/>
        <v>0</v>
      </c>
      <c r="X429" s="2">
        <f t="shared" si="384"/>
        <v>0</v>
      </c>
      <c r="Y429" s="2">
        <f t="shared" si="384"/>
        <v>0</v>
      </c>
      <c r="Z429" s="2">
        <f t="shared" si="384"/>
        <v>0</v>
      </c>
      <c r="AA429" s="2">
        <f t="shared" si="384"/>
        <v>0</v>
      </c>
      <c r="AB429" s="2">
        <f t="shared" si="384"/>
        <v>0</v>
      </c>
      <c r="AC429" s="2">
        <f t="shared" si="384"/>
        <v>0</v>
      </c>
      <c r="AD429" s="2">
        <f t="shared" si="384"/>
        <v>0</v>
      </c>
      <c r="AE429" s="2">
        <f t="shared" si="384"/>
        <v>0</v>
      </c>
      <c r="AF429" s="2">
        <f t="shared" si="384"/>
        <v>0</v>
      </c>
      <c r="AG429" s="2">
        <f t="shared" si="384"/>
        <v>0</v>
      </c>
      <c r="AH429" s="2">
        <f t="shared" si="384"/>
        <v>0</v>
      </c>
      <c r="AI429" s="2">
        <f t="shared" si="384"/>
        <v>0</v>
      </c>
      <c r="AJ429" s="2">
        <f t="shared" si="384"/>
        <v>0</v>
      </c>
      <c r="AK429" s="2">
        <f t="shared" si="384"/>
        <v>0</v>
      </c>
      <c r="AL429" s="2">
        <f t="shared" si="384"/>
        <v>0</v>
      </c>
      <c r="AM429" s="2">
        <f t="shared" si="384"/>
        <v>0</v>
      </c>
      <c r="AN429" s="2">
        <f t="shared" si="384"/>
        <v>0</v>
      </c>
      <c r="AO429" s="2">
        <f t="shared" si="384"/>
        <v>0</v>
      </c>
      <c r="AP429" s="2">
        <f t="shared" si="384"/>
        <v>0</v>
      </c>
      <c r="AQ429" s="2">
        <f t="shared" si="384"/>
        <v>0</v>
      </c>
      <c r="AR429" s="2">
        <f t="shared" si="384"/>
        <v>0</v>
      </c>
      <c r="AS429" s="2">
        <f t="shared" si="384"/>
        <v>0</v>
      </c>
      <c r="AT429" s="2">
        <f t="shared" si="384"/>
        <v>0</v>
      </c>
      <c r="AU429" s="2">
        <f t="shared" ref="AU429:BZ429" si="385">AU442</f>
        <v>0</v>
      </c>
      <c r="AV429" s="2">
        <f t="shared" si="385"/>
        <v>0</v>
      </c>
      <c r="AW429" s="2">
        <f t="shared" si="385"/>
        <v>0</v>
      </c>
      <c r="AX429" s="2">
        <f t="shared" si="385"/>
        <v>0</v>
      </c>
      <c r="AY429" s="2">
        <f t="shared" si="385"/>
        <v>0</v>
      </c>
      <c r="AZ429" s="2">
        <f t="shared" si="385"/>
        <v>0</v>
      </c>
      <c r="BA429" s="2">
        <f t="shared" si="385"/>
        <v>0</v>
      </c>
      <c r="BB429" s="2">
        <f t="shared" si="385"/>
        <v>0</v>
      </c>
      <c r="BC429" s="2">
        <f t="shared" si="385"/>
        <v>0</v>
      </c>
      <c r="BD429" s="2">
        <f t="shared" si="385"/>
        <v>0</v>
      </c>
      <c r="BE429" s="2">
        <f t="shared" si="385"/>
        <v>0</v>
      </c>
      <c r="BF429" s="2">
        <f t="shared" si="385"/>
        <v>0</v>
      </c>
      <c r="BG429" s="2">
        <f t="shared" si="385"/>
        <v>0</v>
      </c>
      <c r="BH429" s="2">
        <f t="shared" si="385"/>
        <v>0</v>
      </c>
      <c r="BI429" s="2">
        <f t="shared" si="385"/>
        <v>0</v>
      </c>
      <c r="BJ429" s="2">
        <f t="shared" si="385"/>
        <v>0</v>
      </c>
      <c r="BK429" s="2">
        <f t="shared" si="385"/>
        <v>0</v>
      </c>
      <c r="BL429" s="2">
        <f t="shared" si="385"/>
        <v>0</v>
      </c>
      <c r="BM429" s="2">
        <f t="shared" si="385"/>
        <v>0</v>
      </c>
      <c r="BN429" s="2">
        <f t="shared" si="385"/>
        <v>0</v>
      </c>
      <c r="BO429" s="2">
        <f t="shared" si="385"/>
        <v>0</v>
      </c>
      <c r="BP429" s="2">
        <f t="shared" si="385"/>
        <v>0</v>
      </c>
      <c r="BQ429" s="2">
        <f t="shared" si="385"/>
        <v>0</v>
      </c>
      <c r="BR429" s="2">
        <f t="shared" si="385"/>
        <v>0</v>
      </c>
      <c r="BS429" s="2">
        <f t="shared" si="385"/>
        <v>0</v>
      </c>
      <c r="BT429" s="2">
        <f t="shared" si="385"/>
        <v>0</v>
      </c>
      <c r="BU429" s="2">
        <f t="shared" si="385"/>
        <v>0</v>
      </c>
      <c r="BV429" s="2">
        <f t="shared" si="385"/>
        <v>0</v>
      </c>
      <c r="BW429" s="2">
        <f t="shared" si="385"/>
        <v>0</v>
      </c>
      <c r="BX429" s="2">
        <f t="shared" si="385"/>
        <v>0</v>
      </c>
      <c r="BY429" s="2">
        <f t="shared" si="385"/>
        <v>0</v>
      </c>
      <c r="BZ429" s="2">
        <f t="shared" si="385"/>
        <v>0</v>
      </c>
      <c r="CA429" s="2">
        <f t="shared" ref="CA429:DF429" si="386">CA442</f>
        <v>0</v>
      </c>
      <c r="CB429" s="2">
        <f t="shared" si="386"/>
        <v>0</v>
      </c>
      <c r="CC429" s="2">
        <f t="shared" si="386"/>
        <v>0</v>
      </c>
      <c r="CD429" s="2">
        <f t="shared" si="386"/>
        <v>0</v>
      </c>
      <c r="CE429" s="2">
        <f t="shared" si="386"/>
        <v>0</v>
      </c>
      <c r="CF429" s="2">
        <f t="shared" si="386"/>
        <v>0</v>
      </c>
      <c r="CG429" s="2">
        <f t="shared" si="386"/>
        <v>0</v>
      </c>
      <c r="CH429" s="2">
        <f t="shared" si="386"/>
        <v>0</v>
      </c>
      <c r="CI429" s="2">
        <f t="shared" si="386"/>
        <v>0</v>
      </c>
      <c r="CJ429" s="2">
        <f t="shared" si="386"/>
        <v>0</v>
      </c>
      <c r="CK429" s="2">
        <f t="shared" si="386"/>
        <v>0</v>
      </c>
      <c r="CL429" s="2">
        <f t="shared" si="386"/>
        <v>0</v>
      </c>
      <c r="CM429" s="2">
        <f t="shared" si="386"/>
        <v>0</v>
      </c>
      <c r="CN429" s="2">
        <f t="shared" si="386"/>
        <v>0</v>
      </c>
      <c r="CO429" s="2">
        <f t="shared" si="386"/>
        <v>0</v>
      </c>
      <c r="CP429" s="2">
        <f t="shared" si="386"/>
        <v>0</v>
      </c>
      <c r="CQ429" s="2">
        <f t="shared" si="386"/>
        <v>0</v>
      </c>
      <c r="CR429" s="2">
        <f t="shared" si="386"/>
        <v>0</v>
      </c>
      <c r="CS429" s="2">
        <f t="shared" si="386"/>
        <v>0</v>
      </c>
      <c r="CT429" s="2">
        <f t="shared" si="386"/>
        <v>0</v>
      </c>
      <c r="CU429" s="2">
        <f t="shared" si="386"/>
        <v>0</v>
      </c>
      <c r="CV429" s="2">
        <f t="shared" si="386"/>
        <v>0</v>
      </c>
      <c r="CW429" s="2">
        <f t="shared" si="386"/>
        <v>0</v>
      </c>
      <c r="CX429" s="2">
        <f t="shared" si="386"/>
        <v>0</v>
      </c>
      <c r="CY429" s="2">
        <f t="shared" si="386"/>
        <v>0</v>
      </c>
      <c r="CZ429" s="2">
        <f t="shared" si="386"/>
        <v>0</v>
      </c>
      <c r="DA429" s="2">
        <f t="shared" si="386"/>
        <v>0</v>
      </c>
      <c r="DB429" s="2">
        <f t="shared" si="386"/>
        <v>0</v>
      </c>
      <c r="DC429" s="2">
        <f t="shared" si="386"/>
        <v>0</v>
      </c>
      <c r="DD429" s="2">
        <f t="shared" si="386"/>
        <v>0</v>
      </c>
      <c r="DE429" s="2">
        <f t="shared" si="386"/>
        <v>0</v>
      </c>
      <c r="DF429" s="2">
        <f t="shared" si="386"/>
        <v>0</v>
      </c>
      <c r="DG429" s="3">
        <f t="shared" ref="DG429:EL429" si="387">DG442</f>
        <v>0</v>
      </c>
      <c r="DH429" s="3">
        <f t="shared" si="387"/>
        <v>0</v>
      </c>
      <c r="DI429" s="3">
        <f t="shared" si="387"/>
        <v>0</v>
      </c>
      <c r="DJ429" s="3">
        <f t="shared" si="387"/>
        <v>0</v>
      </c>
      <c r="DK429" s="3">
        <f t="shared" si="387"/>
        <v>0</v>
      </c>
      <c r="DL429" s="3">
        <f t="shared" si="387"/>
        <v>0</v>
      </c>
      <c r="DM429" s="3">
        <f t="shared" si="387"/>
        <v>0</v>
      </c>
      <c r="DN429" s="3">
        <f t="shared" si="387"/>
        <v>0</v>
      </c>
      <c r="DO429" s="3">
        <f t="shared" si="387"/>
        <v>0</v>
      </c>
      <c r="DP429" s="3">
        <f t="shared" si="387"/>
        <v>0</v>
      </c>
      <c r="DQ429" s="3">
        <f t="shared" si="387"/>
        <v>0</v>
      </c>
      <c r="DR429" s="3">
        <f t="shared" si="387"/>
        <v>0</v>
      </c>
      <c r="DS429" s="3">
        <f t="shared" si="387"/>
        <v>0</v>
      </c>
      <c r="DT429" s="3">
        <f t="shared" si="387"/>
        <v>0</v>
      </c>
      <c r="DU429" s="3">
        <f t="shared" si="387"/>
        <v>0</v>
      </c>
      <c r="DV429" s="3">
        <f t="shared" si="387"/>
        <v>0</v>
      </c>
      <c r="DW429" s="3">
        <f t="shared" si="387"/>
        <v>0</v>
      </c>
      <c r="DX429" s="3">
        <f t="shared" si="387"/>
        <v>0</v>
      </c>
      <c r="DY429" s="3">
        <f t="shared" si="387"/>
        <v>0</v>
      </c>
      <c r="DZ429" s="3">
        <f t="shared" si="387"/>
        <v>0</v>
      </c>
      <c r="EA429" s="3">
        <f t="shared" si="387"/>
        <v>0</v>
      </c>
      <c r="EB429" s="3">
        <f t="shared" si="387"/>
        <v>0</v>
      </c>
      <c r="EC429" s="3">
        <f t="shared" si="387"/>
        <v>0</v>
      </c>
      <c r="ED429" s="3">
        <f t="shared" si="387"/>
        <v>0</v>
      </c>
      <c r="EE429" s="3">
        <f t="shared" si="387"/>
        <v>0</v>
      </c>
      <c r="EF429" s="3">
        <f t="shared" si="387"/>
        <v>0</v>
      </c>
      <c r="EG429" s="3">
        <f t="shared" si="387"/>
        <v>0</v>
      </c>
      <c r="EH429" s="3">
        <f t="shared" si="387"/>
        <v>0</v>
      </c>
      <c r="EI429" s="3">
        <f t="shared" si="387"/>
        <v>0</v>
      </c>
      <c r="EJ429" s="3">
        <f t="shared" si="387"/>
        <v>0</v>
      </c>
      <c r="EK429" s="3">
        <f t="shared" si="387"/>
        <v>0</v>
      </c>
      <c r="EL429" s="3">
        <f t="shared" si="387"/>
        <v>0</v>
      </c>
      <c r="EM429" s="3">
        <f t="shared" ref="EM429:FR429" si="388">EM442</f>
        <v>0</v>
      </c>
      <c r="EN429" s="3">
        <f t="shared" si="388"/>
        <v>0</v>
      </c>
      <c r="EO429" s="3">
        <f t="shared" si="388"/>
        <v>0</v>
      </c>
      <c r="EP429" s="3">
        <f t="shared" si="388"/>
        <v>0</v>
      </c>
      <c r="EQ429" s="3">
        <f t="shared" si="388"/>
        <v>0</v>
      </c>
      <c r="ER429" s="3">
        <f t="shared" si="388"/>
        <v>0</v>
      </c>
      <c r="ES429" s="3">
        <f t="shared" si="388"/>
        <v>0</v>
      </c>
      <c r="ET429" s="3">
        <f t="shared" si="388"/>
        <v>0</v>
      </c>
      <c r="EU429" s="3">
        <f t="shared" si="388"/>
        <v>0</v>
      </c>
      <c r="EV429" s="3">
        <f t="shared" si="388"/>
        <v>0</v>
      </c>
      <c r="EW429" s="3">
        <f t="shared" si="388"/>
        <v>0</v>
      </c>
      <c r="EX429" s="3">
        <f t="shared" si="388"/>
        <v>0</v>
      </c>
      <c r="EY429" s="3">
        <f t="shared" si="388"/>
        <v>0</v>
      </c>
      <c r="EZ429" s="3">
        <f t="shared" si="388"/>
        <v>0</v>
      </c>
      <c r="FA429" s="3">
        <f t="shared" si="388"/>
        <v>0</v>
      </c>
      <c r="FB429" s="3">
        <f t="shared" si="388"/>
        <v>0</v>
      </c>
      <c r="FC429" s="3">
        <f t="shared" si="388"/>
        <v>0</v>
      </c>
      <c r="FD429" s="3">
        <f t="shared" si="388"/>
        <v>0</v>
      </c>
      <c r="FE429" s="3">
        <f t="shared" si="388"/>
        <v>0</v>
      </c>
      <c r="FF429" s="3">
        <f t="shared" si="388"/>
        <v>0</v>
      </c>
      <c r="FG429" s="3">
        <f t="shared" si="388"/>
        <v>0</v>
      </c>
      <c r="FH429" s="3">
        <f t="shared" si="388"/>
        <v>0</v>
      </c>
      <c r="FI429" s="3">
        <f t="shared" si="388"/>
        <v>0</v>
      </c>
      <c r="FJ429" s="3">
        <f t="shared" si="388"/>
        <v>0</v>
      </c>
      <c r="FK429" s="3">
        <f t="shared" si="388"/>
        <v>0</v>
      </c>
      <c r="FL429" s="3">
        <f t="shared" si="388"/>
        <v>0</v>
      </c>
      <c r="FM429" s="3">
        <f t="shared" si="388"/>
        <v>0</v>
      </c>
      <c r="FN429" s="3">
        <f t="shared" si="388"/>
        <v>0</v>
      </c>
      <c r="FO429" s="3">
        <f t="shared" si="388"/>
        <v>0</v>
      </c>
      <c r="FP429" s="3">
        <f t="shared" si="388"/>
        <v>0</v>
      </c>
      <c r="FQ429" s="3">
        <f t="shared" si="388"/>
        <v>0</v>
      </c>
      <c r="FR429" s="3">
        <f t="shared" si="388"/>
        <v>0</v>
      </c>
      <c r="FS429" s="3">
        <f t="shared" ref="FS429:GX429" si="389">FS442</f>
        <v>0</v>
      </c>
      <c r="FT429" s="3">
        <f t="shared" si="389"/>
        <v>0</v>
      </c>
      <c r="FU429" s="3">
        <f t="shared" si="389"/>
        <v>0</v>
      </c>
      <c r="FV429" s="3">
        <f t="shared" si="389"/>
        <v>0</v>
      </c>
      <c r="FW429" s="3">
        <f t="shared" si="389"/>
        <v>0</v>
      </c>
      <c r="FX429" s="3">
        <f t="shared" si="389"/>
        <v>0</v>
      </c>
      <c r="FY429" s="3">
        <f t="shared" si="389"/>
        <v>0</v>
      </c>
      <c r="FZ429" s="3">
        <f t="shared" si="389"/>
        <v>0</v>
      </c>
      <c r="GA429" s="3">
        <f t="shared" si="389"/>
        <v>0</v>
      </c>
      <c r="GB429" s="3">
        <f t="shared" si="389"/>
        <v>0</v>
      </c>
      <c r="GC429" s="3">
        <f t="shared" si="389"/>
        <v>0</v>
      </c>
      <c r="GD429" s="3">
        <f t="shared" si="389"/>
        <v>0</v>
      </c>
      <c r="GE429" s="3">
        <f t="shared" si="389"/>
        <v>0</v>
      </c>
      <c r="GF429" s="3">
        <f t="shared" si="389"/>
        <v>0</v>
      </c>
      <c r="GG429" s="3">
        <f t="shared" si="389"/>
        <v>0</v>
      </c>
      <c r="GH429" s="3">
        <f t="shared" si="389"/>
        <v>0</v>
      </c>
      <c r="GI429" s="3">
        <f t="shared" si="389"/>
        <v>0</v>
      </c>
      <c r="GJ429" s="3">
        <f t="shared" si="389"/>
        <v>0</v>
      </c>
      <c r="GK429" s="3">
        <f t="shared" si="389"/>
        <v>0</v>
      </c>
      <c r="GL429" s="3">
        <f t="shared" si="389"/>
        <v>0</v>
      </c>
      <c r="GM429" s="3">
        <f t="shared" si="389"/>
        <v>0</v>
      </c>
      <c r="GN429" s="3">
        <f t="shared" si="389"/>
        <v>0</v>
      </c>
      <c r="GO429" s="3">
        <f t="shared" si="389"/>
        <v>0</v>
      </c>
      <c r="GP429" s="3">
        <f t="shared" si="389"/>
        <v>0</v>
      </c>
      <c r="GQ429" s="3">
        <f t="shared" si="389"/>
        <v>0</v>
      </c>
      <c r="GR429" s="3">
        <f t="shared" si="389"/>
        <v>0</v>
      </c>
      <c r="GS429" s="3">
        <f t="shared" si="389"/>
        <v>0</v>
      </c>
      <c r="GT429" s="3">
        <f t="shared" si="389"/>
        <v>0</v>
      </c>
      <c r="GU429" s="3">
        <f t="shared" si="389"/>
        <v>0</v>
      </c>
      <c r="GV429" s="3">
        <f t="shared" si="389"/>
        <v>0</v>
      </c>
      <c r="GW429" s="3">
        <f t="shared" si="389"/>
        <v>0</v>
      </c>
      <c r="GX429" s="3">
        <f t="shared" si="389"/>
        <v>0</v>
      </c>
    </row>
    <row r="431" spans="1:245" x14ac:dyDescent="0.2">
      <c r="A431">
        <v>17</v>
      </c>
      <c r="B431">
        <v>0</v>
      </c>
      <c r="C431">
        <f>ROW(SmtRes!A291)</f>
        <v>291</v>
      </c>
      <c r="D431">
        <f>ROW(EtalonRes!A292)</f>
        <v>292</v>
      </c>
      <c r="E431" t="s">
        <v>317</v>
      </c>
      <c r="F431" t="s">
        <v>159</v>
      </c>
      <c r="G431" t="s">
        <v>160</v>
      </c>
      <c r="H431" t="s">
        <v>161</v>
      </c>
      <c r="I431">
        <f>ROUND((I434)*0.9/100,9)</f>
        <v>0</v>
      </c>
      <c r="J431">
        <v>0</v>
      </c>
      <c r="O431">
        <f t="shared" ref="O431:O440" si="390">ROUND(CP431,2)</f>
        <v>0</v>
      </c>
      <c r="P431">
        <f t="shared" ref="P431:P440" si="391">ROUND(CQ431*I431,2)</f>
        <v>0</v>
      </c>
      <c r="Q431">
        <f t="shared" ref="Q431:Q440" si="392">ROUND(CR431*I431,2)</f>
        <v>0</v>
      </c>
      <c r="R431">
        <f t="shared" ref="R431:R440" si="393">ROUND(CS431*I431,2)</f>
        <v>0</v>
      </c>
      <c r="S431">
        <f t="shared" ref="S431:S440" si="394">ROUND(CT431*I431,2)</f>
        <v>0</v>
      </c>
      <c r="T431">
        <f t="shared" ref="T431:T440" si="395">ROUND(CU431*I431,2)</f>
        <v>0</v>
      </c>
      <c r="U431">
        <f t="shared" ref="U431:U440" si="396">CV431*I431</f>
        <v>0</v>
      </c>
      <c r="V431">
        <f t="shared" ref="V431:V440" si="397">CW431*I431</f>
        <v>0</v>
      </c>
      <c r="W431">
        <f t="shared" ref="W431:W440" si="398">ROUND(CX431*I431,2)</f>
        <v>0</v>
      </c>
      <c r="X431">
        <f t="shared" ref="X431:X440" si="399">ROUND(CY431,2)</f>
        <v>0</v>
      </c>
      <c r="Y431">
        <f t="shared" ref="Y431:Y440" si="400">ROUND(CZ431,2)</f>
        <v>0</v>
      </c>
      <c r="AA431">
        <v>45334378</v>
      </c>
      <c r="AB431">
        <f t="shared" ref="AB431:AB440" si="401">ROUND((AC431+AD431+AF431),6)</f>
        <v>9066.39</v>
      </c>
      <c r="AC431">
        <f>ROUND((ES431),6)</f>
        <v>0</v>
      </c>
      <c r="AD431">
        <f>ROUND((((ET431)-(EU431))+AE431),6)</f>
        <v>8779.01</v>
      </c>
      <c r="AE431">
        <f t="shared" ref="AE431:AF434" si="402">ROUND((EU431),6)</f>
        <v>3433.88</v>
      </c>
      <c r="AF431">
        <f t="shared" si="402"/>
        <v>287.38</v>
      </c>
      <c r="AG431">
        <f t="shared" ref="AG431:AG440" si="403">ROUND((AP431),6)</f>
        <v>0</v>
      </c>
      <c r="AH431">
        <f t="shared" ref="AH431:AI434" si="404">(EW431)</f>
        <v>1.59</v>
      </c>
      <c r="AI431">
        <f t="shared" si="404"/>
        <v>0</v>
      </c>
      <c r="AJ431">
        <f t="shared" ref="AJ431:AJ440" si="405">(AS431)</f>
        <v>0</v>
      </c>
      <c r="AK431">
        <v>9066.39</v>
      </c>
      <c r="AL431">
        <v>0</v>
      </c>
      <c r="AM431">
        <v>8779.01</v>
      </c>
      <c r="AN431">
        <v>3433.88</v>
      </c>
      <c r="AO431">
        <v>287.38</v>
      </c>
      <c r="AP431">
        <v>0</v>
      </c>
      <c r="AQ431">
        <v>1.59</v>
      </c>
      <c r="AR431">
        <v>0</v>
      </c>
      <c r="AS431">
        <v>0</v>
      </c>
      <c r="AT431">
        <v>70</v>
      </c>
      <c r="AU431">
        <v>10</v>
      </c>
      <c r="AV431">
        <v>1</v>
      </c>
      <c r="AW431">
        <v>1</v>
      </c>
      <c r="AZ431">
        <v>1</v>
      </c>
      <c r="BA431">
        <v>1</v>
      </c>
      <c r="BB431">
        <v>1</v>
      </c>
      <c r="BC431">
        <v>1</v>
      </c>
      <c r="BD431" t="s">
        <v>3</v>
      </c>
      <c r="BE431" t="s">
        <v>3</v>
      </c>
      <c r="BF431" t="s">
        <v>3</v>
      </c>
      <c r="BG431" t="s">
        <v>3</v>
      </c>
      <c r="BH431">
        <v>0</v>
      </c>
      <c r="BI431">
        <v>4</v>
      </c>
      <c r="BJ431" t="s">
        <v>162</v>
      </c>
      <c r="BM431">
        <v>0</v>
      </c>
      <c r="BN431">
        <v>0</v>
      </c>
      <c r="BO431" t="s">
        <v>3</v>
      </c>
      <c r="BP431">
        <v>0</v>
      </c>
      <c r="BQ431">
        <v>1</v>
      </c>
      <c r="BR431">
        <v>0</v>
      </c>
      <c r="BS431">
        <v>1</v>
      </c>
      <c r="BT431">
        <v>1</v>
      </c>
      <c r="BU431">
        <v>1</v>
      </c>
      <c r="BV431">
        <v>1</v>
      </c>
      <c r="BW431">
        <v>1</v>
      </c>
      <c r="BX431">
        <v>1</v>
      </c>
      <c r="BY431" t="s">
        <v>3</v>
      </c>
      <c r="BZ431">
        <v>70</v>
      </c>
      <c r="CA431">
        <v>10</v>
      </c>
      <c r="CE431">
        <v>0</v>
      </c>
      <c r="CF431">
        <v>0</v>
      </c>
      <c r="CG431">
        <v>0</v>
      </c>
      <c r="CM431">
        <v>0</v>
      </c>
      <c r="CN431" t="s">
        <v>3</v>
      </c>
      <c r="CO431">
        <v>0</v>
      </c>
      <c r="CP431">
        <f t="shared" ref="CP431:CP440" si="406">(P431+Q431+S431)</f>
        <v>0</v>
      </c>
      <c r="CQ431">
        <f t="shared" ref="CQ431:CQ440" si="407">(AC431*BC431*AW431)</f>
        <v>0</v>
      </c>
      <c r="CR431">
        <f>((((ET431)*BB431-(EU431)*BS431)+AE431*BS431)*AV431)</f>
        <v>8779.01</v>
      </c>
      <c r="CS431">
        <f t="shared" ref="CS431:CS440" si="408">(AE431*BS431*AV431)</f>
        <v>3433.88</v>
      </c>
      <c r="CT431">
        <f t="shared" ref="CT431:CT440" si="409">(AF431*BA431*AV431)</f>
        <v>287.38</v>
      </c>
      <c r="CU431">
        <f t="shared" ref="CU431:CU440" si="410">AG431</f>
        <v>0</v>
      </c>
      <c r="CV431">
        <f t="shared" ref="CV431:CV440" si="411">(AH431*AV431)</f>
        <v>1.59</v>
      </c>
      <c r="CW431">
        <f t="shared" ref="CW431:CW440" si="412">AI431</f>
        <v>0</v>
      </c>
      <c r="CX431">
        <f t="shared" ref="CX431:CX440" si="413">AJ431</f>
        <v>0</v>
      </c>
      <c r="CY431">
        <f t="shared" ref="CY431:CY440" si="414">((S431*BZ431)/100)</f>
        <v>0</v>
      </c>
      <c r="CZ431">
        <f t="shared" ref="CZ431:CZ440" si="415">((S431*CA431)/100)</f>
        <v>0</v>
      </c>
      <c r="DC431" t="s">
        <v>3</v>
      </c>
      <c r="DD431" t="s">
        <v>3</v>
      </c>
      <c r="DE431" t="s">
        <v>3</v>
      </c>
      <c r="DF431" t="s">
        <v>3</v>
      </c>
      <c r="DG431" t="s">
        <v>3</v>
      </c>
      <c r="DH431" t="s">
        <v>3</v>
      </c>
      <c r="DI431" t="s">
        <v>3</v>
      </c>
      <c r="DJ431" t="s">
        <v>3</v>
      </c>
      <c r="DK431" t="s">
        <v>3</v>
      </c>
      <c r="DL431" t="s">
        <v>3</v>
      </c>
      <c r="DM431" t="s">
        <v>3</v>
      </c>
      <c r="DN431">
        <v>0</v>
      </c>
      <c r="DO431">
        <v>0</v>
      </c>
      <c r="DP431">
        <v>1</v>
      </c>
      <c r="DQ431">
        <v>1</v>
      </c>
      <c r="DU431">
        <v>1007</v>
      </c>
      <c r="DV431" t="s">
        <v>161</v>
      </c>
      <c r="DW431" t="s">
        <v>161</v>
      </c>
      <c r="DX431">
        <v>100</v>
      </c>
      <c r="EE431">
        <v>41650916</v>
      </c>
      <c r="EF431">
        <v>1</v>
      </c>
      <c r="EG431" t="s">
        <v>20</v>
      </c>
      <c r="EH431">
        <v>0</v>
      </c>
      <c r="EI431" t="s">
        <v>3</v>
      </c>
      <c r="EJ431">
        <v>4</v>
      </c>
      <c r="EK431">
        <v>0</v>
      </c>
      <c r="EL431" t="s">
        <v>21</v>
      </c>
      <c r="EM431" t="s">
        <v>22</v>
      </c>
      <c r="EO431" t="s">
        <v>3</v>
      </c>
      <c r="EQ431">
        <v>0</v>
      </c>
      <c r="ER431">
        <v>9066.39</v>
      </c>
      <c r="ES431">
        <v>0</v>
      </c>
      <c r="ET431">
        <v>8779.01</v>
      </c>
      <c r="EU431">
        <v>3433.88</v>
      </c>
      <c r="EV431">
        <v>287.38</v>
      </c>
      <c r="EW431">
        <v>1.59</v>
      </c>
      <c r="EX431">
        <v>0</v>
      </c>
      <c r="EY431">
        <v>0</v>
      </c>
      <c r="FQ431">
        <v>0</v>
      </c>
      <c r="FR431">
        <f t="shared" ref="FR431:FR440" si="416">ROUND(IF(AND(BH431=3,BI431=3),P431,0),2)</f>
        <v>0</v>
      </c>
      <c r="FS431">
        <v>0</v>
      </c>
      <c r="FX431">
        <v>70</v>
      </c>
      <c r="FY431">
        <v>10</v>
      </c>
      <c r="GA431" t="s">
        <v>3</v>
      </c>
      <c r="GD431">
        <v>0</v>
      </c>
      <c r="GF431">
        <v>786330748</v>
      </c>
      <c r="GG431">
        <v>2</v>
      </c>
      <c r="GH431">
        <v>1</v>
      </c>
      <c r="GI431">
        <v>-2</v>
      </c>
      <c r="GJ431">
        <v>0</v>
      </c>
      <c r="GK431">
        <f>ROUND(R431*(R12)/100,2)</f>
        <v>0</v>
      </c>
      <c r="GL431">
        <f t="shared" ref="GL431:GL440" si="417">ROUND(IF(AND(BH431=3,BI431=3,FS431&lt;&gt;0),P431,0),2)</f>
        <v>0</v>
      </c>
      <c r="GM431">
        <f>ROUND(O431+X431+Y431+GK431,2)+GX431</f>
        <v>0</v>
      </c>
      <c r="GN431">
        <f>IF(OR(BI431=0,BI431=1),ROUND(O431+X431+Y431+GK431,2),0)</f>
        <v>0</v>
      </c>
      <c r="GO431">
        <f>IF(BI431=2,ROUND(O431+X431+Y431+GK431,2),0)</f>
        <v>0</v>
      </c>
      <c r="GP431">
        <f>IF(BI431=4,ROUND(O431+X431+Y431+GK431,2)+GX431,0)</f>
        <v>0</v>
      </c>
      <c r="GR431">
        <v>0</v>
      </c>
      <c r="GS431">
        <v>3</v>
      </c>
      <c r="GT431">
        <v>0</v>
      </c>
      <c r="GU431" t="s">
        <v>3</v>
      </c>
      <c r="GV431">
        <f>ROUND((GT431),6)</f>
        <v>0</v>
      </c>
      <c r="GW431">
        <v>1</v>
      </c>
      <c r="GX431">
        <f t="shared" ref="GX431:GX440" si="418">ROUND(HC431*I431,2)</f>
        <v>0</v>
      </c>
      <c r="HA431">
        <v>0</v>
      </c>
      <c r="HB431">
        <v>0</v>
      </c>
      <c r="HC431">
        <f t="shared" ref="HC431:HC440" si="419">GV431*GW431</f>
        <v>0</v>
      </c>
      <c r="IK431">
        <v>0</v>
      </c>
    </row>
    <row r="432" spans="1:245" x14ac:dyDescent="0.2">
      <c r="A432">
        <v>17</v>
      </c>
      <c r="B432">
        <v>0</v>
      </c>
      <c r="C432">
        <f>ROW(SmtRes!A292)</f>
        <v>292</v>
      </c>
      <c r="D432">
        <f>ROW(EtalonRes!A293)</f>
        <v>293</v>
      </c>
      <c r="E432" t="s">
        <v>318</v>
      </c>
      <c r="F432" t="s">
        <v>164</v>
      </c>
      <c r="G432" t="s">
        <v>165</v>
      </c>
      <c r="H432" t="s">
        <v>161</v>
      </c>
      <c r="I432">
        <f>ROUND((I434)*0.1/100,9)</f>
        <v>0</v>
      </c>
      <c r="J432">
        <v>0</v>
      </c>
      <c r="O432">
        <f t="shared" si="390"/>
        <v>0</v>
      </c>
      <c r="P432">
        <f t="shared" si="391"/>
        <v>0</v>
      </c>
      <c r="Q432">
        <f t="shared" si="392"/>
        <v>0</v>
      </c>
      <c r="R432">
        <f t="shared" si="393"/>
        <v>0</v>
      </c>
      <c r="S432">
        <f t="shared" si="394"/>
        <v>0</v>
      </c>
      <c r="T432">
        <f t="shared" si="395"/>
        <v>0</v>
      </c>
      <c r="U432">
        <f t="shared" si="396"/>
        <v>0</v>
      </c>
      <c r="V432">
        <f t="shared" si="397"/>
        <v>0</v>
      </c>
      <c r="W432">
        <f t="shared" si="398"/>
        <v>0</v>
      </c>
      <c r="X432">
        <f t="shared" si="399"/>
        <v>0</v>
      </c>
      <c r="Y432">
        <f t="shared" si="400"/>
        <v>0</v>
      </c>
      <c r="AA432">
        <v>45334378</v>
      </c>
      <c r="AB432">
        <f t="shared" si="401"/>
        <v>41951.1</v>
      </c>
      <c r="AC432">
        <f>ROUND((ES432),6)</f>
        <v>0</v>
      </c>
      <c r="AD432">
        <f>ROUND((((ET432)-(EU432))+AE432),6)</f>
        <v>0</v>
      </c>
      <c r="AE432">
        <f t="shared" si="402"/>
        <v>0</v>
      </c>
      <c r="AF432">
        <f t="shared" si="402"/>
        <v>41951.1</v>
      </c>
      <c r="AG432">
        <f t="shared" si="403"/>
        <v>0</v>
      </c>
      <c r="AH432">
        <f t="shared" si="404"/>
        <v>221.6</v>
      </c>
      <c r="AI432">
        <f t="shared" si="404"/>
        <v>0</v>
      </c>
      <c r="AJ432">
        <f t="shared" si="405"/>
        <v>0</v>
      </c>
      <c r="AK432">
        <v>41951.1</v>
      </c>
      <c r="AL432">
        <v>0</v>
      </c>
      <c r="AM432">
        <v>0</v>
      </c>
      <c r="AN432">
        <v>0</v>
      </c>
      <c r="AO432">
        <v>41951.1</v>
      </c>
      <c r="AP432">
        <v>0</v>
      </c>
      <c r="AQ432">
        <v>221.6</v>
      </c>
      <c r="AR432">
        <v>0</v>
      </c>
      <c r="AS432">
        <v>0</v>
      </c>
      <c r="AT432">
        <v>70</v>
      </c>
      <c r="AU432">
        <v>10</v>
      </c>
      <c r="AV432">
        <v>1</v>
      </c>
      <c r="AW432">
        <v>1</v>
      </c>
      <c r="AZ432">
        <v>1</v>
      </c>
      <c r="BA432">
        <v>1</v>
      </c>
      <c r="BB432">
        <v>1</v>
      </c>
      <c r="BC432">
        <v>1</v>
      </c>
      <c r="BD432" t="s">
        <v>3</v>
      </c>
      <c r="BE432" t="s">
        <v>3</v>
      </c>
      <c r="BF432" t="s">
        <v>3</v>
      </c>
      <c r="BG432" t="s">
        <v>3</v>
      </c>
      <c r="BH432">
        <v>0</v>
      </c>
      <c r="BI432">
        <v>4</v>
      </c>
      <c r="BJ432" t="s">
        <v>166</v>
      </c>
      <c r="BM432">
        <v>0</v>
      </c>
      <c r="BN432">
        <v>0</v>
      </c>
      <c r="BO432" t="s">
        <v>3</v>
      </c>
      <c r="BP432">
        <v>0</v>
      </c>
      <c r="BQ432">
        <v>1</v>
      </c>
      <c r="BR432">
        <v>0</v>
      </c>
      <c r="BS432">
        <v>1</v>
      </c>
      <c r="BT432">
        <v>1</v>
      </c>
      <c r="BU432">
        <v>1</v>
      </c>
      <c r="BV432">
        <v>1</v>
      </c>
      <c r="BW432">
        <v>1</v>
      </c>
      <c r="BX432">
        <v>1</v>
      </c>
      <c r="BY432" t="s">
        <v>3</v>
      </c>
      <c r="BZ432">
        <v>70</v>
      </c>
      <c r="CA432">
        <v>10</v>
      </c>
      <c r="CE432">
        <v>0</v>
      </c>
      <c r="CF432">
        <v>0</v>
      </c>
      <c r="CG432">
        <v>0</v>
      </c>
      <c r="CM432">
        <v>0</v>
      </c>
      <c r="CN432" t="s">
        <v>3</v>
      </c>
      <c r="CO432">
        <v>0</v>
      </c>
      <c r="CP432">
        <f t="shared" si="406"/>
        <v>0</v>
      </c>
      <c r="CQ432">
        <f t="shared" si="407"/>
        <v>0</v>
      </c>
      <c r="CR432">
        <f>((((ET432)*BB432-(EU432)*BS432)+AE432*BS432)*AV432)</f>
        <v>0</v>
      </c>
      <c r="CS432">
        <f t="shared" si="408"/>
        <v>0</v>
      </c>
      <c r="CT432">
        <f t="shared" si="409"/>
        <v>41951.1</v>
      </c>
      <c r="CU432">
        <f t="shared" si="410"/>
        <v>0</v>
      </c>
      <c r="CV432">
        <f t="shared" si="411"/>
        <v>221.6</v>
      </c>
      <c r="CW432">
        <f t="shared" si="412"/>
        <v>0</v>
      </c>
      <c r="CX432">
        <f t="shared" si="413"/>
        <v>0</v>
      </c>
      <c r="CY432">
        <f t="shared" si="414"/>
        <v>0</v>
      </c>
      <c r="CZ432">
        <f t="shared" si="415"/>
        <v>0</v>
      </c>
      <c r="DC432" t="s">
        <v>3</v>
      </c>
      <c r="DD432" t="s">
        <v>3</v>
      </c>
      <c r="DE432" t="s">
        <v>3</v>
      </c>
      <c r="DF432" t="s">
        <v>3</v>
      </c>
      <c r="DG432" t="s">
        <v>3</v>
      </c>
      <c r="DH432" t="s">
        <v>3</v>
      </c>
      <c r="DI432" t="s">
        <v>3</v>
      </c>
      <c r="DJ432" t="s">
        <v>3</v>
      </c>
      <c r="DK432" t="s">
        <v>3</v>
      </c>
      <c r="DL432" t="s">
        <v>3</v>
      </c>
      <c r="DM432" t="s">
        <v>3</v>
      </c>
      <c r="DN432">
        <v>0</v>
      </c>
      <c r="DO432">
        <v>0</v>
      </c>
      <c r="DP432">
        <v>1</v>
      </c>
      <c r="DQ432">
        <v>1</v>
      </c>
      <c r="DU432">
        <v>1007</v>
      </c>
      <c r="DV432" t="s">
        <v>161</v>
      </c>
      <c r="DW432" t="s">
        <v>161</v>
      </c>
      <c r="DX432">
        <v>100</v>
      </c>
      <c r="EE432">
        <v>41650916</v>
      </c>
      <c r="EF432">
        <v>1</v>
      </c>
      <c r="EG432" t="s">
        <v>20</v>
      </c>
      <c r="EH432">
        <v>0</v>
      </c>
      <c r="EI432" t="s">
        <v>3</v>
      </c>
      <c r="EJ432">
        <v>4</v>
      </c>
      <c r="EK432">
        <v>0</v>
      </c>
      <c r="EL432" t="s">
        <v>21</v>
      </c>
      <c r="EM432" t="s">
        <v>22</v>
      </c>
      <c r="EO432" t="s">
        <v>3</v>
      </c>
      <c r="EQ432">
        <v>0</v>
      </c>
      <c r="ER432">
        <v>41951.1</v>
      </c>
      <c r="ES432">
        <v>0</v>
      </c>
      <c r="ET432">
        <v>0</v>
      </c>
      <c r="EU432">
        <v>0</v>
      </c>
      <c r="EV432">
        <v>41951.1</v>
      </c>
      <c r="EW432">
        <v>221.6</v>
      </c>
      <c r="EX432">
        <v>0</v>
      </c>
      <c r="EY432">
        <v>0</v>
      </c>
      <c r="FQ432">
        <v>0</v>
      </c>
      <c r="FR432">
        <f t="shared" si="416"/>
        <v>0</v>
      </c>
      <c r="FS432">
        <v>0</v>
      </c>
      <c r="FX432">
        <v>70</v>
      </c>
      <c r="FY432">
        <v>10</v>
      </c>
      <c r="GA432" t="s">
        <v>3</v>
      </c>
      <c r="GD432">
        <v>0</v>
      </c>
      <c r="GF432">
        <v>-886337855</v>
      </c>
      <c r="GG432">
        <v>2</v>
      </c>
      <c r="GH432">
        <v>1</v>
      </c>
      <c r="GI432">
        <v>-2</v>
      </c>
      <c r="GJ432">
        <v>0</v>
      </c>
      <c r="GK432">
        <f>ROUND(R432*(R12)/100,2)</f>
        <v>0</v>
      </c>
      <c r="GL432">
        <f t="shared" si="417"/>
        <v>0</v>
      </c>
      <c r="GM432">
        <f>ROUND(O432+X432+Y432+GK432,2)+GX432</f>
        <v>0</v>
      </c>
      <c r="GN432">
        <f>IF(OR(BI432=0,BI432=1),ROUND(O432+X432+Y432+GK432,2),0)</f>
        <v>0</v>
      </c>
      <c r="GO432">
        <f>IF(BI432=2,ROUND(O432+X432+Y432+GK432,2),0)</f>
        <v>0</v>
      </c>
      <c r="GP432">
        <f>IF(BI432=4,ROUND(O432+X432+Y432+GK432,2)+GX432,0)</f>
        <v>0</v>
      </c>
      <c r="GR432">
        <v>0</v>
      </c>
      <c r="GS432">
        <v>3</v>
      </c>
      <c r="GT432">
        <v>0</v>
      </c>
      <c r="GU432" t="s">
        <v>3</v>
      </c>
      <c r="GV432">
        <f>ROUND((GT432),6)</f>
        <v>0</v>
      </c>
      <c r="GW432">
        <v>1</v>
      </c>
      <c r="GX432">
        <f t="shared" si="418"/>
        <v>0</v>
      </c>
      <c r="HA432">
        <v>0</v>
      </c>
      <c r="HB432">
        <v>0</v>
      </c>
      <c r="HC432">
        <f t="shared" si="419"/>
        <v>0</v>
      </c>
      <c r="IK432">
        <v>0</v>
      </c>
    </row>
    <row r="433" spans="1:245" x14ac:dyDescent="0.2">
      <c r="A433">
        <v>17</v>
      </c>
      <c r="B433">
        <v>0</v>
      </c>
      <c r="C433">
        <f>ROW(SmtRes!A293)</f>
        <v>293</v>
      </c>
      <c r="D433">
        <f>ROW(EtalonRes!A294)</f>
        <v>294</v>
      </c>
      <c r="E433" t="s">
        <v>319</v>
      </c>
      <c r="F433" t="s">
        <v>168</v>
      </c>
      <c r="G433" t="s">
        <v>169</v>
      </c>
      <c r="H433" t="s">
        <v>161</v>
      </c>
      <c r="I433">
        <f>ROUND((I432),9)</f>
        <v>0</v>
      </c>
      <c r="J433">
        <v>0</v>
      </c>
      <c r="O433">
        <f t="shared" si="390"/>
        <v>0</v>
      </c>
      <c r="P433">
        <f t="shared" si="391"/>
        <v>0</v>
      </c>
      <c r="Q433">
        <f t="shared" si="392"/>
        <v>0</v>
      </c>
      <c r="R433">
        <f t="shared" si="393"/>
        <v>0</v>
      </c>
      <c r="S433">
        <f t="shared" si="394"/>
        <v>0</v>
      </c>
      <c r="T433">
        <f t="shared" si="395"/>
        <v>0</v>
      </c>
      <c r="U433">
        <f t="shared" si="396"/>
        <v>0</v>
      </c>
      <c r="V433">
        <f t="shared" si="397"/>
        <v>0</v>
      </c>
      <c r="W433">
        <f t="shared" si="398"/>
        <v>0</v>
      </c>
      <c r="X433">
        <f t="shared" si="399"/>
        <v>0</v>
      </c>
      <c r="Y433">
        <f t="shared" si="400"/>
        <v>0</v>
      </c>
      <c r="AA433">
        <v>45334378</v>
      </c>
      <c r="AB433">
        <f t="shared" si="401"/>
        <v>11130.3</v>
      </c>
      <c r="AC433">
        <f>ROUND((ES433),6)</f>
        <v>0</v>
      </c>
      <c r="AD433">
        <f>ROUND((((ET433)-(EU433))+AE433),6)</f>
        <v>0</v>
      </c>
      <c r="AE433">
        <f t="shared" si="402"/>
        <v>0</v>
      </c>
      <c r="AF433">
        <f t="shared" si="402"/>
        <v>11130.3</v>
      </c>
      <c r="AG433">
        <f t="shared" si="403"/>
        <v>0</v>
      </c>
      <c r="AH433">
        <f t="shared" si="404"/>
        <v>83</v>
      </c>
      <c r="AI433">
        <f t="shared" si="404"/>
        <v>0</v>
      </c>
      <c r="AJ433">
        <f t="shared" si="405"/>
        <v>0</v>
      </c>
      <c r="AK433">
        <v>11130.3</v>
      </c>
      <c r="AL433">
        <v>0</v>
      </c>
      <c r="AM433">
        <v>0</v>
      </c>
      <c r="AN433">
        <v>0</v>
      </c>
      <c r="AO433">
        <v>11130.3</v>
      </c>
      <c r="AP433">
        <v>0</v>
      </c>
      <c r="AQ433">
        <v>83</v>
      </c>
      <c r="AR433">
        <v>0</v>
      </c>
      <c r="AS433">
        <v>0</v>
      </c>
      <c r="AT433">
        <v>70</v>
      </c>
      <c r="AU433">
        <v>10</v>
      </c>
      <c r="AV433">
        <v>1</v>
      </c>
      <c r="AW433">
        <v>1</v>
      </c>
      <c r="AZ433">
        <v>1</v>
      </c>
      <c r="BA433">
        <v>1</v>
      </c>
      <c r="BB433">
        <v>1</v>
      </c>
      <c r="BC433">
        <v>1</v>
      </c>
      <c r="BD433" t="s">
        <v>3</v>
      </c>
      <c r="BE433" t="s">
        <v>3</v>
      </c>
      <c r="BF433" t="s">
        <v>3</v>
      </c>
      <c r="BG433" t="s">
        <v>3</v>
      </c>
      <c r="BH433">
        <v>0</v>
      </c>
      <c r="BI433">
        <v>4</v>
      </c>
      <c r="BJ433" t="s">
        <v>170</v>
      </c>
      <c r="BM433">
        <v>0</v>
      </c>
      <c r="BN433">
        <v>0</v>
      </c>
      <c r="BO433" t="s">
        <v>3</v>
      </c>
      <c r="BP433">
        <v>0</v>
      </c>
      <c r="BQ433">
        <v>1</v>
      </c>
      <c r="BR433">
        <v>0</v>
      </c>
      <c r="BS433">
        <v>1</v>
      </c>
      <c r="BT433">
        <v>1</v>
      </c>
      <c r="BU433">
        <v>1</v>
      </c>
      <c r="BV433">
        <v>1</v>
      </c>
      <c r="BW433">
        <v>1</v>
      </c>
      <c r="BX433">
        <v>1</v>
      </c>
      <c r="BY433" t="s">
        <v>3</v>
      </c>
      <c r="BZ433">
        <v>70</v>
      </c>
      <c r="CA433">
        <v>10</v>
      </c>
      <c r="CE433">
        <v>0</v>
      </c>
      <c r="CF433">
        <v>0</v>
      </c>
      <c r="CG433">
        <v>0</v>
      </c>
      <c r="CM433">
        <v>0</v>
      </c>
      <c r="CN433" t="s">
        <v>3</v>
      </c>
      <c r="CO433">
        <v>0</v>
      </c>
      <c r="CP433">
        <f t="shared" si="406"/>
        <v>0</v>
      </c>
      <c r="CQ433">
        <f t="shared" si="407"/>
        <v>0</v>
      </c>
      <c r="CR433">
        <f>((((ET433)*BB433-(EU433)*BS433)+AE433*BS433)*AV433)</f>
        <v>0</v>
      </c>
      <c r="CS433">
        <f t="shared" si="408"/>
        <v>0</v>
      </c>
      <c r="CT433">
        <f t="shared" si="409"/>
        <v>11130.3</v>
      </c>
      <c r="CU433">
        <f t="shared" si="410"/>
        <v>0</v>
      </c>
      <c r="CV433">
        <f t="shared" si="411"/>
        <v>83</v>
      </c>
      <c r="CW433">
        <f t="shared" si="412"/>
        <v>0</v>
      </c>
      <c r="CX433">
        <f t="shared" si="413"/>
        <v>0</v>
      </c>
      <c r="CY433">
        <f t="shared" si="414"/>
        <v>0</v>
      </c>
      <c r="CZ433">
        <f t="shared" si="415"/>
        <v>0</v>
      </c>
      <c r="DC433" t="s">
        <v>3</v>
      </c>
      <c r="DD433" t="s">
        <v>3</v>
      </c>
      <c r="DE433" t="s">
        <v>3</v>
      </c>
      <c r="DF433" t="s">
        <v>3</v>
      </c>
      <c r="DG433" t="s">
        <v>3</v>
      </c>
      <c r="DH433" t="s">
        <v>3</v>
      </c>
      <c r="DI433" t="s">
        <v>3</v>
      </c>
      <c r="DJ433" t="s">
        <v>3</v>
      </c>
      <c r="DK433" t="s">
        <v>3</v>
      </c>
      <c r="DL433" t="s">
        <v>3</v>
      </c>
      <c r="DM433" t="s">
        <v>3</v>
      </c>
      <c r="DN433">
        <v>0</v>
      </c>
      <c r="DO433">
        <v>0</v>
      </c>
      <c r="DP433">
        <v>1</v>
      </c>
      <c r="DQ433">
        <v>1</v>
      </c>
      <c r="DU433">
        <v>1007</v>
      </c>
      <c r="DV433" t="s">
        <v>161</v>
      </c>
      <c r="DW433" t="s">
        <v>161</v>
      </c>
      <c r="DX433">
        <v>100</v>
      </c>
      <c r="EE433">
        <v>41650916</v>
      </c>
      <c r="EF433">
        <v>1</v>
      </c>
      <c r="EG433" t="s">
        <v>20</v>
      </c>
      <c r="EH433">
        <v>0</v>
      </c>
      <c r="EI433" t="s">
        <v>3</v>
      </c>
      <c r="EJ433">
        <v>4</v>
      </c>
      <c r="EK433">
        <v>0</v>
      </c>
      <c r="EL433" t="s">
        <v>21</v>
      </c>
      <c r="EM433" t="s">
        <v>22</v>
      </c>
      <c r="EO433" t="s">
        <v>3</v>
      </c>
      <c r="EQ433">
        <v>0</v>
      </c>
      <c r="ER433">
        <v>11130.3</v>
      </c>
      <c r="ES433">
        <v>0</v>
      </c>
      <c r="ET433">
        <v>0</v>
      </c>
      <c r="EU433">
        <v>0</v>
      </c>
      <c r="EV433">
        <v>11130.3</v>
      </c>
      <c r="EW433">
        <v>83</v>
      </c>
      <c r="EX433">
        <v>0</v>
      </c>
      <c r="EY433">
        <v>0</v>
      </c>
      <c r="FQ433">
        <v>0</v>
      </c>
      <c r="FR433">
        <f t="shared" si="416"/>
        <v>0</v>
      </c>
      <c r="FS433">
        <v>0</v>
      </c>
      <c r="FX433">
        <v>70</v>
      </c>
      <c r="FY433">
        <v>10</v>
      </c>
      <c r="GA433" t="s">
        <v>3</v>
      </c>
      <c r="GD433">
        <v>0</v>
      </c>
      <c r="GF433">
        <v>-1649887295</v>
      </c>
      <c r="GG433">
        <v>2</v>
      </c>
      <c r="GH433">
        <v>1</v>
      </c>
      <c r="GI433">
        <v>-2</v>
      </c>
      <c r="GJ433">
        <v>0</v>
      </c>
      <c r="GK433">
        <f>ROUND(R433*(R12)/100,2)</f>
        <v>0</v>
      </c>
      <c r="GL433">
        <f t="shared" si="417"/>
        <v>0</v>
      </c>
      <c r="GM433">
        <f>ROUND(O433+X433+Y433+GK433,2)+GX433</f>
        <v>0</v>
      </c>
      <c r="GN433">
        <f>IF(OR(BI433=0,BI433=1),ROUND(O433+X433+Y433+GK433,2),0)</f>
        <v>0</v>
      </c>
      <c r="GO433">
        <f>IF(BI433=2,ROUND(O433+X433+Y433+GK433,2),0)</f>
        <v>0</v>
      </c>
      <c r="GP433">
        <f>IF(BI433=4,ROUND(O433+X433+Y433+GK433,2)+GX433,0)</f>
        <v>0</v>
      </c>
      <c r="GR433">
        <v>0</v>
      </c>
      <c r="GS433">
        <v>3</v>
      </c>
      <c r="GT433">
        <v>0</v>
      </c>
      <c r="GU433" t="s">
        <v>3</v>
      </c>
      <c r="GV433">
        <f>ROUND((GT433),6)</f>
        <v>0</v>
      </c>
      <c r="GW433">
        <v>1</v>
      </c>
      <c r="GX433">
        <f t="shared" si="418"/>
        <v>0</v>
      </c>
      <c r="HA433">
        <v>0</v>
      </c>
      <c r="HB433">
        <v>0</v>
      </c>
      <c r="HC433">
        <f t="shared" si="419"/>
        <v>0</v>
      </c>
      <c r="IK433">
        <v>0</v>
      </c>
    </row>
    <row r="434" spans="1:245" x14ac:dyDescent="0.2">
      <c r="A434">
        <v>17</v>
      </c>
      <c r="B434">
        <v>0</v>
      </c>
      <c r="C434">
        <f>ROW(SmtRes!A294)</f>
        <v>294</v>
      </c>
      <c r="D434">
        <f>ROW(EtalonRes!A295)</f>
        <v>295</v>
      </c>
      <c r="E434" t="s">
        <v>320</v>
      </c>
      <c r="F434" t="s">
        <v>172</v>
      </c>
      <c r="G434" t="s">
        <v>173</v>
      </c>
      <c r="H434" t="s">
        <v>93</v>
      </c>
      <c r="I434">
        <f>ROUND(I440*100*0.15,9)</f>
        <v>0</v>
      </c>
      <c r="J434">
        <v>0</v>
      </c>
      <c r="O434">
        <f t="shared" si="390"/>
        <v>0</v>
      </c>
      <c r="P434">
        <f t="shared" si="391"/>
        <v>0</v>
      </c>
      <c r="Q434">
        <f t="shared" si="392"/>
        <v>0</v>
      </c>
      <c r="R434">
        <f t="shared" si="393"/>
        <v>0</v>
      </c>
      <c r="S434">
        <f t="shared" si="394"/>
        <v>0</v>
      </c>
      <c r="T434">
        <f t="shared" si="395"/>
        <v>0</v>
      </c>
      <c r="U434">
        <f t="shared" si="396"/>
        <v>0</v>
      </c>
      <c r="V434">
        <f t="shared" si="397"/>
        <v>0</v>
      </c>
      <c r="W434">
        <f t="shared" si="398"/>
        <v>0</v>
      </c>
      <c r="X434">
        <f t="shared" si="399"/>
        <v>0</v>
      </c>
      <c r="Y434">
        <f t="shared" si="400"/>
        <v>0</v>
      </c>
      <c r="AA434">
        <v>45334378</v>
      </c>
      <c r="AB434">
        <f t="shared" si="401"/>
        <v>47.27</v>
      </c>
      <c r="AC434">
        <f>ROUND((ES434),6)</f>
        <v>0</v>
      </c>
      <c r="AD434">
        <f>ROUND((((ET434)-(EU434))+AE434),6)</f>
        <v>47.27</v>
      </c>
      <c r="AE434">
        <f t="shared" si="402"/>
        <v>25.66</v>
      </c>
      <c r="AF434">
        <f t="shared" si="402"/>
        <v>0</v>
      </c>
      <c r="AG434">
        <f t="shared" si="403"/>
        <v>0</v>
      </c>
      <c r="AH434">
        <f t="shared" si="404"/>
        <v>0</v>
      </c>
      <c r="AI434">
        <f t="shared" si="404"/>
        <v>0</v>
      </c>
      <c r="AJ434">
        <f t="shared" si="405"/>
        <v>0</v>
      </c>
      <c r="AK434">
        <v>47.27</v>
      </c>
      <c r="AL434">
        <v>0</v>
      </c>
      <c r="AM434">
        <v>47.27</v>
      </c>
      <c r="AN434">
        <v>25.66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1</v>
      </c>
      <c r="AW434">
        <v>1</v>
      </c>
      <c r="AZ434">
        <v>1</v>
      </c>
      <c r="BA434">
        <v>1</v>
      </c>
      <c r="BB434">
        <v>1</v>
      </c>
      <c r="BC434">
        <v>1</v>
      </c>
      <c r="BD434" t="s">
        <v>3</v>
      </c>
      <c r="BE434" t="s">
        <v>3</v>
      </c>
      <c r="BF434" t="s">
        <v>3</v>
      </c>
      <c r="BG434" t="s">
        <v>3</v>
      </c>
      <c r="BH434">
        <v>0</v>
      </c>
      <c r="BI434">
        <v>4</v>
      </c>
      <c r="BJ434" t="s">
        <v>174</v>
      </c>
      <c r="BM434">
        <v>1</v>
      </c>
      <c r="BN434">
        <v>0</v>
      </c>
      <c r="BO434" t="s">
        <v>3</v>
      </c>
      <c r="BP434">
        <v>0</v>
      </c>
      <c r="BQ434">
        <v>1</v>
      </c>
      <c r="BR434">
        <v>0</v>
      </c>
      <c r="BS434">
        <v>1</v>
      </c>
      <c r="BT434">
        <v>1</v>
      </c>
      <c r="BU434">
        <v>1</v>
      </c>
      <c r="BV434">
        <v>1</v>
      </c>
      <c r="BW434">
        <v>1</v>
      </c>
      <c r="BX434">
        <v>1</v>
      </c>
      <c r="BY434" t="s">
        <v>3</v>
      </c>
      <c r="BZ434">
        <v>0</v>
      </c>
      <c r="CA434">
        <v>0</v>
      </c>
      <c r="CE434">
        <v>0</v>
      </c>
      <c r="CF434">
        <v>0</v>
      </c>
      <c r="CG434">
        <v>0</v>
      </c>
      <c r="CM434">
        <v>0</v>
      </c>
      <c r="CN434" t="s">
        <v>3</v>
      </c>
      <c r="CO434">
        <v>0</v>
      </c>
      <c r="CP434">
        <f t="shared" si="406"/>
        <v>0</v>
      </c>
      <c r="CQ434">
        <f t="shared" si="407"/>
        <v>0</v>
      </c>
      <c r="CR434">
        <f>((((ET434)*BB434-(EU434)*BS434)+AE434*BS434)*AV434)</f>
        <v>47.27</v>
      </c>
      <c r="CS434">
        <f t="shared" si="408"/>
        <v>25.66</v>
      </c>
      <c r="CT434">
        <f t="shared" si="409"/>
        <v>0</v>
      </c>
      <c r="CU434">
        <f t="shared" si="410"/>
        <v>0</v>
      </c>
      <c r="CV434">
        <f t="shared" si="411"/>
        <v>0</v>
      </c>
      <c r="CW434">
        <f t="shared" si="412"/>
        <v>0</v>
      </c>
      <c r="CX434">
        <f t="shared" si="413"/>
        <v>0</v>
      </c>
      <c r="CY434">
        <f t="shared" si="414"/>
        <v>0</v>
      </c>
      <c r="CZ434">
        <f t="shared" si="415"/>
        <v>0</v>
      </c>
      <c r="DC434" t="s">
        <v>3</v>
      </c>
      <c r="DD434" t="s">
        <v>3</v>
      </c>
      <c r="DE434" t="s">
        <v>3</v>
      </c>
      <c r="DF434" t="s">
        <v>3</v>
      </c>
      <c r="DG434" t="s">
        <v>3</v>
      </c>
      <c r="DH434" t="s">
        <v>3</v>
      </c>
      <c r="DI434" t="s">
        <v>3</v>
      </c>
      <c r="DJ434" t="s">
        <v>3</v>
      </c>
      <c r="DK434" t="s">
        <v>3</v>
      </c>
      <c r="DL434" t="s">
        <v>3</v>
      </c>
      <c r="DM434" t="s">
        <v>3</v>
      </c>
      <c r="DN434">
        <v>0</v>
      </c>
      <c r="DO434">
        <v>0</v>
      </c>
      <c r="DP434">
        <v>1</v>
      </c>
      <c r="DQ434">
        <v>1</v>
      </c>
      <c r="DU434">
        <v>1007</v>
      </c>
      <c r="DV434" t="s">
        <v>93</v>
      </c>
      <c r="DW434" t="s">
        <v>93</v>
      </c>
      <c r="DX434">
        <v>1</v>
      </c>
      <c r="EE434">
        <v>41650918</v>
      </c>
      <c r="EF434">
        <v>1</v>
      </c>
      <c r="EG434" t="s">
        <v>20</v>
      </c>
      <c r="EH434">
        <v>0</v>
      </c>
      <c r="EI434" t="s">
        <v>3</v>
      </c>
      <c r="EJ434">
        <v>4</v>
      </c>
      <c r="EK434">
        <v>1</v>
      </c>
      <c r="EL434" t="s">
        <v>54</v>
      </c>
      <c r="EM434" t="s">
        <v>22</v>
      </c>
      <c r="EO434" t="s">
        <v>3</v>
      </c>
      <c r="EQ434">
        <v>0</v>
      </c>
      <c r="ER434">
        <v>47.27</v>
      </c>
      <c r="ES434">
        <v>0</v>
      </c>
      <c r="ET434">
        <v>47.27</v>
      </c>
      <c r="EU434">
        <v>25.66</v>
      </c>
      <c r="EV434">
        <v>0</v>
      </c>
      <c r="EW434">
        <v>0</v>
      </c>
      <c r="EX434">
        <v>0</v>
      </c>
      <c r="EY434">
        <v>0</v>
      </c>
      <c r="FQ434">
        <v>0</v>
      </c>
      <c r="FR434">
        <f t="shared" si="416"/>
        <v>0</v>
      </c>
      <c r="FS434">
        <v>0</v>
      </c>
      <c r="FX434">
        <v>0</v>
      </c>
      <c r="FY434">
        <v>0</v>
      </c>
      <c r="GA434" t="s">
        <v>3</v>
      </c>
      <c r="GD434">
        <v>1</v>
      </c>
      <c r="GF434">
        <v>-1249335408</v>
      </c>
      <c r="GG434">
        <v>2</v>
      </c>
      <c r="GH434">
        <v>1</v>
      </c>
      <c r="GI434">
        <v>-2</v>
      </c>
      <c r="GJ434">
        <v>0</v>
      </c>
      <c r="GK434">
        <v>0</v>
      </c>
      <c r="GL434">
        <f t="shared" si="417"/>
        <v>0</v>
      </c>
      <c r="GM434">
        <f>ROUND(O434+X434+Y434,2)+GX434</f>
        <v>0</v>
      </c>
      <c r="GN434">
        <f>IF(OR(BI434=0,BI434=1),ROUND(O434+X434+Y434,2),0)</f>
        <v>0</v>
      </c>
      <c r="GO434">
        <f>IF(BI434=2,ROUND(O434+X434+Y434,2),0)</f>
        <v>0</v>
      </c>
      <c r="GP434">
        <f>IF(BI434=4,ROUND(O434+X434+Y434,2)+GX434,0)</f>
        <v>0</v>
      </c>
      <c r="GR434">
        <v>0</v>
      </c>
      <c r="GS434">
        <v>3</v>
      </c>
      <c r="GT434">
        <v>0</v>
      </c>
      <c r="GU434" t="s">
        <v>3</v>
      </c>
      <c r="GV434">
        <f>ROUND((GT434),6)</f>
        <v>0</v>
      </c>
      <c r="GW434">
        <v>1</v>
      </c>
      <c r="GX434">
        <f t="shared" si="418"/>
        <v>0</v>
      </c>
      <c r="HA434">
        <v>0</v>
      </c>
      <c r="HB434">
        <v>0</v>
      </c>
      <c r="HC434">
        <f t="shared" si="419"/>
        <v>0</v>
      </c>
      <c r="IK434">
        <v>0</v>
      </c>
    </row>
    <row r="435" spans="1:245" x14ac:dyDescent="0.2">
      <c r="A435">
        <v>17</v>
      </c>
      <c r="B435">
        <v>0</v>
      </c>
      <c r="C435">
        <f>ROW(SmtRes!A295)</f>
        <v>295</v>
      </c>
      <c r="D435">
        <f>ROW(EtalonRes!A296)</f>
        <v>296</v>
      </c>
      <c r="E435" t="s">
        <v>321</v>
      </c>
      <c r="F435" t="s">
        <v>176</v>
      </c>
      <c r="G435" t="s">
        <v>322</v>
      </c>
      <c r="H435" t="s">
        <v>93</v>
      </c>
      <c r="I435">
        <f>ROUND(I434,9)</f>
        <v>0</v>
      </c>
      <c r="J435">
        <v>0</v>
      </c>
      <c r="O435">
        <f t="shared" si="390"/>
        <v>0</v>
      </c>
      <c r="P435">
        <f t="shared" si="391"/>
        <v>0</v>
      </c>
      <c r="Q435">
        <f t="shared" si="392"/>
        <v>0</v>
      </c>
      <c r="R435">
        <f t="shared" si="393"/>
        <v>0</v>
      </c>
      <c r="S435">
        <f t="shared" si="394"/>
        <v>0</v>
      </c>
      <c r="T435">
        <f t="shared" si="395"/>
        <v>0</v>
      </c>
      <c r="U435">
        <f t="shared" si="396"/>
        <v>0</v>
      </c>
      <c r="V435">
        <f t="shared" si="397"/>
        <v>0</v>
      </c>
      <c r="W435">
        <f t="shared" si="398"/>
        <v>0</v>
      </c>
      <c r="X435">
        <f t="shared" si="399"/>
        <v>0</v>
      </c>
      <c r="Y435">
        <f t="shared" si="400"/>
        <v>0</v>
      </c>
      <c r="AA435">
        <v>45334378</v>
      </c>
      <c r="AB435">
        <f t="shared" si="401"/>
        <v>610</v>
      </c>
      <c r="AC435">
        <f>ROUND(((ES435*40)),6)</f>
        <v>0</v>
      </c>
      <c r="AD435">
        <f>ROUND(((((ET435*40))-((EU435*40)))+AE435),6)</f>
        <v>610</v>
      </c>
      <c r="AE435">
        <f>ROUND(((EU435*40)),6)</f>
        <v>331.2</v>
      </c>
      <c r="AF435">
        <f>ROUND(((EV435*40)),6)</f>
        <v>0</v>
      </c>
      <c r="AG435">
        <f t="shared" si="403"/>
        <v>0</v>
      </c>
      <c r="AH435">
        <f>((EW435*40))</f>
        <v>0</v>
      </c>
      <c r="AI435">
        <f>((EX435*40))</f>
        <v>0</v>
      </c>
      <c r="AJ435">
        <f t="shared" si="405"/>
        <v>0</v>
      </c>
      <c r="AK435">
        <v>15.25</v>
      </c>
      <c r="AL435">
        <v>0</v>
      </c>
      <c r="AM435">
        <v>15.25</v>
      </c>
      <c r="AN435">
        <v>8.2799999999999994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1</v>
      </c>
      <c r="AW435">
        <v>1</v>
      </c>
      <c r="AZ435">
        <v>1</v>
      </c>
      <c r="BA435">
        <v>1</v>
      </c>
      <c r="BB435">
        <v>1</v>
      </c>
      <c r="BC435">
        <v>1</v>
      </c>
      <c r="BD435" t="s">
        <v>3</v>
      </c>
      <c r="BE435" t="s">
        <v>3</v>
      </c>
      <c r="BF435" t="s">
        <v>3</v>
      </c>
      <c r="BG435" t="s">
        <v>3</v>
      </c>
      <c r="BH435">
        <v>0</v>
      </c>
      <c r="BI435">
        <v>4</v>
      </c>
      <c r="BJ435" t="s">
        <v>178</v>
      </c>
      <c r="BM435">
        <v>1</v>
      </c>
      <c r="BN435">
        <v>0</v>
      </c>
      <c r="BO435" t="s">
        <v>3</v>
      </c>
      <c r="BP435">
        <v>0</v>
      </c>
      <c r="BQ435">
        <v>1</v>
      </c>
      <c r="BR435">
        <v>0</v>
      </c>
      <c r="BS435">
        <v>1</v>
      </c>
      <c r="BT435">
        <v>1</v>
      </c>
      <c r="BU435">
        <v>1</v>
      </c>
      <c r="BV435">
        <v>1</v>
      </c>
      <c r="BW435">
        <v>1</v>
      </c>
      <c r="BX435">
        <v>1</v>
      </c>
      <c r="BY435" t="s">
        <v>3</v>
      </c>
      <c r="BZ435">
        <v>0</v>
      </c>
      <c r="CA435">
        <v>0</v>
      </c>
      <c r="CE435">
        <v>0</v>
      </c>
      <c r="CF435">
        <v>0</v>
      </c>
      <c r="CG435">
        <v>0</v>
      </c>
      <c r="CM435">
        <v>0</v>
      </c>
      <c r="CN435" t="s">
        <v>3</v>
      </c>
      <c r="CO435">
        <v>0</v>
      </c>
      <c r="CP435">
        <f t="shared" si="406"/>
        <v>0</v>
      </c>
      <c r="CQ435">
        <f t="shared" si="407"/>
        <v>0</v>
      </c>
      <c r="CR435">
        <f>(((((ET435*40))*BB435-((EU435*40))*BS435)+AE435*BS435)*AV435)</f>
        <v>610</v>
      </c>
      <c r="CS435">
        <f t="shared" si="408"/>
        <v>331.2</v>
      </c>
      <c r="CT435">
        <f t="shared" si="409"/>
        <v>0</v>
      </c>
      <c r="CU435">
        <f t="shared" si="410"/>
        <v>0</v>
      </c>
      <c r="CV435">
        <f t="shared" si="411"/>
        <v>0</v>
      </c>
      <c r="CW435">
        <f t="shared" si="412"/>
        <v>0</v>
      </c>
      <c r="CX435">
        <f t="shared" si="413"/>
        <v>0</v>
      </c>
      <c r="CY435">
        <f t="shared" si="414"/>
        <v>0</v>
      </c>
      <c r="CZ435">
        <f t="shared" si="415"/>
        <v>0</v>
      </c>
      <c r="DC435" t="s">
        <v>3</v>
      </c>
      <c r="DD435" t="s">
        <v>323</v>
      </c>
      <c r="DE435" t="s">
        <v>323</v>
      </c>
      <c r="DF435" t="s">
        <v>323</v>
      </c>
      <c r="DG435" t="s">
        <v>323</v>
      </c>
      <c r="DH435" t="s">
        <v>3</v>
      </c>
      <c r="DI435" t="s">
        <v>323</v>
      </c>
      <c r="DJ435" t="s">
        <v>323</v>
      </c>
      <c r="DK435" t="s">
        <v>3</v>
      </c>
      <c r="DL435" t="s">
        <v>3</v>
      </c>
      <c r="DM435" t="s">
        <v>3</v>
      </c>
      <c r="DN435">
        <v>0</v>
      </c>
      <c r="DO435">
        <v>0</v>
      </c>
      <c r="DP435">
        <v>1</v>
      </c>
      <c r="DQ435">
        <v>1</v>
      </c>
      <c r="DU435">
        <v>1007</v>
      </c>
      <c r="DV435" t="s">
        <v>93</v>
      </c>
      <c r="DW435" t="s">
        <v>93</v>
      </c>
      <c r="DX435">
        <v>1</v>
      </c>
      <c r="EE435">
        <v>41650918</v>
      </c>
      <c r="EF435">
        <v>1</v>
      </c>
      <c r="EG435" t="s">
        <v>20</v>
      </c>
      <c r="EH435">
        <v>0</v>
      </c>
      <c r="EI435" t="s">
        <v>3</v>
      </c>
      <c r="EJ435">
        <v>4</v>
      </c>
      <c r="EK435">
        <v>1</v>
      </c>
      <c r="EL435" t="s">
        <v>54</v>
      </c>
      <c r="EM435" t="s">
        <v>22</v>
      </c>
      <c r="EO435" t="s">
        <v>3</v>
      </c>
      <c r="EQ435">
        <v>0</v>
      </c>
      <c r="ER435">
        <v>15.25</v>
      </c>
      <c r="ES435">
        <v>0</v>
      </c>
      <c r="ET435">
        <v>15.25</v>
      </c>
      <c r="EU435">
        <v>8.2799999999999994</v>
      </c>
      <c r="EV435">
        <v>0</v>
      </c>
      <c r="EW435">
        <v>0</v>
      </c>
      <c r="EX435">
        <v>0</v>
      </c>
      <c r="EY435">
        <v>0</v>
      </c>
      <c r="FQ435">
        <v>0</v>
      </c>
      <c r="FR435">
        <f t="shared" si="416"/>
        <v>0</v>
      </c>
      <c r="FS435">
        <v>0</v>
      </c>
      <c r="FX435">
        <v>0</v>
      </c>
      <c r="FY435">
        <v>0</v>
      </c>
      <c r="GA435" t="s">
        <v>3</v>
      </c>
      <c r="GD435">
        <v>1</v>
      </c>
      <c r="GF435">
        <v>-1856199096</v>
      </c>
      <c r="GG435">
        <v>2</v>
      </c>
      <c r="GH435">
        <v>1</v>
      </c>
      <c r="GI435">
        <v>-2</v>
      </c>
      <c r="GJ435">
        <v>0</v>
      </c>
      <c r="GK435">
        <v>0</v>
      </c>
      <c r="GL435">
        <f t="shared" si="417"/>
        <v>0</v>
      </c>
      <c r="GM435">
        <f>ROUND(O435+X435+Y435,2)+GX435</f>
        <v>0</v>
      </c>
      <c r="GN435">
        <f>IF(OR(BI435=0,BI435=1),ROUND(O435+X435+Y435,2),0)</f>
        <v>0</v>
      </c>
      <c r="GO435">
        <f>IF(BI435=2,ROUND(O435+X435+Y435,2),0)</f>
        <v>0</v>
      </c>
      <c r="GP435">
        <f>IF(BI435=4,ROUND(O435+X435+Y435,2)+GX435,0)</f>
        <v>0</v>
      </c>
      <c r="GR435">
        <v>0</v>
      </c>
      <c r="GS435">
        <v>3</v>
      </c>
      <c r="GT435">
        <v>0</v>
      </c>
      <c r="GU435" t="s">
        <v>323</v>
      </c>
      <c r="GV435">
        <f>ROUND(((GT435*40)),6)</f>
        <v>0</v>
      </c>
      <c r="GW435">
        <v>1</v>
      </c>
      <c r="GX435">
        <f t="shared" si="418"/>
        <v>0</v>
      </c>
      <c r="HA435">
        <v>0</v>
      </c>
      <c r="HB435">
        <v>0</v>
      </c>
      <c r="HC435">
        <f t="shared" si="419"/>
        <v>0</v>
      </c>
      <c r="IK435">
        <v>0</v>
      </c>
    </row>
    <row r="436" spans="1:245" x14ac:dyDescent="0.2">
      <c r="A436">
        <v>17</v>
      </c>
      <c r="B436">
        <v>0</v>
      </c>
      <c r="E436" t="s">
        <v>3</v>
      </c>
      <c r="F436" t="s">
        <v>324</v>
      </c>
      <c r="G436" t="s">
        <v>325</v>
      </c>
      <c r="H436" t="s">
        <v>26</v>
      </c>
      <c r="I436">
        <f>ROUND(I434*1.4*0,9)</f>
        <v>0</v>
      </c>
      <c r="J436">
        <v>0</v>
      </c>
      <c r="O436">
        <f t="shared" si="390"/>
        <v>0</v>
      </c>
      <c r="P436">
        <f t="shared" si="391"/>
        <v>0</v>
      </c>
      <c r="Q436">
        <f t="shared" si="392"/>
        <v>0</v>
      </c>
      <c r="R436">
        <f t="shared" si="393"/>
        <v>0</v>
      </c>
      <c r="S436">
        <f t="shared" si="394"/>
        <v>0</v>
      </c>
      <c r="T436">
        <f t="shared" si="395"/>
        <v>0</v>
      </c>
      <c r="U436">
        <f t="shared" si="396"/>
        <v>0</v>
      </c>
      <c r="V436">
        <f t="shared" si="397"/>
        <v>0</v>
      </c>
      <c r="W436">
        <f t="shared" si="398"/>
        <v>0</v>
      </c>
      <c r="X436">
        <f t="shared" si="399"/>
        <v>0</v>
      </c>
      <c r="Y436">
        <f t="shared" si="400"/>
        <v>0</v>
      </c>
      <c r="AA436">
        <v>-1</v>
      </c>
      <c r="AB436">
        <f t="shared" si="401"/>
        <v>153.63999999999999</v>
      </c>
      <c r="AC436">
        <f>ROUND((ES436),6)</f>
        <v>153.63999999999999</v>
      </c>
      <c r="AD436">
        <f>ROUND((((ET436)-(EU436))+AE436),6)</f>
        <v>0</v>
      </c>
      <c r="AE436">
        <f t="shared" ref="AE436:AF438" si="420">ROUND((EU436),6)</f>
        <v>0</v>
      </c>
      <c r="AF436">
        <f t="shared" si="420"/>
        <v>0</v>
      </c>
      <c r="AG436">
        <f t="shared" si="403"/>
        <v>0</v>
      </c>
      <c r="AH436">
        <f t="shared" ref="AH436:AI438" si="421">(EW436)</f>
        <v>0</v>
      </c>
      <c r="AI436">
        <f t="shared" si="421"/>
        <v>0</v>
      </c>
      <c r="AJ436">
        <f t="shared" si="405"/>
        <v>0</v>
      </c>
      <c r="AK436">
        <v>153.63999999999999</v>
      </c>
      <c r="AL436">
        <v>153.63999999999999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70</v>
      </c>
      <c r="AU436">
        <v>10</v>
      </c>
      <c r="AV436">
        <v>1</v>
      </c>
      <c r="AW436">
        <v>1</v>
      </c>
      <c r="AZ436">
        <v>1</v>
      </c>
      <c r="BA436">
        <v>1</v>
      </c>
      <c r="BB436">
        <v>1</v>
      </c>
      <c r="BC436">
        <v>1</v>
      </c>
      <c r="BD436" t="s">
        <v>3</v>
      </c>
      <c r="BE436" t="s">
        <v>3</v>
      </c>
      <c r="BF436" t="s">
        <v>3</v>
      </c>
      <c r="BG436" t="s">
        <v>3</v>
      </c>
      <c r="BH436">
        <v>3</v>
      </c>
      <c r="BI436">
        <v>4</v>
      </c>
      <c r="BJ436" t="s">
        <v>326</v>
      </c>
      <c r="BM436">
        <v>0</v>
      </c>
      <c r="BN436">
        <v>0</v>
      </c>
      <c r="BO436" t="s">
        <v>3</v>
      </c>
      <c r="BP436">
        <v>0</v>
      </c>
      <c r="BQ436">
        <v>1</v>
      </c>
      <c r="BR436">
        <v>0</v>
      </c>
      <c r="BS436">
        <v>1</v>
      </c>
      <c r="BT436">
        <v>1</v>
      </c>
      <c r="BU436">
        <v>1</v>
      </c>
      <c r="BV436">
        <v>1</v>
      </c>
      <c r="BW436">
        <v>1</v>
      </c>
      <c r="BX436">
        <v>1</v>
      </c>
      <c r="BY436" t="s">
        <v>3</v>
      </c>
      <c r="BZ436">
        <v>70</v>
      </c>
      <c r="CA436">
        <v>10</v>
      </c>
      <c r="CE436">
        <v>0</v>
      </c>
      <c r="CF436">
        <v>0</v>
      </c>
      <c r="CG436">
        <v>0</v>
      </c>
      <c r="CM436">
        <v>0</v>
      </c>
      <c r="CN436" t="s">
        <v>3</v>
      </c>
      <c r="CO436">
        <v>0</v>
      </c>
      <c r="CP436">
        <f t="shared" si="406"/>
        <v>0</v>
      </c>
      <c r="CQ436">
        <f t="shared" si="407"/>
        <v>153.63999999999999</v>
      </c>
      <c r="CR436">
        <f>((((ET436)*BB436-(EU436)*BS436)+AE436*BS436)*AV436)</f>
        <v>0</v>
      </c>
      <c r="CS436">
        <f t="shared" si="408"/>
        <v>0</v>
      </c>
      <c r="CT436">
        <f t="shared" si="409"/>
        <v>0</v>
      </c>
      <c r="CU436">
        <f t="shared" si="410"/>
        <v>0</v>
      </c>
      <c r="CV436">
        <f t="shared" si="411"/>
        <v>0</v>
      </c>
      <c r="CW436">
        <f t="shared" si="412"/>
        <v>0</v>
      </c>
      <c r="CX436">
        <f t="shared" si="413"/>
        <v>0</v>
      </c>
      <c r="CY436">
        <f t="shared" si="414"/>
        <v>0</v>
      </c>
      <c r="CZ436">
        <f t="shared" si="415"/>
        <v>0</v>
      </c>
      <c r="DC436" t="s">
        <v>3</v>
      </c>
      <c r="DD436" t="s">
        <v>3</v>
      </c>
      <c r="DE436" t="s">
        <v>3</v>
      </c>
      <c r="DF436" t="s">
        <v>3</v>
      </c>
      <c r="DG436" t="s">
        <v>3</v>
      </c>
      <c r="DH436" t="s">
        <v>3</v>
      </c>
      <c r="DI436" t="s">
        <v>3</v>
      </c>
      <c r="DJ436" t="s">
        <v>3</v>
      </c>
      <c r="DK436" t="s">
        <v>3</v>
      </c>
      <c r="DL436" t="s">
        <v>3</v>
      </c>
      <c r="DM436" t="s">
        <v>3</v>
      </c>
      <c r="DN436">
        <v>0</v>
      </c>
      <c r="DO436">
        <v>0</v>
      </c>
      <c r="DP436">
        <v>1</v>
      </c>
      <c r="DQ436">
        <v>1</v>
      </c>
      <c r="DU436">
        <v>1009</v>
      </c>
      <c r="DV436" t="s">
        <v>26</v>
      </c>
      <c r="DW436" t="s">
        <v>26</v>
      </c>
      <c r="DX436">
        <v>1000</v>
      </c>
      <c r="EE436">
        <v>41650916</v>
      </c>
      <c r="EF436">
        <v>1</v>
      </c>
      <c r="EG436" t="s">
        <v>20</v>
      </c>
      <c r="EH436">
        <v>0</v>
      </c>
      <c r="EI436" t="s">
        <v>3</v>
      </c>
      <c r="EJ436">
        <v>4</v>
      </c>
      <c r="EK436">
        <v>0</v>
      </c>
      <c r="EL436" t="s">
        <v>21</v>
      </c>
      <c r="EM436" t="s">
        <v>22</v>
      </c>
      <c r="EO436" t="s">
        <v>3</v>
      </c>
      <c r="EQ436">
        <v>1024</v>
      </c>
      <c r="ER436">
        <v>153.63999999999999</v>
      </c>
      <c r="ES436">
        <v>153.63999999999999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FQ436">
        <v>0</v>
      </c>
      <c r="FR436">
        <f t="shared" si="416"/>
        <v>0</v>
      </c>
      <c r="FS436">
        <v>0</v>
      </c>
      <c r="FX436">
        <v>70</v>
      </c>
      <c r="FY436">
        <v>10</v>
      </c>
      <c r="GA436" t="s">
        <v>3</v>
      </c>
      <c r="GD436">
        <v>0</v>
      </c>
      <c r="GF436">
        <v>-1578414484</v>
      </c>
      <c r="GG436">
        <v>2</v>
      </c>
      <c r="GH436">
        <v>1</v>
      </c>
      <c r="GI436">
        <v>-2</v>
      </c>
      <c r="GJ436">
        <v>0</v>
      </c>
      <c r="GK436">
        <f>ROUND(R436*(R12)/100,2)</f>
        <v>0</v>
      </c>
      <c r="GL436">
        <f t="shared" si="417"/>
        <v>0</v>
      </c>
      <c r="GM436">
        <f>ROUND(O436+X436+Y436+GK436,2)+GX436</f>
        <v>0</v>
      </c>
      <c r="GN436">
        <f>IF(OR(BI436=0,BI436=1),ROUND(O436+X436+Y436+GK436,2),0)</f>
        <v>0</v>
      </c>
      <c r="GO436">
        <f>IF(BI436=2,ROUND(O436+X436+Y436+GK436,2),0)</f>
        <v>0</v>
      </c>
      <c r="GP436">
        <f>IF(BI436=4,ROUND(O436+X436+Y436+GK436,2)+GX436,0)</f>
        <v>0</v>
      </c>
      <c r="GR436">
        <v>0</v>
      </c>
      <c r="GS436">
        <v>0</v>
      </c>
      <c r="GT436">
        <v>0</v>
      </c>
      <c r="GU436" t="s">
        <v>3</v>
      </c>
      <c r="GV436">
        <f>ROUND((GT436),6)</f>
        <v>0</v>
      </c>
      <c r="GW436">
        <v>1</v>
      </c>
      <c r="GX436">
        <f t="shared" si="418"/>
        <v>0</v>
      </c>
      <c r="HA436">
        <v>0</v>
      </c>
      <c r="HB436">
        <v>0</v>
      </c>
      <c r="HC436">
        <f t="shared" si="419"/>
        <v>0</v>
      </c>
      <c r="IK436">
        <v>0</v>
      </c>
    </row>
    <row r="437" spans="1:245" x14ac:dyDescent="0.2">
      <c r="A437">
        <v>17</v>
      </c>
      <c r="B437">
        <v>0</v>
      </c>
      <c r="C437">
        <f>ROW(SmtRes!A299)</f>
        <v>299</v>
      </c>
      <c r="D437">
        <f>ROW(EtalonRes!A300)</f>
        <v>300</v>
      </c>
      <c r="E437" t="s">
        <v>327</v>
      </c>
      <c r="F437" t="s">
        <v>328</v>
      </c>
      <c r="G437" t="s">
        <v>329</v>
      </c>
      <c r="H437" t="s">
        <v>38</v>
      </c>
      <c r="I437">
        <f>ROUND((I440)*0.75,9)</f>
        <v>0</v>
      </c>
      <c r="J437">
        <v>0</v>
      </c>
      <c r="O437">
        <f t="shared" si="390"/>
        <v>0</v>
      </c>
      <c r="P437">
        <f t="shared" si="391"/>
        <v>0</v>
      </c>
      <c r="Q437">
        <f t="shared" si="392"/>
        <v>0</v>
      </c>
      <c r="R437">
        <f t="shared" si="393"/>
        <v>0</v>
      </c>
      <c r="S437">
        <f t="shared" si="394"/>
        <v>0</v>
      </c>
      <c r="T437">
        <f t="shared" si="395"/>
        <v>0</v>
      </c>
      <c r="U437">
        <f t="shared" si="396"/>
        <v>0</v>
      </c>
      <c r="V437">
        <f t="shared" si="397"/>
        <v>0</v>
      </c>
      <c r="W437">
        <f t="shared" si="398"/>
        <v>0</v>
      </c>
      <c r="X437">
        <f t="shared" si="399"/>
        <v>0</v>
      </c>
      <c r="Y437">
        <f t="shared" si="400"/>
        <v>0</v>
      </c>
      <c r="AA437">
        <v>45334378</v>
      </c>
      <c r="AB437">
        <f t="shared" si="401"/>
        <v>17064.43</v>
      </c>
      <c r="AC437">
        <f>ROUND((ES437),6)</f>
        <v>11305.05</v>
      </c>
      <c r="AD437">
        <f>ROUND((((ET437)-(EU437))+AE437),6)</f>
        <v>60.76</v>
      </c>
      <c r="AE437">
        <f t="shared" si="420"/>
        <v>22.23</v>
      </c>
      <c r="AF437">
        <f t="shared" si="420"/>
        <v>5698.62</v>
      </c>
      <c r="AG437">
        <f t="shared" si="403"/>
        <v>0</v>
      </c>
      <c r="AH437">
        <f t="shared" si="421"/>
        <v>30.8</v>
      </c>
      <c r="AI437">
        <f t="shared" si="421"/>
        <v>0</v>
      </c>
      <c r="AJ437">
        <f t="shared" si="405"/>
        <v>0</v>
      </c>
      <c r="AK437">
        <v>17064.43</v>
      </c>
      <c r="AL437">
        <v>11305.05</v>
      </c>
      <c r="AM437">
        <v>60.76</v>
      </c>
      <c r="AN437">
        <v>22.23</v>
      </c>
      <c r="AO437">
        <v>5698.62</v>
      </c>
      <c r="AP437">
        <v>0</v>
      </c>
      <c r="AQ437">
        <v>30.8</v>
      </c>
      <c r="AR437">
        <v>0</v>
      </c>
      <c r="AS437">
        <v>0</v>
      </c>
      <c r="AT437">
        <v>70</v>
      </c>
      <c r="AU437">
        <v>10</v>
      </c>
      <c r="AV437">
        <v>1</v>
      </c>
      <c r="AW437">
        <v>1</v>
      </c>
      <c r="AZ437">
        <v>1</v>
      </c>
      <c r="BA437">
        <v>1</v>
      </c>
      <c r="BB437">
        <v>1</v>
      </c>
      <c r="BC437">
        <v>1</v>
      </c>
      <c r="BD437" t="s">
        <v>3</v>
      </c>
      <c r="BE437" t="s">
        <v>3</v>
      </c>
      <c r="BF437" t="s">
        <v>3</v>
      </c>
      <c r="BG437" t="s">
        <v>3</v>
      </c>
      <c r="BH437">
        <v>0</v>
      </c>
      <c r="BI437">
        <v>4</v>
      </c>
      <c r="BJ437" t="s">
        <v>330</v>
      </c>
      <c r="BM437">
        <v>0</v>
      </c>
      <c r="BN437">
        <v>0</v>
      </c>
      <c r="BO437" t="s">
        <v>3</v>
      </c>
      <c r="BP437">
        <v>0</v>
      </c>
      <c r="BQ437">
        <v>1</v>
      </c>
      <c r="BR437">
        <v>0</v>
      </c>
      <c r="BS437">
        <v>1</v>
      </c>
      <c r="BT437">
        <v>1</v>
      </c>
      <c r="BU437">
        <v>1</v>
      </c>
      <c r="BV437">
        <v>1</v>
      </c>
      <c r="BW437">
        <v>1</v>
      </c>
      <c r="BX437">
        <v>1</v>
      </c>
      <c r="BY437" t="s">
        <v>3</v>
      </c>
      <c r="BZ437">
        <v>70</v>
      </c>
      <c r="CA437">
        <v>10</v>
      </c>
      <c r="CE437">
        <v>0</v>
      </c>
      <c r="CF437">
        <v>0</v>
      </c>
      <c r="CG437">
        <v>0</v>
      </c>
      <c r="CM437">
        <v>0</v>
      </c>
      <c r="CN437" t="s">
        <v>3</v>
      </c>
      <c r="CO437">
        <v>0</v>
      </c>
      <c r="CP437">
        <f t="shared" si="406"/>
        <v>0</v>
      </c>
      <c r="CQ437">
        <f t="shared" si="407"/>
        <v>11305.05</v>
      </c>
      <c r="CR437">
        <f>((((ET437)*BB437-(EU437)*BS437)+AE437*BS437)*AV437)</f>
        <v>60.760000000000005</v>
      </c>
      <c r="CS437">
        <f t="shared" si="408"/>
        <v>22.23</v>
      </c>
      <c r="CT437">
        <f t="shared" si="409"/>
        <v>5698.62</v>
      </c>
      <c r="CU437">
        <f t="shared" si="410"/>
        <v>0</v>
      </c>
      <c r="CV437">
        <f t="shared" si="411"/>
        <v>30.8</v>
      </c>
      <c r="CW437">
        <f t="shared" si="412"/>
        <v>0</v>
      </c>
      <c r="CX437">
        <f t="shared" si="413"/>
        <v>0</v>
      </c>
      <c r="CY437">
        <f t="shared" si="414"/>
        <v>0</v>
      </c>
      <c r="CZ437">
        <f t="shared" si="415"/>
        <v>0</v>
      </c>
      <c r="DC437" t="s">
        <v>3</v>
      </c>
      <c r="DD437" t="s">
        <v>3</v>
      </c>
      <c r="DE437" t="s">
        <v>3</v>
      </c>
      <c r="DF437" t="s">
        <v>3</v>
      </c>
      <c r="DG437" t="s">
        <v>3</v>
      </c>
      <c r="DH437" t="s">
        <v>3</v>
      </c>
      <c r="DI437" t="s">
        <v>3</v>
      </c>
      <c r="DJ437" t="s">
        <v>3</v>
      </c>
      <c r="DK437" t="s">
        <v>3</v>
      </c>
      <c r="DL437" t="s">
        <v>3</v>
      </c>
      <c r="DM437" t="s">
        <v>3</v>
      </c>
      <c r="DN437">
        <v>0</v>
      </c>
      <c r="DO437">
        <v>0</v>
      </c>
      <c r="DP437">
        <v>1</v>
      </c>
      <c r="DQ437">
        <v>1</v>
      </c>
      <c r="DU437">
        <v>1005</v>
      </c>
      <c r="DV437" t="s">
        <v>38</v>
      </c>
      <c r="DW437" t="s">
        <v>38</v>
      </c>
      <c r="DX437">
        <v>100</v>
      </c>
      <c r="EE437">
        <v>41650916</v>
      </c>
      <c r="EF437">
        <v>1</v>
      </c>
      <c r="EG437" t="s">
        <v>20</v>
      </c>
      <c r="EH437">
        <v>0</v>
      </c>
      <c r="EI437" t="s">
        <v>3</v>
      </c>
      <c r="EJ437">
        <v>4</v>
      </c>
      <c r="EK437">
        <v>0</v>
      </c>
      <c r="EL437" t="s">
        <v>21</v>
      </c>
      <c r="EM437" t="s">
        <v>22</v>
      </c>
      <c r="EO437" t="s">
        <v>3</v>
      </c>
      <c r="EQ437">
        <v>0</v>
      </c>
      <c r="ER437">
        <v>17064.43</v>
      </c>
      <c r="ES437">
        <v>11305.05</v>
      </c>
      <c r="ET437">
        <v>60.76</v>
      </c>
      <c r="EU437">
        <v>22.23</v>
      </c>
      <c r="EV437">
        <v>5698.62</v>
      </c>
      <c r="EW437">
        <v>30.8</v>
      </c>
      <c r="EX437">
        <v>0</v>
      </c>
      <c r="EY437">
        <v>0</v>
      </c>
      <c r="FQ437">
        <v>0</v>
      </c>
      <c r="FR437">
        <f t="shared" si="416"/>
        <v>0</v>
      </c>
      <c r="FS437">
        <v>0</v>
      </c>
      <c r="FX437">
        <v>70</v>
      </c>
      <c r="FY437">
        <v>10</v>
      </c>
      <c r="GA437" t="s">
        <v>3</v>
      </c>
      <c r="GD437">
        <v>0</v>
      </c>
      <c r="GF437">
        <v>92011487</v>
      </c>
      <c r="GG437">
        <v>2</v>
      </c>
      <c r="GH437">
        <v>1</v>
      </c>
      <c r="GI437">
        <v>-2</v>
      </c>
      <c r="GJ437">
        <v>0</v>
      </c>
      <c r="GK437">
        <f>ROUND(R437*(R12)/100,2)</f>
        <v>0</v>
      </c>
      <c r="GL437">
        <f t="shared" si="417"/>
        <v>0</v>
      </c>
      <c r="GM437">
        <f>ROUND(O437+X437+Y437+GK437,2)+GX437</f>
        <v>0</v>
      </c>
      <c r="GN437">
        <f>IF(OR(BI437=0,BI437=1),ROUND(O437+X437+Y437+GK437,2),0)</f>
        <v>0</v>
      </c>
      <c r="GO437">
        <f>IF(BI437=2,ROUND(O437+X437+Y437+GK437,2),0)</f>
        <v>0</v>
      </c>
      <c r="GP437">
        <f>IF(BI437=4,ROUND(O437+X437+Y437+GK437,2)+GX437,0)</f>
        <v>0</v>
      </c>
      <c r="GR437">
        <v>0</v>
      </c>
      <c r="GS437">
        <v>3</v>
      </c>
      <c r="GT437">
        <v>0</v>
      </c>
      <c r="GU437" t="s">
        <v>3</v>
      </c>
      <c r="GV437">
        <f>ROUND((GT437),6)</f>
        <v>0</v>
      </c>
      <c r="GW437">
        <v>1</v>
      </c>
      <c r="GX437">
        <f t="shared" si="418"/>
        <v>0</v>
      </c>
      <c r="HA437">
        <v>0</v>
      </c>
      <c r="HB437">
        <v>0</v>
      </c>
      <c r="HC437">
        <f t="shared" si="419"/>
        <v>0</v>
      </c>
      <c r="IK437">
        <v>0</v>
      </c>
    </row>
    <row r="438" spans="1:245" x14ac:dyDescent="0.2">
      <c r="A438">
        <v>17</v>
      </c>
      <c r="B438">
        <v>0</v>
      </c>
      <c r="C438">
        <f>ROW(SmtRes!A301)</f>
        <v>301</v>
      </c>
      <c r="D438">
        <f>ROW(EtalonRes!A302)</f>
        <v>302</v>
      </c>
      <c r="E438" t="s">
        <v>331</v>
      </c>
      <c r="F438" t="s">
        <v>332</v>
      </c>
      <c r="G438" t="s">
        <v>333</v>
      </c>
      <c r="H438" t="s">
        <v>38</v>
      </c>
      <c r="I438">
        <f>ROUND((I440)*0.25,9)</f>
        <v>0</v>
      </c>
      <c r="J438">
        <v>0</v>
      </c>
      <c r="O438">
        <f t="shared" si="390"/>
        <v>0</v>
      </c>
      <c r="P438">
        <f t="shared" si="391"/>
        <v>0</v>
      </c>
      <c r="Q438">
        <f t="shared" si="392"/>
        <v>0</v>
      </c>
      <c r="R438">
        <f t="shared" si="393"/>
        <v>0</v>
      </c>
      <c r="S438">
        <f t="shared" si="394"/>
        <v>0</v>
      </c>
      <c r="T438">
        <f t="shared" si="395"/>
        <v>0</v>
      </c>
      <c r="U438">
        <f t="shared" si="396"/>
        <v>0</v>
      </c>
      <c r="V438">
        <f t="shared" si="397"/>
        <v>0</v>
      </c>
      <c r="W438">
        <f t="shared" si="398"/>
        <v>0</v>
      </c>
      <c r="X438">
        <f t="shared" si="399"/>
        <v>0</v>
      </c>
      <c r="Y438">
        <f t="shared" si="400"/>
        <v>0</v>
      </c>
      <c r="AA438">
        <v>45334378</v>
      </c>
      <c r="AB438">
        <f t="shared" si="401"/>
        <v>19815.97</v>
      </c>
      <c r="AC438">
        <f>ROUND((ES438),6)</f>
        <v>11305.05</v>
      </c>
      <c r="AD438">
        <f>ROUND((((ET438)-(EU438))+AE438),6)</f>
        <v>0</v>
      </c>
      <c r="AE438">
        <f t="shared" si="420"/>
        <v>0</v>
      </c>
      <c r="AF438">
        <f t="shared" si="420"/>
        <v>8510.92</v>
      </c>
      <c r="AG438">
        <f t="shared" si="403"/>
        <v>0</v>
      </c>
      <c r="AH438">
        <f t="shared" si="421"/>
        <v>46</v>
      </c>
      <c r="AI438">
        <f t="shared" si="421"/>
        <v>0</v>
      </c>
      <c r="AJ438">
        <f t="shared" si="405"/>
        <v>0</v>
      </c>
      <c r="AK438">
        <v>19815.97</v>
      </c>
      <c r="AL438">
        <v>11305.05</v>
      </c>
      <c r="AM438">
        <v>0</v>
      </c>
      <c r="AN438">
        <v>0</v>
      </c>
      <c r="AO438">
        <v>8510.92</v>
      </c>
      <c r="AP438">
        <v>0</v>
      </c>
      <c r="AQ438">
        <v>46</v>
      </c>
      <c r="AR438">
        <v>0</v>
      </c>
      <c r="AS438">
        <v>0</v>
      </c>
      <c r="AT438">
        <v>70</v>
      </c>
      <c r="AU438">
        <v>10</v>
      </c>
      <c r="AV438">
        <v>1</v>
      </c>
      <c r="AW438">
        <v>1</v>
      </c>
      <c r="AZ438">
        <v>1</v>
      </c>
      <c r="BA438">
        <v>1</v>
      </c>
      <c r="BB438">
        <v>1</v>
      </c>
      <c r="BC438">
        <v>1</v>
      </c>
      <c r="BD438" t="s">
        <v>3</v>
      </c>
      <c r="BE438" t="s">
        <v>3</v>
      </c>
      <c r="BF438" t="s">
        <v>3</v>
      </c>
      <c r="BG438" t="s">
        <v>3</v>
      </c>
      <c r="BH438">
        <v>0</v>
      </c>
      <c r="BI438">
        <v>4</v>
      </c>
      <c r="BJ438" t="s">
        <v>334</v>
      </c>
      <c r="BM438">
        <v>0</v>
      </c>
      <c r="BN438">
        <v>0</v>
      </c>
      <c r="BO438" t="s">
        <v>3</v>
      </c>
      <c r="BP438">
        <v>0</v>
      </c>
      <c r="BQ438">
        <v>1</v>
      </c>
      <c r="BR438">
        <v>0</v>
      </c>
      <c r="BS438">
        <v>1</v>
      </c>
      <c r="BT438">
        <v>1</v>
      </c>
      <c r="BU438">
        <v>1</v>
      </c>
      <c r="BV438">
        <v>1</v>
      </c>
      <c r="BW438">
        <v>1</v>
      </c>
      <c r="BX438">
        <v>1</v>
      </c>
      <c r="BY438" t="s">
        <v>3</v>
      </c>
      <c r="BZ438">
        <v>70</v>
      </c>
      <c r="CA438">
        <v>10</v>
      </c>
      <c r="CE438">
        <v>0</v>
      </c>
      <c r="CF438">
        <v>0</v>
      </c>
      <c r="CG438">
        <v>0</v>
      </c>
      <c r="CM438">
        <v>0</v>
      </c>
      <c r="CN438" t="s">
        <v>3</v>
      </c>
      <c r="CO438">
        <v>0</v>
      </c>
      <c r="CP438">
        <f t="shared" si="406"/>
        <v>0</v>
      </c>
      <c r="CQ438">
        <f t="shared" si="407"/>
        <v>11305.05</v>
      </c>
      <c r="CR438">
        <f>((((ET438)*BB438-(EU438)*BS438)+AE438*BS438)*AV438)</f>
        <v>0</v>
      </c>
      <c r="CS438">
        <f t="shared" si="408"/>
        <v>0</v>
      </c>
      <c r="CT438">
        <f t="shared" si="409"/>
        <v>8510.92</v>
      </c>
      <c r="CU438">
        <f t="shared" si="410"/>
        <v>0</v>
      </c>
      <c r="CV438">
        <f t="shared" si="411"/>
        <v>46</v>
      </c>
      <c r="CW438">
        <f t="shared" si="412"/>
        <v>0</v>
      </c>
      <c r="CX438">
        <f t="shared" si="413"/>
        <v>0</v>
      </c>
      <c r="CY438">
        <f t="shared" si="414"/>
        <v>0</v>
      </c>
      <c r="CZ438">
        <f t="shared" si="415"/>
        <v>0</v>
      </c>
      <c r="DC438" t="s">
        <v>3</v>
      </c>
      <c r="DD438" t="s">
        <v>3</v>
      </c>
      <c r="DE438" t="s">
        <v>3</v>
      </c>
      <c r="DF438" t="s">
        <v>3</v>
      </c>
      <c r="DG438" t="s">
        <v>3</v>
      </c>
      <c r="DH438" t="s">
        <v>3</v>
      </c>
      <c r="DI438" t="s">
        <v>3</v>
      </c>
      <c r="DJ438" t="s">
        <v>3</v>
      </c>
      <c r="DK438" t="s">
        <v>3</v>
      </c>
      <c r="DL438" t="s">
        <v>3</v>
      </c>
      <c r="DM438" t="s">
        <v>3</v>
      </c>
      <c r="DN438">
        <v>0</v>
      </c>
      <c r="DO438">
        <v>0</v>
      </c>
      <c r="DP438">
        <v>1</v>
      </c>
      <c r="DQ438">
        <v>1</v>
      </c>
      <c r="DU438">
        <v>1005</v>
      </c>
      <c r="DV438" t="s">
        <v>38</v>
      </c>
      <c r="DW438" t="s">
        <v>38</v>
      </c>
      <c r="DX438">
        <v>100</v>
      </c>
      <c r="EE438">
        <v>41650916</v>
      </c>
      <c r="EF438">
        <v>1</v>
      </c>
      <c r="EG438" t="s">
        <v>20</v>
      </c>
      <c r="EH438">
        <v>0</v>
      </c>
      <c r="EI438" t="s">
        <v>3</v>
      </c>
      <c r="EJ438">
        <v>4</v>
      </c>
      <c r="EK438">
        <v>0</v>
      </c>
      <c r="EL438" t="s">
        <v>21</v>
      </c>
      <c r="EM438" t="s">
        <v>22</v>
      </c>
      <c r="EO438" t="s">
        <v>3</v>
      </c>
      <c r="EQ438">
        <v>0</v>
      </c>
      <c r="ER438">
        <v>19815.97</v>
      </c>
      <c r="ES438">
        <v>11305.05</v>
      </c>
      <c r="ET438">
        <v>0</v>
      </c>
      <c r="EU438">
        <v>0</v>
      </c>
      <c r="EV438">
        <v>8510.92</v>
      </c>
      <c r="EW438">
        <v>46</v>
      </c>
      <c r="EX438">
        <v>0</v>
      </c>
      <c r="EY438">
        <v>0</v>
      </c>
      <c r="FQ438">
        <v>0</v>
      </c>
      <c r="FR438">
        <f t="shared" si="416"/>
        <v>0</v>
      </c>
      <c r="FS438">
        <v>0</v>
      </c>
      <c r="FX438">
        <v>70</v>
      </c>
      <c r="FY438">
        <v>10</v>
      </c>
      <c r="GA438" t="s">
        <v>3</v>
      </c>
      <c r="GD438">
        <v>0</v>
      </c>
      <c r="GF438">
        <v>14238252</v>
      </c>
      <c r="GG438">
        <v>2</v>
      </c>
      <c r="GH438">
        <v>1</v>
      </c>
      <c r="GI438">
        <v>-2</v>
      </c>
      <c r="GJ438">
        <v>0</v>
      </c>
      <c r="GK438">
        <f>ROUND(R438*(R12)/100,2)</f>
        <v>0</v>
      </c>
      <c r="GL438">
        <f t="shared" si="417"/>
        <v>0</v>
      </c>
      <c r="GM438">
        <f>ROUND(O438+X438+Y438+GK438,2)+GX438</f>
        <v>0</v>
      </c>
      <c r="GN438">
        <f>IF(OR(BI438=0,BI438=1),ROUND(O438+X438+Y438+GK438,2),0)</f>
        <v>0</v>
      </c>
      <c r="GO438">
        <f>IF(BI438=2,ROUND(O438+X438+Y438+GK438,2),0)</f>
        <v>0</v>
      </c>
      <c r="GP438">
        <f>IF(BI438=4,ROUND(O438+X438+Y438+GK438,2)+GX438,0)</f>
        <v>0</v>
      </c>
      <c r="GR438">
        <v>0</v>
      </c>
      <c r="GS438">
        <v>3</v>
      </c>
      <c r="GT438">
        <v>0</v>
      </c>
      <c r="GU438" t="s">
        <v>3</v>
      </c>
      <c r="GV438">
        <f>ROUND((GT438),6)</f>
        <v>0</v>
      </c>
      <c r="GW438">
        <v>1</v>
      </c>
      <c r="GX438">
        <f t="shared" si="418"/>
        <v>0</v>
      </c>
      <c r="HA438">
        <v>0</v>
      </c>
      <c r="HB438">
        <v>0</v>
      </c>
      <c r="HC438">
        <f t="shared" si="419"/>
        <v>0</v>
      </c>
      <c r="IK438">
        <v>0</v>
      </c>
    </row>
    <row r="439" spans="1:245" x14ac:dyDescent="0.2">
      <c r="A439">
        <v>17</v>
      </c>
      <c r="B439">
        <v>0</v>
      </c>
      <c r="E439" t="s">
        <v>3</v>
      </c>
      <c r="F439" t="s">
        <v>335</v>
      </c>
      <c r="G439" t="s">
        <v>336</v>
      </c>
      <c r="H439" t="s">
        <v>38</v>
      </c>
      <c r="I439">
        <f>ROUND(-(I437+I438)*0,9)</f>
        <v>0</v>
      </c>
      <c r="J439">
        <v>0</v>
      </c>
      <c r="O439">
        <f t="shared" si="390"/>
        <v>0</v>
      </c>
      <c r="P439">
        <f t="shared" si="391"/>
        <v>0</v>
      </c>
      <c r="Q439">
        <f t="shared" si="392"/>
        <v>0</v>
      </c>
      <c r="R439">
        <f t="shared" si="393"/>
        <v>0</v>
      </c>
      <c r="S439">
        <f t="shared" si="394"/>
        <v>0</v>
      </c>
      <c r="T439">
        <f t="shared" si="395"/>
        <v>0</v>
      </c>
      <c r="U439">
        <f t="shared" si="396"/>
        <v>0</v>
      </c>
      <c r="V439">
        <f t="shared" si="397"/>
        <v>0</v>
      </c>
      <c r="W439">
        <f t="shared" si="398"/>
        <v>0</v>
      </c>
      <c r="X439">
        <f t="shared" si="399"/>
        <v>0</v>
      </c>
      <c r="Y439">
        <f t="shared" si="400"/>
        <v>0</v>
      </c>
      <c r="AA439">
        <v>-1</v>
      </c>
      <c r="AB439">
        <f t="shared" si="401"/>
        <v>7802.7359999999999</v>
      </c>
      <c r="AC439">
        <f>ROUND(((ES439*1.6)),6)</f>
        <v>6029.36</v>
      </c>
      <c r="AD439">
        <f>ROUND(((((ET439*1.6))-((EU439*1.6)))+AE439),6)</f>
        <v>0</v>
      </c>
      <c r="AE439">
        <f>ROUND(((EU439*1.6)),6)</f>
        <v>0</v>
      </c>
      <c r="AF439">
        <f>ROUND(((EV439*1.6)),6)</f>
        <v>1773.376</v>
      </c>
      <c r="AG439">
        <f t="shared" si="403"/>
        <v>0</v>
      </c>
      <c r="AH439">
        <f>((EW439*1.6))</f>
        <v>10.064</v>
      </c>
      <c r="AI439">
        <f>((EX439*1.6))</f>
        <v>0</v>
      </c>
      <c r="AJ439">
        <f t="shared" si="405"/>
        <v>0</v>
      </c>
      <c r="AK439">
        <v>4876.71</v>
      </c>
      <c r="AL439">
        <v>3768.35</v>
      </c>
      <c r="AM439">
        <v>0</v>
      </c>
      <c r="AN439">
        <v>0</v>
      </c>
      <c r="AO439">
        <v>1108.3599999999999</v>
      </c>
      <c r="AP439">
        <v>0</v>
      </c>
      <c r="AQ439">
        <v>6.29</v>
      </c>
      <c r="AR439">
        <v>0</v>
      </c>
      <c r="AS439">
        <v>0</v>
      </c>
      <c r="AT439">
        <v>70</v>
      </c>
      <c r="AU439">
        <v>10</v>
      </c>
      <c r="AV439">
        <v>1</v>
      </c>
      <c r="AW439">
        <v>1</v>
      </c>
      <c r="AZ439">
        <v>1</v>
      </c>
      <c r="BA439">
        <v>1</v>
      </c>
      <c r="BB439">
        <v>1</v>
      </c>
      <c r="BC439">
        <v>1</v>
      </c>
      <c r="BD439" t="s">
        <v>3</v>
      </c>
      <c r="BE439" t="s">
        <v>3</v>
      </c>
      <c r="BF439" t="s">
        <v>3</v>
      </c>
      <c r="BG439" t="s">
        <v>3</v>
      </c>
      <c r="BH439">
        <v>0</v>
      </c>
      <c r="BI439">
        <v>4</v>
      </c>
      <c r="BJ439" t="s">
        <v>337</v>
      </c>
      <c r="BM439">
        <v>0</v>
      </c>
      <c r="BN439">
        <v>0</v>
      </c>
      <c r="BO439" t="s">
        <v>3</v>
      </c>
      <c r="BP439">
        <v>0</v>
      </c>
      <c r="BQ439">
        <v>1</v>
      </c>
      <c r="BR439">
        <v>0</v>
      </c>
      <c r="BS439">
        <v>1</v>
      </c>
      <c r="BT439">
        <v>1</v>
      </c>
      <c r="BU439">
        <v>1</v>
      </c>
      <c r="BV439">
        <v>1</v>
      </c>
      <c r="BW439">
        <v>1</v>
      </c>
      <c r="BX439">
        <v>1</v>
      </c>
      <c r="BY439" t="s">
        <v>3</v>
      </c>
      <c r="BZ439">
        <v>70</v>
      </c>
      <c r="CA439">
        <v>10</v>
      </c>
      <c r="CE439">
        <v>0</v>
      </c>
      <c r="CF439">
        <v>0</v>
      </c>
      <c r="CG439">
        <v>0</v>
      </c>
      <c r="CM439">
        <v>0</v>
      </c>
      <c r="CN439" t="s">
        <v>3</v>
      </c>
      <c r="CO439">
        <v>0</v>
      </c>
      <c r="CP439">
        <f t="shared" si="406"/>
        <v>0</v>
      </c>
      <c r="CQ439">
        <f t="shared" si="407"/>
        <v>6029.36</v>
      </c>
      <c r="CR439">
        <f>(((((ET439*1.6))*BB439-((EU439*1.6))*BS439)+AE439*BS439)*AV439)</f>
        <v>0</v>
      </c>
      <c r="CS439">
        <f t="shared" si="408"/>
        <v>0</v>
      </c>
      <c r="CT439">
        <f t="shared" si="409"/>
        <v>1773.376</v>
      </c>
      <c r="CU439">
        <f t="shared" si="410"/>
        <v>0</v>
      </c>
      <c r="CV439">
        <f t="shared" si="411"/>
        <v>10.064</v>
      </c>
      <c r="CW439">
        <f t="shared" si="412"/>
        <v>0</v>
      </c>
      <c r="CX439">
        <f t="shared" si="413"/>
        <v>0</v>
      </c>
      <c r="CY439">
        <f t="shared" si="414"/>
        <v>0</v>
      </c>
      <c r="CZ439">
        <f t="shared" si="415"/>
        <v>0</v>
      </c>
      <c r="DC439" t="s">
        <v>3</v>
      </c>
      <c r="DD439" t="s">
        <v>338</v>
      </c>
      <c r="DE439" t="s">
        <v>338</v>
      </c>
      <c r="DF439" t="s">
        <v>338</v>
      </c>
      <c r="DG439" t="s">
        <v>338</v>
      </c>
      <c r="DH439" t="s">
        <v>3</v>
      </c>
      <c r="DI439" t="s">
        <v>338</v>
      </c>
      <c r="DJ439" t="s">
        <v>338</v>
      </c>
      <c r="DK439" t="s">
        <v>3</v>
      </c>
      <c r="DL439" t="s">
        <v>3</v>
      </c>
      <c r="DM439" t="s">
        <v>3</v>
      </c>
      <c r="DN439">
        <v>0</v>
      </c>
      <c r="DO439">
        <v>0</v>
      </c>
      <c r="DP439">
        <v>1</v>
      </c>
      <c r="DQ439">
        <v>1</v>
      </c>
      <c r="DU439">
        <v>1005</v>
      </c>
      <c r="DV439" t="s">
        <v>38</v>
      </c>
      <c r="DW439" t="s">
        <v>38</v>
      </c>
      <c r="DX439">
        <v>100</v>
      </c>
      <c r="EE439">
        <v>41650916</v>
      </c>
      <c r="EF439">
        <v>1</v>
      </c>
      <c r="EG439" t="s">
        <v>20</v>
      </c>
      <c r="EH439">
        <v>0</v>
      </c>
      <c r="EI439" t="s">
        <v>3</v>
      </c>
      <c r="EJ439">
        <v>4</v>
      </c>
      <c r="EK439">
        <v>0</v>
      </c>
      <c r="EL439" t="s">
        <v>21</v>
      </c>
      <c r="EM439" t="s">
        <v>22</v>
      </c>
      <c r="EO439" t="s">
        <v>3</v>
      </c>
      <c r="EQ439">
        <v>1024</v>
      </c>
      <c r="ER439">
        <v>4876.71</v>
      </c>
      <c r="ES439">
        <v>3768.35</v>
      </c>
      <c r="ET439">
        <v>0</v>
      </c>
      <c r="EU439">
        <v>0</v>
      </c>
      <c r="EV439">
        <v>1108.3599999999999</v>
      </c>
      <c r="EW439">
        <v>6.29</v>
      </c>
      <c r="EX439">
        <v>0</v>
      </c>
      <c r="EY439">
        <v>0</v>
      </c>
      <c r="FQ439">
        <v>0</v>
      </c>
      <c r="FR439">
        <f t="shared" si="416"/>
        <v>0</v>
      </c>
      <c r="FS439">
        <v>0</v>
      </c>
      <c r="FX439">
        <v>70</v>
      </c>
      <c r="FY439">
        <v>10</v>
      </c>
      <c r="GA439" t="s">
        <v>3</v>
      </c>
      <c r="GD439">
        <v>0</v>
      </c>
      <c r="GF439">
        <v>475945121</v>
      </c>
      <c r="GG439">
        <v>2</v>
      </c>
      <c r="GH439">
        <v>1</v>
      </c>
      <c r="GI439">
        <v>-2</v>
      </c>
      <c r="GJ439">
        <v>0</v>
      </c>
      <c r="GK439">
        <f>ROUND(R439*(R12)/100,2)</f>
        <v>0</v>
      </c>
      <c r="GL439">
        <f t="shared" si="417"/>
        <v>0</v>
      </c>
      <c r="GM439">
        <f>ROUND(O439+X439+Y439+GK439,2)+GX439</f>
        <v>0</v>
      </c>
      <c r="GN439">
        <f>IF(OR(BI439=0,BI439=1),ROUND(O439+X439+Y439+GK439,2),0)</f>
        <v>0</v>
      </c>
      <c r="GO439">
        <f>IF(BI439=2,ROUND(O439+X439+Y439+GK439,2),0)</f>
        <v>0</v>
      </c>
      <c r="GP439">
        <f>IF(BI439=4,ROUND(O439+X439+Y439+GK439,2)+GX439,0)</f>
        <v>0</v>
      </c>
      <c r="GR439">
        <v>0</v>
      </c>
      <c r="GS439">
        <v>0</v>
      </c>
      <c r="GT439">
        <v>0</v>
      </c>
      <c r="GU439" t="s">
        <v>338</v>
      </c>
      <c r="GV439">
        <f>ROUND(((GT439*1.6)),6)</f>
        <v>0</v>
      </c>
      <c r="GW439">
        <v>1</v>
      </c>
      <c r="GX439">
        <f t="shared" si="418"/>
        <v>0</v>
      </c>
      <c r="HA439">
        <v>0</v>
      </c>
      <c r="HB439">
        <v>0</v>
      </c>
      <c r="HC439">
        <f t="shared" si="419"/>
        <v>0</v>
      </c>
      <c r="IK439">
        <v>0</v>
      </c>
    </row>
    <row r="440" spans="1:245" x14ac:dyDescent="0.2">
      <c r="A440">
        <v>17</v>
      </c>
      <c r="B440">
        <v>0</v>
      </c>
      <c r="C440">
        <f>ROW(SmtRes!A304)</f>
        <v>304</v>
      </c>
      <c r="D440">
        <f>ROW(EtalonRes!A305)</f>
        <v>305</v>
      </c>
      <c r="E440" t="s">
        <v>339</v>
      </c>
      <c r="F440" t="s">
        <v>340</v>
      </c>
      <c r="G440" t="s">
        <v>341</v>
      </c>
      <c r="H440" t="s">
        <v>38</v>
      </c>
      <c r="I440">
        <f>ROUND((0)/100,9)</f>
        <v>0</v>
      </c>
      <c r="J440">
        <v>0</v>
      </c>
      <c r="O440">
        <f t="shared" si="390"/>
        <v>0</v>
      </c>
      <c r="P440">
        <f t="shared" si="391"/>
        <v>0</v>
      </c>
      <c r="Q440">
        <f t="shared" si="392"/>
        <v>0</v>
      </c>
      <c r="R440">
        <f t="shared" si="393"/>
        <v>0</v>
      </c>
      <c r="S440">
        <f t="shared" si="394"/>
        <v>0</v>
      </c>
      <c r="T440">
        <f t="shared" si="395"/>
        <v>0</v>
      </c>
      <c r="U440">
        <f t="shared" si="396"/>
        <v>0</v>
      </c>
      <c r="V440">
        <f t="shared" si="397"/>
        <v>0</v>
      </c>
      <c r="W440">
        <f t="shared" si="398"/>
        <v>0</v>
      </c>
      <c r="X440">
        <f t="shared" si="399"/>
        <v>0</v>
      </c>
      <c r="Y440">
        <f t="shared" si="400"/>
        <v>0</v>
      </c>
      <c r="AA440">
        <v>45334378</v>
      </c>
      <c r="AB440">
        <f t="shared" si="401"/>
        <v>2785.91</v>
      </c>
      <c r="AC440">
        <f>ROUND((ES440),6)</f>
        <v>1564.86</v>
      </c>
      <c r="AD440">
        <f>ROUND((((ET440)-(EU440))+AE440),6)</f>
        <v>0</v>
      </c>
      <c r="AE440">
        <f>ROUND((EU440),6)</f>
        <v>0</v>
      </c>
      <c r="AF440">
        <f>ROUND((EV440),6)</f>
        <v>1221.05</v>
      </c>
      <c r="AG440">
        <f t="shared" si="403"/>
        <v>0</v>
      </c>
      <c r="AH440">
        <f>(EW440)</f>
        <v>6.04</v>
      </c>
      <c r="AI440">
        <f>(EX440)</f>
        <v>0</v>
      </c>
      <c r="AJ440">
        <f t="shared" si="405"/>
        <v>0</v>
      </c>
      <c r="AK440">
        <v>2785.91</v>
      </c>
      <c r="AL440">
        <v>1564.86</v>
      </c>
      <c r="AM440">
        <v>0</v>
      </c>
      <c r="AN440">
        <v>0</v>
      </c>
      <c r="AO440">
        <v>1221.05</v>
      </c>
      <c r="AP440">
        <v>0</v>
      </c>
      <c r="AQ440">
        <v>6.04</v>
      </c>
      <c r="AR440">
        <v>0</v>
      </c>
      <c r="AS440">
        <v>0</v>
      </c>
      <c r="AT440">
        <v>70</v>
      </c>
      <c r="AU440">
        <v>10</v>
      </c>
      <c r="AV440">
        <v>1</v>
      </c>
      <c r="AW440">
        <v>1</v>
      </c>
      <c r="AZ440">
        <v>1</v>
      </c>
      <c r="BA440">
        <v>1</v>
      </c>
      <c r="BB440">
        <v>1</v>
      </c>
      <c r="BC440">
        <v>1</v>
      </c>
      <c r="BD440" t="s">
        <v>3</v>
      </c>
      <c r="BE440" t="s">
        <v>3</v>
      </c>
      <c r="BF440" t="s">
        <v>3</v>
      </c>
      <c r="BG440" t="s">
        <v>3</v>
      </c>
      <c r="BH440">
        <v>0</v>
      </c>
      <c r="BI440">
        <v>4</v>
      </c>
      <c r="BJ440" t="s">
        <v>342</v>
      </c>
      <c r="BM440">
        <v>0</v>
      </c>
      <c r="BN440">
        <v>0</v>
      </c>
      <c r="BO440" t="s">
        <v>3</v>
      </c>
      <c r="BP440">
        <v>0</v>
      </c>
      <c r="BQ440">
        <v>1</v>
      </c>
      <c r="BR440">
        <v>0</v>
      </c>
      <c r="BS440">
        <v>1</v>
      </c>
      <c r="BT440">
        <v>1</v>
      </c>
      <c r="BU440">
        <v>1</v>
      </c>
      <c r="BV440">
        <v>1</v>
      </c>
      <c r="BW440">
        <v>1</v>
      </c>
      <c r="BX440">
        <v>1</v>
      </c>
      <c r="BY440" t="s">
        <v>3</v>
      </c>
      <c r="BZ440">
        <v>70</v>
      </c>
      <c r="CA440">
        <v>10</v>
      </c>
      <c r="CE440">
        <v>0</v>
      </c>
      <c r="CF440">
        <v>0</v>
      </c>
      <c r="CG440">
        <v>0</v>
      </c>
      <c r="CM440">
        <v>0</v>
      </c>
      <c r="CN440" t="s">
        <v>3</v>
      </c>
      <c r="CO440">
        <v>0</v>
      </c>
      <c r="CP440">
        <f t="shared" si="406"/>
        <v>0</v>
      </c>
      <c r="CQ440">
        <f t="shared" si="407"/>
        <v>1564.86</v>
      </c>
      <c r="CR440">
        <f>((((ET440)*BB440-(EU440)*BS440)+AE440*BS440)*AV440)</f>
        <v>0</v>
      </c>
      <c r="CS440">
        <f t="shared" si="408"/>
        <v>0</v>
      </c>
      <c r="CT440">
        <f t="shared" si="409"/>
        <v>1221.05</v>
      </c>
      <c r="CU440">
        <f t="shared" si="410"/>
        <v>0</v>
      </c>
      <c r="CV440">
        <f t="shared" si="411"/>
        <v>6.04</v>
      </c>
      <c r="CW440">
        <f t="shared" si="412"/>
        <v>0</v>
      </c>
      <c r="CX440">
        <f t="shared" si="413"/>
        <v>0</v>
      </c>
      <c r="CY440">
        <f t="shared" si="414"/>
        <v>0</v>
      </c>
      <c r="CZ440">
        <f t="shared" si="415"/>
        <v>0</v>
      </c>
      <c r="DC440" t="s">
        <v>3</v>
      </c>
      <c r="DD440" t="s">
        <v>3</v>
      </c>
      <c r="DE440" t="s">
        <v>3</v>
      </c>
      <c r="DF440" t="s">
        <v>3</v>
      </c>
      <c r="DG440" t="s">
        <v>3</v>
      </c>
      <c r="DH440" t="s">
        <v>3</v>
      </c>
      <c r="DI440" t="s">
        <v>3</v>
      </c>
      <c r="DJ440" t="s">
        <v>3</v>
      </c>
      <c r="DK440" t="s">
        <v>3</v>
      </c>
      <c r="DL440" t="s">
        <v>3</v>
      </c>
      <c r="DM440" t="s">
        <v>3</v>
      </c>
      <c r="DN440">
        <v>0</v>
      </c>
      <c r="DO440">
        <v>0</v>
      </c>
      <c r="DP440">
        <v>1</v>
      </c>
      <c r="DQ440">
        <v>1</v>
      </c>
      <c r="DU440">
        <v>1005</v>
      </c>
      <c r="DV440" t="s">
        <v>38</v>
      </c>
      <c r="DW440" t="s">
        <v>38</v>
      </c>
      <c r="DX440">
        <v>100</v>
      </c>
      <c r="EE440">
        <v>41650916</v>
      </c>
      <c r="EF440">
        <v>1</v>
      </c>
      <c r="EG440" t="s">
        <v>20</v>
      </c>
      <c r="EH440">
        <v>0</v>
      </c>
      <c r="EI440" t="s">
        <v>3</v>
      </c>
      <c r="EJ440">
        <v>4</v>
      </c>
      <c r="EK440">
        <v>0</v>
      </c>
      <c r="EL440" t="s">
        <v>21</v>
      </c>
      <c r="EM440" t="s">
        <v>22</v>
      </c>
      <c r="EO440" t="s">
        <v>3</v>
      </c>
      <c r="EQ440">
        <v>1310720</v>
      </c>
      <c r="ER440">
        <v>2785.91</v>
      </c>
      <c r="ES440">
        <v>1564.86</v>
      </c>
      <c r="ET440">
        <v>0</v>
      </c>
      <c r="EU440">
        <v>0</v>
      </c>
      <c r="EV440">
        <v>1221.05</v>
      </c>
      <c r="EW440">
        <v>6.04</v>
      </c>
      <c r="EX440">
        <v>0</v>
      </c>
      <c r="EY440">
        <v>0</v>
      </c>
      <c r="FQ440">
        <v>0</v>
      </c>
      <c r="FR440">
        <f t="shared" si="416"/>
        <v>0</v>
      </c>
      <c r="FS440">
        <v>0</v>
      </c>
      <c r="FX440">
        <v>70</v>
      </c>
      <c r="FY440">
        <v>10</v>
      </c>
      <c r="GA440" t="s">
        <v>3</v>
      </c>
      <c r="GD440">
        <v>0</v>
      </c>
      <c r="GF440">
        <v>2120516223</v>
      </c>
      <c r="GG440">
        <v>2</v>
      </c>
      <c r="GH440">
        <v>1</v>
      </c>
      <c r="GI440">
        <v>-2</v>
      </c>
      <c r="GJ440">
        <v>0</v>
      </c>
      <c r="GK440">
        <f>ROUND(R440*(R12)/100,2)</f>
        <v>0</v>
      </c>
      <c r="GL440">
        <f t="shared" si="417"/>
        <v>0</v>
      </c>
      <c r="GM440">
        <f>ROUND(O440+X440+Y440+GK440,2)+GX440</f>
        <v>0</v>
      </c>
      <c r="GN440">
        <f>IF(OR(BI440=0,BI440=1),ROUND(O440+X440+Y440+GK440,2),0)</f>
        <v>0</v>
      </c>
      <c r="GO440">
        <f>IF(BI440=2,ROUND(O440+X440+Y440+GK440,2),0)</f>
        <v>0</v>
      </c>
      <c r="GP440">
        <f>IF(BI440=4,ROUND(O440+X440+Y440+GK440,2)+GX440,0)</f>
        <v>0</v>
      </c>
      <c r="GR440">
        <v>0</v>
      </c>
      <c r="GS440">
        <v>3</v>
      </c>
      <c r="GT440">
        <v>0</v>
      </c>
      <c r="GU440" t="s">
        <v>3</v>
      </c>
      <c r="GV440">
        <f>ROUND((GT440),6)</f>
        <v>0</v>
      </c>
      <c r="GW440">
        <v>1</v>
      </c>
      <c r="GX440">
        <f t="shared" si="418"/>
        <v>0</v>
      </c>
      <c r="HA440">
        <v>0</v>
      </c>
      <c r="HB440">
        <v>0</v>
      </c>
      <c r="HC440">
        <f t="shared" si="419"/>
        <v>0</v>
      </c>
      <c r="IK440">
        <v>0</v>
      </c>
    </row>
    <row r="442" spans="1:245" x14ac:dyDescent="0.2">
      <c r="A442" s="2">
        <v>51</v>
      </c>
      <c r="B442" s="2">
        <f>B427</f>
        <v>0</v>
      </c>
      <c r="C442" s="2">
        <f>A427</f>
        <v>4</v>
      </c>
      <c r="D442" s="2">
        <f>ROW(A427)</f>
        <v>427</v>
      </c>
      <c r="E442" s="2"/>
      <c r="F442" s="2" t="str">
        <f>IF(F427&lt;&gt;"",F427,"")</f>
        <v>Новый раздел</v>
      </c>
      <c r="G442" s="2" t="str">
        <f>IF(G427&lt;&gt;"",G427,"")</f>
        <v>Ремонт газона</v>
      </c>
      <c r="H442" s="2">
        <v>0</v>
      </c>
      <c r="I442" s="2"/>
      <c r="J442" s="2"/>
      <c r="K442" s="2"/>
      <c r="L442" s="2"/>
      <c r="M442" s="2"/>
      <c r="N442" s="2"/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>
        <f t="shared" ref="AO442:BC442" si="422">ROUND(BX442,2)</f>
        <v>0</v>
      </c>
      <c r="AP442" s="2">
        <f t="shared" si="422"/>
        <v>0</v>
      </c>
      <c r="AQ442" s="2">
        <f t="shared" si="422"/>
        <v>0</v>
      </c>
      <c r="AR442" s="2">
        <f t="shared" si="422"/>
        <v>0</v>
      </c>
      <c r="AS442" s="2">
        <f t="shared" si="422"/>
        <v>0</v>
      </c>
      <c r="AT442" s="2">
        <f t="shared" si="422"/>
        <v>0</v>
      </c>
      <c r="AU442" s="2">
        <f t="shared" si="422"/>
        <v>0</v>
      </c>
      <c r="AV442" s="2">
        <f t="shared" si="422"/>
        <v>0</v>
      </c>
      <c r="AW442" s="2">
        <f t="shared" si="422"/>
        <v>0</v>
      </c>
      <c r="AX442" s="2">
        <f t="shared" si="422"/>
        <v>0</v>
      </c>
      <c r="AY442" s="2">
        <f t="shared" si="422"/>
        <v>0</v>
      </c>
      <c r="AZ442" s="2">
        <f t="shared" si="422"/>
        <v>0</v>
      </c>
      <c r="BA442" s="2">
        <f t="shared" si="422"/>
        <v>0</v>
      </c>
      <c r="BB442" s="2">
        <f t="shared" si="422"/>
        <v>0</v>
      </c>
      <c r="BC442" s="2">
        <f t="shared" si="422"/>
        <v>0</v>
      </c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3"/>
      <c r="DH442" s="3"/>
      <c r="DI442" s="3"/>
      <c r="DJ442" s="3"/>
      <c r="DK442" s="3"/>
      <c r="DL442" s="3"/>
      <c r="DM442" s="3"/>
      <c r="DN442" s="3"/>
      <c r="DO442" s="3"/>
      <c r="DP442" s="3"/>
      <c r="DQ442" s="3"/>
      <c r="DR442" s="3"/>
      <c r="DS442" s="3"/>
      <c r="DT442" s="3"/>
      <c r="DU442" s="3"/>
      <c r="DV442" s="3"/>
      <c r="DW442" s="3"/>
      <c r="DX442" s="3"/>
      <c r="DY442" s="3"/>
      <c r="DZ442" s="3"/>
      <c r="EA442" s="3"/>
      <c r="EB442" s="3"/>
      <c r="EC442" s="3"/>
      <c r="ED442" s="3"/>
      <c r="EE442" s="3"/>
      <c r="EF442" s="3"/>
      <c r="EG442" s="3"/>
      <c r="EH442" s="3"/>
      <c r="EI442" s="3"/>
      <c r="EJ442" s="3"/>
      <c r="EK442" s="3"/>
      <c r="EL442" s="3"/>
      <c r="EM442" s="3"/>
      <c r="EN442" s="3"/>
      <c r="EO442" s="3"/>
      <c r="EP442" s="3"/>
      <c r="EQ442" s="3"/>
      <c r="ER442" s="3"/>
      <c r="ES442" s="3"/>
      <c r="ET442" s="3"/>
      <c r="EU442" s="3"/>
      <c r="EV442" s="3"/>
      <c r="EW442" s="3"/>
      <c r="EX442" s="3"/>
      <c r="EY442" s="3"/>
      <c r="EZ442" s="3"/>
      <c r="FA442" s="3"/>
      <c r="FB442" s="3"/>
      <c r="FC442" s="3"/>
      <c r="FD442" s="3"/>
      <c r="FE442" s="3"/>
      <c r="FF442" s="3"/>
      <c r="FG442" s="3"/>
      <c r="FH442" s="3"/>
      <c r="FI442" s="3"/>
      <c r="FJ442" s="3"/>
      <c r="FK442" s="3"/>
      <c r="FL442" s="3"/>
      <c r="FM442" s="3"/>
      <c r="FN442" s="3"/>
      <c r="FO442" s="3"/>
      <c r="FP442" s="3"/>
      <c r="FQ442" s="3"/>
      <c r="FR442" s="3"/>
      <c r="FS442" s="3"/>
      <c r="FT442" s="3"/>
      <c r="FU442" s="3"/>
      <c r="FV442" s="3"/>
      <c r="FW442" s="3"/>
      <c r="FX442" s="3"/>
      <c r="FY442" s="3"/>
      <c r="FZ442" s="3"/>
      <c r="GA442" s="3"/>
      <c r="GB442" s="3"/>
      <c r="GC442" s="3"/>
      <c r="GD442" s="3"/>
      <c r="GE442" s="3"/>
      <c r="GF442" s="3"/>
      <c r="GG442" s="3"/>
      <c r="GH442" s="3"/>
      <c r="GI442" s="3"/>
      <c r="GJ442" s="3"/>
      <c r="GK442" s="3"/>
      <c r="GL442" s="3"/>
      <c r="GM442" s="3"/>
      <c r="GN442" s="3"/>
      <c r="GO442" s="3"/>
      <c r="GP442" s="3"/>
      <c r="GQ442" s="3"/>
      <c r="GR442" s="3"/>
      <c r="GS442" s="3"/>
      <c r="GT442" s="3"/>
      <c r="GU442" s="3"/>
      <c r="GV442" s="3"/>
      <c r="GW442" s="3"/>
      <c r="GX442" s="3">
        <v>0</v>
      </c>
    </row>
    <row r="444" spans="1:245" x14ac:dyDescent="0.2">
      <c r="A444" s="4">
        <v>50</v>
      </c>
      <c r="B444" s="4">
        <v>0</v>
      </c>
      <c r="C444" s="4">
        <v>0</v>
      </c>
      <c r="D444" s="4">
        <v>1</v>
      </c>
      <c r="E444" s="4">
        <v>201</v>
      </c>
      <c r="F444" s="4">
        <f>ROUND(Source!O442,O444)</f>
        <v>0</v>
      </c>
      <c r="G444" s="4" t="s">
        <v>105</v>
      </c>
      <c r="H444" s="4" t="s">
        <v>106</v>
      </c>
      <c r="I444" s="4"/>
      <c r="J444" s="4"/>
      <c r="K444" s="4">
        <v>201</v>
      </c>
      <c r="L444" s="4">
        <v>1</v>
      </c>
      <c r="M444" s="4">
        <v>3</v>
      </c>
      <c r="N444" s="4" t="s">
        <v>3</v>
      </c>
      <c r="O444" s="4">
        <v>2</v>
      </c>
      <c r="P444" s="4"/>
      <c r="Q444" s="4"/>
      <c r="R444" s="4"/>
      <c r="S444" s="4"/>
      <c r="T444" s="4"/>
      <c r="U444" s="4"/>
      <c r="V444" s="4"/>
      <c r="W444" s="4"/>
    </row>
    <row r="445" spans="1:245" x14ac:dyDescent="0.2">
      <c r="A445" s="4">
        <v>50</v>
      </c>
      <c r="B445" s="4">
        <v>0</v>
      </c>
      <c r="C445" s="4">
        <v>0</v>
      </c>
      <c r="D445" s="4">
        <v>1</v>
      </c>
      <c r="E445" s="4">
        <v>202</v>
      </c>
      <c r="F445" s="4">
        <f>ROUND(Source!P442,O445)</f>
        <v>0</v>
      </c>
      <c r="G445" s="4" t="s">
        <v>107</v>
      </c>
      <c r="H445" s="4" t="s">
        <v>108</v>
      </c>
      <c r="I445" s="4"/>
      <c r="J445" s="4"/>
      <c r="K445" s="4">
        <v>202</v>
      </c>
      <c r="L445" s="4">
        <v>2</v>
      </c>
      <c r="M445" s="4">
        <v>3</v>
      </c>
      <c r="N445" s="4" t="s">
        <v>3</v>
      </c>
      <c r="O445" s="4">
        <v>2</v>
      </c>
      <c r="P445" s="4"/>
      <c r="Q445" s="4"/>
      <c r="R445" s="4"/>
      <c r="S445" s="4"/>
      <c r="T445" s="4"/>
      <c r="U445" s="4"/>
      <c r="V445" s="4"/>
      <c r="W445" s="4"/>
    </row>
    <row r="446" spans="1:245" x14ac:dyDescent="0.2">
      <c r="A446" s="4">
        <v>50</v>
      </c>
      <c r="B446" s="4">
        <v>0</v>
      </c>
      <c r="C446" s="4">
        <v>0</v>
      </c>
      <c r="D446" s="4">
        <v>1</v>
      </c>
      <c r="E446" s="4">
        <v>222</v>
      </c>
      <c r="F446" s="4">
        <f>ROUND(Source!AO442,O446)</f>
        <v>0</v>
      </c>
      <c r="G446" s="4" t="s">
        <v>109</v>
      </c>
      <c r="H446" s="4" t="s">
        <v>110</v>
      </c>
      <c r="I446" s="4"/>
      <c r="J446" s="4"/>
      <c r="K446" s="4">
        <v>222</v>
      </c>
      <c r="L446" s="4">
        <v>3</v>
      </c>
      <c r="M446" s="4">
        <v>3</v>
      </c>
      <c r="N446" s="4" t="s">
        <v>3</v>
      </c>
      <c r="O446" s="4">
        <v>2</v>
      </c>
      <c r="P446" s="4"/>
      <c r="Q446" s="4"/>
      <c r="R446" s="4"/>
      <c r="S446" s="4"/>
      <c r="T446" s="4"/>
      <c r="U446" s="4"/>
      <c r="V446" s="4"/>
      <c r="W446" s="4"/>
    </row>
    <row r="447" spans="1:245" x14ac:dyDescent="0.2">
      <c r="A447" s="4">
        <v>50</v>
      </c>
      <c r="B447" s="4">
        <v>0</v>
      </c>
      <c r="C447" s="4">
        <v>0</v>
      </c>
      <c r="D447" s="4">
        <v>1</v>
      </c>
      <c r="E447" s="4">
        <v>225</v>
      </c>
      <c r="F447" s="4">
        <f>ROUND(Source!AV442,O447)</f>
        <v>0</v>
      </c>
      <c r="G447" s="4" t="s">
        <v>111</v>
      </c>
      <c r="H447" s="4" t="s">
        <v>112</v>
      </c>
      <c r="I447" s="4"/>
      <c r="J447" s="4"/>
      <c r="K447" s="4">
        <v>225</v>
      </c>
      <c r="L447" s="4">
        <v>4</v>
      </c>
      <c r="M447" s="4">
        <v>3</v>
      </c>
      <c r="N447" s="4" t="s">
        <v>3</v>
      </c>
      <c r="O447" s="4">
        <v>2</v>
      </c>
      <c r="P447" s="4"/>
      <c r="Q447" s="4"/>
      <c r="R447" s="4"/>
      <c r="S447" s="4"/>
      <c r="T447" s="4"/>
      <c r="U447" s="4"/>
      <c r="V447" s="4"/>
      <c r="W447" s="4"/>
    </row>
    <row r="448" spans="1:245" x14ac:dyDescent="0.2">
      <c r="A448" s="4">
        <v>50</v>
      </c>
      <c r="B448" s="4">
        <v>0</v>
      </c>
      <c r="C448" s="4">
        <v>0</v>
      </c>
      <c r="D448" s="4">
        <v>1</v>
      </c>
      <c r="E448" s="4">
        <v>226</v>
      </c>
      <c r="F448" s="4">
        <f>ROUND(Source!AW442,O448)</f>
        <v>0</v>
      </c>
      <c r="G448" s="4" t="s">
        <v>113</v>
      </c>
      <c r="H448" s="4" t="s">
        <v>114</v>
      </c>
      <c r="I448" s="4"/>
      <c r="J448" s="4"/>
      <c r="K448" s="4">
        <v>226</v>
      </c>
      <c r="L448" s="4">
        <v>5</v>
      </c>
      <c r="M448" s="4">
        <v>3</v>
      </c>
      <c r="N448" s="4" t="s">
        <v>3</v>
      </c>
      <c r="O448" s="4">
        <v>2</v>
      </c>
      <c r="P448" s="4"/>
      <c r="Q448" s="4"/>
      <c r="R448" s="4"/>
      <c r="S448" s="4"/>
      <c r="T448" s="4"/>
      <c r="U448" s="4"/>
      <c r="V448" s="4"/>
      <c r="W448" s="4"/>
    </row>
    <row r="449" spans="1:23" x14ac:dyDescent="0.2">
      <c r="A449" s="4">
        <v>50</v>
      </c>
      <c r="B449" s="4">
        <v>0</v>
      </c>
      <c r="C449" s="4">
        <v>0</v>
      </c>
      <c r="D449" s="4">
        <v>1</v>
      </c>
      <c r="E449" s="4">
        <v>227</v>
      </c>
      <c r="F449" s="4">
        <f>ROUND(Source!AX442,O449)</f>
        <v>0</v>
      </c>
      <c r="G449" s="4" t="s">
        <v>115</v>
      </c>
      <c r="H449" s="4" t="s">
        <v>116</v>
      </c>
      <c r="I449" s="4"/>
      <c r="J449" s="4"/>
      <c r="K449" s="4">
        <v>227</v>
      </c>
      <c r="L449" s="4">
        <v>6</v>
      </c>
      <c r="M449" s="4">
        <v>3</v>
      </c>
      <c r="N449" s="4" t="s">
        <v>3</v>
      </c>
      <c r="O449" s="4">
        <v>2</v>
      </c>
      <c r="P449" s="4"/>
      <c r="Q449" s="4"/>
      <c r="R449" s="4"/>
      <c r="S449" s="4"/>
      <c r="T449" s="4"/>
      <c r="U449" s="4"/>
      <c r="V449" s="4"/>
      <c r="W449" s="4"/>
    </row>
    <row r="450" spans="1:23" x14ac:dyDescent="0.2">
      <c r="A450" s="4">
        <v>50</v>
      </c>
      <c r="B450" s="4">
        <v>0</v>
      </c>
      <c r="C450" s="4">
        <v>0</v>
      </c>
      <c r="D450" s="4">
        <v>1</v>
      </c>
      <c r="E450" s="4">
        <v>228</v>
      </c>
      <c r="F450" s="4">
        <f>ROUND(Source!AY442,O450)</f>
        <v>0</v>
      </c>
      <c r="G450" s="4" t="s">
        <v>117</v>
      </c>
      <c r="H450" s="4" t="s">
        <v>118</v>
      </c>
      <c r="I450" s="4"/>
      <c r="J450" s="4"/>
      <c r="K450" s="4">
        <v>228</v>
      </c>
      <c r="L450" s="4">
        <v>7</v>
      </c>
      <c r="M450" s="4">
        <v>3</v>
      </c>
      <c r="N450" s="4" t="s">
        <v>3</v>
      </c>
      <c r="O450" s="4">
        <v>2</v>
      </c>
      <c r="P450" s="4"/>
      <c r="Q450" s="4"/>
      <c r="R450" s="4"/>
      <c r="S450" s="4"/>
      <c r="T450" s="4"/>
      <c r="U450" s="4"/>
      <c r="V450" s="4"/>
      <c r="W450" s="4"/>
    </row>
    <row r="451" spans="1:23" x14ac:dyDescent="0.2">
      <c r="A451" s="4">
        <v>50</v>
      </c>
      <c r="B451" s="4">
        <v>0</v>
      </c>
      <c r="C451" s="4">
        <v>0</v>
      </c>
      <c r="D451" s="4">
        <v>1</v>
      </c>
      <c r="E451" s="4">
        <v>216</v>
      </c>
      <c r="F451" s="4">
        <f>ROUND(Source!AP442,O451)</f>
        <v>0</v>
      </c>
      <c r="G451" s="4" t="s">
        <v>119</v>
      </c>
      <c r="H451" s="4" t="s">
        <v>120</v>
      </c>
      <c r="I451" s="4"/>
      <c r="J451" s="4"/>
      <c r="K451" s="4">
        <v>216</v>
      </c>
      <c r="L451" s="4">
        <v>8</v>
      </c>
      <c r="M451" s="4">
        <v>3</v>
      </c>
      <c r="N451" s="4" t="s">
        <v>3</v>
      </c>
      <c r="O451" s="4">
        <v>2</v>
      </c>
      <c r="P451" s="4"/>
      <c r="Q451" s="4"/>
      <c r="R451" s="4"/>
      <c r="S451" s="4"/>
      <c r="T451" s="4"/>
      <c r="U451" s="4"/>
      <c r="V451" s="4"/>
      <c r="W451" s="4"/>
    </row>
    <row r="452" spans="1:23" x14ac:dyDescent="0.2">
      <c r="A452" s="4">
        <v>50</v>
      </c>
      <c r="B452" s="4">
        <v>0</v>
      </c>
      <c r="C452" s="4">
        <v>0</v>
      </c>
      <c r="D452" s="4">
        <v>1</v>
      </c>
      <c r="E452" s="4">
        <v>223</v>
      </c>
      <c r="F452" s="4">
        <f>ROUND(Source!AQ442,O452)</f>
        <v>0</v>
      </c>
      <c r="G452" s="4" t="s">
        <v>121</v>
      </c>
      <c r="H452" s="4" t="s">
        <v>122</v>
      </c>
      <c r="I452" s="4"/>
      <c r="J452" s="4"/>
      <c r="K452" s="4">
        <v>223</v>
      </c>
      <c r="L452" s="4">
        <v>9</v>
      </c>
      <c r="M452" s="4">
        <v>3</v>
      </c>
      <c r="N452" s="4" t="s">
        <v>3</v>
      </c>
      <c r="O452" s="4">
        <v>2</v>
      </c>
      <c r="P452" s="4"/>
      <c r="Q452" s="4"/>
      <c r="R452" s="4"/>
      <c r="S452" s="4"/>
      <c r="T452" s="4"/>
      <c r="U452" s="4"/>
      <c r="V452" s="4"/>
      <c r="W452" s="4"/>
    </row>
    <row r="453" spans="1:23" x14ac:dyDescent="0.2">
      <c r="A453" s="4">
        <v>50</v>
      </c>
      <c r="B453" s="4">
        <v>0</v>
      </c>
      <c r="C453" s="4">
        <v>0</v>
      </c>
      <c r="D453" s="4">
        <v>1</v>
      </c>
      <c r="E453" s="4">
        <v>229</v>
      </c>
      <c r="F453" s="4">
        <f>ROUND(Source!AZ442,O453)</f>
        <v>0</v>
      </c>
      <c r="G453" s="4" t="s">
        <v>123</v>
      </c>
      <c r="H453" s="4" t="s">
        <v>124</v>
      </c>
      <c r="I453" s="4"/>
      <c r="J453" s="4"/>
      <c r="K453" s="4">
        <v>229</v>
      </c>
      <c r="L453" s="4">
        <v>10</v>
      </c>
      <c r="M453" s="4">
        <v>3</v>
      </c>
      <c r="N453" s="4" t="s">
        <v>3</v>
      </c>
      <c r="O453" s="4">
        <v>2</v>
      </c>
      <c r="P453" s="4"/>
      <c r="Q453" s="4"/>
      <c r="R453" s="4"/>
      <c r="S453" s="4"/>
      <c r="T453" s="4"/>
      <c r="U453" s="4"/>
      <c r="V453" s="4"/>
      <c r="W453" s="4"/>
    </row>
    <row r="454" spans="1:23" x14ac:dyDescent="0.2">
      <c r="A454" s="4">
        <v>50</v>
      </c>
      <c r="B454" s="4">
        <v>0</v>
      </c>
      <c r="C454" s="4">
        <v>0</v>
      </c>
      <c r="D454" s="4">
        <v>1</v>
      </c>
      <c r="E454" s="4">
        <v>203</v>
      </c>
      <c r="F454" s="4">
        <f>ROUND(Source!Q442,O454)</f>
        <v>0</v>
      </c>
      <c r="G454" s="4" t="s">
        <v>125</v>
      </c>
      <c r="H454" s="4" t="s">
        <v>126</v>
      </c>
      <c r="I454" s="4"/>
      <c r="J454" s="4"/>
      <c r="K454" s="4">
        <v>203</v>
      </c>
      <c r="L454" s="4">
        <v>11</v>
      </c>
      <c r="M454" s="4">
        <v>3</v>
      </c>
      <c r="N454" s="4" t="s">
        <v>3</v>
      </c>
      <c r="O454" s="4">
        <v>2</v>
      </c>
      <c r="P454" s="4"/>
      <c r="Q454" s="4"/>
      <c r="R454" s="4"/>
      <c r="S454" s="4"/>
      <c r="T454" s="4"/>
      <c r="U454" s="4"/>
      <c r="V454" s="4"/>
      <c r="W454" s="4"/>
    </row>
    <row r="455" spans="1:23" x14ac:dyDescent="0.2">
      <c r="A455" s="4">
        <v>50</v>
      </c>
      <c r="B455" s="4">
        <v>0</v>
      </c>
      <c r="C455" s="4">
        <v>0</v>
      </c>
      <c r="D455" s="4">
        <v>1</v>
      </c>
      <c r="E455" s="4">
        <v>231</v>
      </c>
      <c r="F455" s="4">
        <f>ROUND(Source!BB442,O455)</f>
        <v>0</v>
      </c>
      <c r="G455" s="4" t="s">
        <v>127</v>
      </c>
      <c r="H455" s="4" t="s">
        <v>128</v>
      </c>
      <c r="I455" s="4"/>
      <c r="J455" s="4"/>
      <c r="K455" s="4">
        <v>231</v>
      </c>
      <c r="L455" s="4">
        <v>12</v>
      </c>
      <c r="M455" s="4">
        <v>3</v>
      </c>
      <c r="N455" s="4" t="s">
        <v>3</v>
      </c>
      <c r="O455" s="4">
        <v>2</v>
      </c>
      <c r="P455" s="4"/>
      <c r="Q455" s="4"/>
      <c r="R455" s="4"/>
      <c r="S455" s="4"/>
      <c r="T455" s="4"/>
      <c r="U455" s="4"/>
      <c r="V455" s="4"/>
      <c r="W455" s="4"/>
    </row>
    <row r="456" spans="1:23" x14ac:dyDescent="0.2">
      <c r="A456" s="4">
        <v>50</v>
      </c>
      <c r="B456" s="4">
        <v>0</v>
      </c>
      <c r="C456" s="4">
        <v>0</v>
      </c>
      <c r="D456" s="4">
        <v>1</v>
      </c>
      <c r="E456" s="4">
        <v>204</v>
      </c>
      <c r="F456" s="4">
        <f>ROUND(Source!R442,O456)</f>
        <v>0</v>
      </c>
      <c r="G456" s="4" t="s">
        <v>129</v>
      </c>
      <c r="H456" s="4" t="s">
        <v>130</v>
      </c>
      <c r="I456" s="4"/>
      <c r="J456" s="4"/>
      <c r="K456" s="4">
        <v>204</v>
      </c>
      <c r="L456" s="4">
        <v>13</v>
      </c>
      <c r="M456" s="4">
        <v>3</v>
      </c>
      <c r="N456" s="4" t="s">
        <v>3</v>
      </c>
      <c r="O456" s="4">
        <v>2</v>
      </c>
      <c r="P456" s="4"/>
      <c r="Q456" s="4"/>
      <c r="R456" s="4"/>
      <c r="S456" s="4"/>
      <c r="T456" s="4"/>
      <c r="U456" s="4"/>
      <c r="V456" s="4"/>
      <c r="W456" s="4"/>
    </row>
    <row r="457" spans="1:23" x14ac:dyDescent="0.2">
      <c r="A457" s="4">
        <v>50</v>
      </c>
      <c r="B457" s="4">
        <v>0</v>
      </c>
      <c r="C457" s="4">
        <v>0</v>
      </c>
      <c r="D457" s="4">
        <v>1</v>
      </c>
      <c r="E457" s="4">
        <v>205</v>
      </c>
      <c r="F457" s="4">
        <f>ROUND(Source!S442,O457)</f>
        <v>0</v>
      </c>
      <c r="G457" s="4" t="s">
        <v>131</v>
      </c>
      <c r="H457" s="4" t="s">
        <v>132</v>
      </c>
      <c r="I457" s="4"/>
      <c r="J457" s="4"/>
      <c r="K457" s="4">
        <v>205</v>
      </c>
      <c r="L457" s="4">
        <v>14</v>
      </c>
      <c r="M457" s="4">
        <v>3</v>
      </c>
      <c r="N457" s="4" t="s">
        <v>3</v>
      </c>
      <c r="O457" s="4">
        <v>2</v>
      </c>
      <c r="P457" s="4"/>
      <c r="Q457" s="4"/>
      <c r="R457" s="4"/>
      <c r="S457" s="4"/>
      <c r="T457" s="4"/>
      <c r="U457" s="4"/>
      <c r="V457" s="4"/>
      <c r="W457" s="4"/>
    </row>
    <row r="458" spans="1:23" x14ac:dyDescent="0.2">
      <c r="A458" s="4">
        <v>50</v>
      </c>
      <c r="B458" s="4">
        <v>0</v>
      </c>
      <c r="C458" s="4">
        <v>0</v>
      </c>
      <c r="D458" s="4">
        <v>1</v>
      </c>
      <c r="E458" s="4">
        <v>232</v>
      </c>
      <c r="F458" s="4">
        <f>ROUND(Source!BC442,O458)</f>
        <v>0</v>
      </c>
      <c r="G458" s="4" t="s">
        <v>133</v>
      </c>
      <c r="H458" s="4" t="s">
        <v>134</v>
      </c>
      <c r="I458" s="4"/>
      <c r="J458" s="4"/>
      <c r="K458" s="4">
        <v>232</v>
      </c>
      <c r="L458" s="4">
        <v>15</v>
      </c>
      <c r="M458" s="4">
        <v>3</v>
      </c>
      <c r="N458" s="4" t="s">
        <v>3</v>
      </c>
      <c r="O458" s="4">
        <v>2</v>
      </c>
      <c r="P458" s="4"/>
      <c r="Q458" s="4"/>
      <c r="R458" s="4"/>
      <c r="S458" s="4"/>
      <c r="T458" s="4"/>
      <c r="U458" s="4"/>
      <c r="V458" s="4"/>
      <c r="W458" s="4"/>
    </row>
    <row r="459" spans="1:23" x14ac:dyDescent="0.2">
      <c r="A459" s="4">
        <v>50</v>
      </c>
      <c r="B459" s="4">
        <v>0</v>
      </c>
      <c r="C459" s="4">
        <v>0</v>
      </c>
      <c r="D459" s="4">
        <v>1</v>
      </c>
      <c r="E459" s="4">
        <v>214</v>
      </c>
      <c r="F459" s="4">
        <f>ROUND(Source!AS442,O459)</f>
        <v>0</v>
      </c>
      <c r="G459" s="4" t="s">
        <v>135</v>
      </c>
      <c r="H459" s="4" t="s">
        <v>136</v>
      </c>
      <c r="I459" s="4"/>
      <c r="J459" s="4"/>
      <c r="K459" s="4">
        <v>214</v>
      </c>
      <c r="L459" s="4">
        <v>16</v>
      </c>
      <c r="M459" s="4">
        <v>3</v>
      </c>
      <c r="N459" s="4" t="s">
        <v>3</v>
      </c>
      <c r="O459" s="4">
        <v>2</v>
      </c>
      <c r="P459" s="4"/>
      <c r="Q459" s="4"/>
      <c r="R459" s="4"/>
      <c r="S459" s="4"/>
      <c r="T459" s="4"/>
      <c r="U459" s="4"/>
      <c r="V459" s="4"/>
      <c r="W459" s="4"/>
    </row>
    <row r="460" spans="1:23" x14ac:dyDescent="0.2">
      <c r="A460" s="4">
        <v>50</v>
      </c>
      <c r="B460" s="4">
        <v>0</v>
      </c>
      <c r="C460" s="4">
        <v>0</v>
      </c>
      <c r="D460" s="4">
        <v>1</v>
      </c>
      <c r="E460" s="4">
        <v>215</v>
      </c>
      <c r="F460" s="4">
        <f>ROUND(Source!AT442,O460)</f>
        <v>0</v>
      </c>
      <c r="G460" s="4" t="s">
        <v>137</v>
      </c>
      <c r="H460" s="4" t="s">
        <v>138</v>
      </c>
      <c r="I460" s="4"/>
      <c r="J460" s="4"/>
      <c r="K460" s="4">
        <v>215</v>
      </c>
      <c r="L460" s="4">
        <v>17</v>
      </c>
      <c r="M460" s="4">
        <v>3</v>
      </c>
      <c r="N460" s="4" t="s">
        <v>3</v>
      </c>
      <c r="O460" s="4">
        <v>2</v>
      </c>
      <c r="P460" s="4"/>
      <c r="Q460" s="4"/>
      <c r="R460" s="4"/>
      <c r="S460" s="4"/>
      <c r="T460" s="4"/>
      <c r="U460" s="4"/>
      <c r="V460" s="4"/>
      <c r="W460" s="4"/>
    </row>
    <row r="461" spans="1:23" x14ac:dyDescent="0.2">
      <c r="A461" s="4">
        <v>50</v>
      </c>
      <c r="B461" s="4">
        <v>0</v>
      </c>
      <c r="C461" s="4">
        <v>0</v>
      </c>
      <c r="D461" s="4">
        <v>1</v>
      </c>
      <c r="E461" s="4">
        <v>217</v>
      </c>
      <c r="F461" s="4">
        <f>ROUND(Source!AU442,O461)</f>
        <v>0</v>
      </c>
      <c r="G461" s="4" t="s">
        <v>139</v>
      </c>
      <c r="H461" s="4" t="s">
        <v>140</v>
      </c>
      <c r="I461" s="4"/>
      <c r="J461" s="4"/>
      <c r="K461" s="4">
        <v>217</v>
      </c>
      <c r="L461" s="4">
        <v>18</v>
      </c>
      <c r="M461" s="4">
        <v>3</v>
      </c>
      <c r="N461" s="4" t="s">
        <v>3</v>
      </c>
      <c r="O461" s="4">
        <v>2</v>
      </c>
      <c r="P461" s="4"/>
      <c r="Q461" s="4"/>
      <c r="R461" s="4"/>
      <c r="S461" s="4"/>
      <c r="T461" s="4"/>
      <c r="U461" s="4"/>
      <c r="V461" s="4"/>
      <c r="W461" s="4"/>
    </row>
    <row r="462" spans="1:23" x14ac:dyDescent="0.2">
      <c r="A462" s="4">
        <v>50</v>
      </c>
      <c r="B462" s="4">
        <v>0</v>
      </c>
      <c r="C462" s="4">
        <v>0</v>
      </c>
      <c r="D462" s="4">
        <v>1</v>
      </c>
      <c r="E462" s="4">
        <v>230</v>
      </c>
      <c r="F462" s="4">
        <f>ROUND(Source!BA442,O462)</f>
        <v>0</v>
      </c>
      <c r="G462" s="4" t="s">
        <v>141</v>
      </c>
      <c r="H462" s="4" t="s">
        <v>142</v>
      </c>
      <c r="I462" s="4"/>
      <c r="J462" s="4"/>
      <c r="K462" s="4">
        <v>230</v>
      </c>
      <c r="L462" s="4">
        <v>19</v>
      </c>
      <c r="M462" s="4">
        <v>3</v>
      </c>
      <c r="N462" s="4" t="s">
        <v>3</v>
      </c>
      <c r="O462" s="4">
        <v>2</v>
      </c>
      <c r="P462" s="4"/>
      <c r="Q462" s="4"/>
      <c r="R462" s="4"/>
      <c r="S462" s="4"/>
      <c r="T462" s="4"/>
      <c r="U462" s="4"/>
      <c r="V462" s="4"/>
      <c r="W462" s="4"/>
    </row>
    <row r="463" spans="1:23" x14ac:dyDescent="0.2">
      <c r="A463" s="4">
        <v>50</v>
      </c>
      <c r="B463" s="4">
        <v>0</v>
      </c>
      <c r="C463" s="4">
        <v>0</v>
      </c>
      <c r="D463" s="4">
        <v>1</v>
      </c>
      <c r="E463" s="4">
        <v>206</v>
      </c>
      <c r="F463" s="4">
        <f>ROUND(Source!T442,O463)</f>
        <v>0</v>
      </c>
      <c r="G463" s="4" t="s">
        <v>143</v>
      </c>
      <c r="H463" s="4" t="s">
        <v>144</v>
      </c>
      <c r="I463" s="4"/>
      <c r="J463" s="4"/>
      <c r="K463" s="4">
        <v>206</v>
      </c>
      <c r="L463" s="4">
        <v>20</v>
      </c>
      <c r="M463" s="4">
        <v>3</v>
      </c>
      <c r="N463" s="4" t="s">
        <v>3</v>
      </c>
      <c r="O463" s="4">
        <v>2</v>
      </c>
      <c r="P463" s="4"/>
      <c r="Q463" s="4"/>
      <c r="R463" s="4"/>
      <c r="S463" s="4"/>
      <c r="T463" s="4"/>
      <c r="U463" s="4"/>
      <c r="V463" s="4"/>
      <c r="W463" s="4"/>
    </row>
    <row r="464" spans="1:23" x14ac:dyDescent="0.2">
      <c r="A464" s="4">
        <v>50</v>
      </c>
      <c r="B464" s="4">
        <v>0</v>
      </c>
      <c r="C464" s="4">
        <v>0</v>
      </c>
      <c r="D464" s="4">
        <v>1</v>
      </c>
      <c r="E464" s="4">
        <v>207</v>
      </c>
      <c r="F464" s="4">
        <f>Source!U442</f>
        <v>0</v>
      </c>
      <c r="G464" s="4" t="s">
        <v>145</v>
      </c>
      <c r="H464" s="4" t="s">
        <v>146</v>
      </c>
      <c r="I464" s="4"/>
      <c r="J464" s="4"/>
      <c r="K464" s="4">
        <v>207</v>
      </c>
      <c r="L464" s="4">
        <v>21</v>
      </c>
      <c r="M464" s="4">
        <v>3</v>
      </c>
      <c r="N464" s="4" t="s">
        <v>3</v>
      </c>
      <c r="O464" s="4">
        <v>-1</v>
      </c>
      <c r="P464" s="4"/>
      <c r="Q464" s="4"/>
      <c r="R464" s="4"/>
      <c r="S464" s="4"/>
      <c r="T464" s="4"/>
      <c r="U464" s="4"/>
      <c r="V464" s="4"/>
      <c r="W464" s="4"/>
    </row>
    <row r="465" spans="1:245" x14ac:dyDescent="0.2">
      <c r="A465" s="4">
        <v>50</v>
      </c>
      <c r="B465" s="4">
        <v>0</v>
      </c>
      <c r="C465" s="4">
        <v>0</v>
      </c>
      <c r="D465" s="4">
        <v>1</v>
      </c>
      <c r="E465" s="4">
        <v>208</v>
      </c>
      <c r="F465" s="4">
        <f>Source!V442</f>
        <v>0</v>
      </c>
      <c r="G465" s="4" t="s">
        <v>147</v>
      </c>
      <c r="H465" s="4" t="s">
        <v>148</v>
      </c>
      <c r="I465" s="4"/>
      <c r="J465" s="4"/>
      <c r="K465" s="4">
        <v>208</v>
      </c>
      <c r="L465" s="4">
        <v>22</v>
      </c>
      <c r="M465" s="4">
        <v>3</v>
      </c>
      <c r="N465" s="4" t="s">
        <v>3</v>
      </c>
      <c r="O465" s="4">
        <v>-1</v>
      </c>
      <c r="P465" s="4"/>
      <c r="Q465" s="4"/>
      <c r="R465" s="4"/>
      <c r="S465" s="4"/>
      <c r="T465" s="4"/>
      <c r="U465" s="4"/>
      <c r="V465" s="4"/>
      <c r="W465" s="4"/>
    </row>
    <row r="466" spans="1:245" x14ac:dyDescent="0.2">
      <c r="A466" s="4">
        <v>50</v>
      </c>
      <c r="B466" s="4">
        <v>0</v>
      </c>
      <c r="C466" s="4">
        <v>0</v>
      </c>
      <c r="D466" s="4">
        <v>1</v>
      </c>
      <c r="E466" s="4">
        <v>209</v>
      </c>
      <c r="F466" s="4">
        <f>ROUND(Source!W442,O466)</f>
        <v>0</v>
      </c>
      <c r="G466" s="4" t="s">
        <v>149</v>
      </c>
      <c r="H466" s="4" t="s">
        <v>150</v>
      </c>
      <c r="I466" s="4"/>
      <c r="J466" s="4"/>
      <c r="K466" s="4">
        <v>209</v>
      </c>
      <c r="L466" s="4">
        <v>23</v>
      </c>
      <c r="M466" s="4">
        <v>3</v>
      </c>
      <c r="N466" s="4" t="s">
        <v>3</v>
      </c>
      <c r="O466" s="4">
        <v>2</v>
      </c>
      <c r="P466" s="4"/>
      <c r="Q466" s="4"/>
      <c r="R466" s="4"/>
      <c r="S466" s="4"/>
      <c r="T466" s="4"/>
      <c r="U466" s="4"/>
      <c r="V466" s="4"/>
      <c r="W466" s="4"/>
    </row>
    <row r="467" spans="1:245" x14ac:dyDescent="0.2">
      <c r="A467" s="4">
        <v>50</v>
      </c>
      <c r="B467" s="4">
        <v>0</v>
      </c>
      <c r="C467" s="4">
        <v>0</v>
      </c>
      <c r="D467" s="4">
        <v>1</v>
      </c>
      <c r="E467" s="4">
        <v>210</v>
      </c>
      <c r="F467" s="4">
        <f>ROUND(Source!X442,O467)</f>
        <v>0</v>
      </c>
      <c r="G467" s="4" t="s">
        <v>151</v>
      </c>
      <c r="H467" s="4" t="s">
        <v>152</v>
      </c>
      <c r="I467" s="4"/>
      <c r="J467" s="4"/>
      <c r="K467" s="4">
        <v>210</v>
      </c>
      <c r="L467" s="4">
        <v>24</v>
      </c>
      <c r="M467" s="4">
        <v>3</v>
      </c>
      <c r="N467" s="4" t="s">
        <v>3</v>
      </c>
      <c r="O467" s="4">
        <v>2</v>
      </c>
      <c r="P467" s="4"/>
      <c r="Q467" s="4"/>
      <c r="R467" s="4"/>
      <c r="S467" s="4"/>
      <c r="T467" s="4"/>
      <c r="U467" s="4"/>
      <c r="V467" s="4"/>
      <c r="W467" s="4"/>
    </row>
    <row r="468" spans="1:245" x14ac:dyDescent="0.2">
      <c r="A468" s="4">
        <v>50</v>
      </c>
      <c r="B468" s="4">
        <v>0</v>
      </c>
      <c r="C468" s="4">
        <v>0</v>
      </c>
      <c r="D468" s="4">
        <v>1</v>
      </c>
      <c r="E468" s="4">
        <v>211</v>
      </c>
      <c r="F468" s="4">
        <f>ROUND(Source!Y442,O468)</f>
        <v>0</v>
      </c>
      <c r="G468" s="4" t="s">
        <v>153</v>
      </c>
      <c r="H468" s="4" t="s">
        <v>154</v>
      </c>
      <c r="I468" s="4"/>
      <c r="J468" s="4"/>
      <c r="K468" s="4">
        <v>211</v>
      </c>
      <c r="L468" s="4">
        <v>25</v>
      </c>
      <c r="M468" s="4">
        <v>3</v>
      </c>
      <c r="N468" s="4" t="s">
        <v>3</v>
      </c>
      <c r="O468" s="4">
        <v>2</v>
      </c>
      <c r="P468" s="4"/>
      <c r="Q468" s="4"/>
      <c r="R468" s="4"/>
      <c r="S468" s="4"/>
      <c r="T468" s="4"/>
      <c r="U468" s="4"/>
      <c r="V468" s="4"/>
      <c r="W468" s="4"/>
    </row>
    <row r="469" spans="1:245" x14ac:dyDescent="0.2">
      <c r="A469" s="4">
        <v>50</v>
      </c>
      <c r="B469" s="4">
        <v>0</v>
      </c>
      <c r="C469" s="4">
        <v>0</v>
      </c>
      <c r="D469" s="4">
        <v>1</v>
      </c>
      <c r="E469" s="4">
        <v>224</v>
      </c>
      <c r="F469" s="4">
        <f>ROUND(Source!AR442,O469)</f>
        <v>0</v>
      </c>
      <c r="G469" s="4" t="s">
        <v>155</v>
      </c>
      <c r="H469" s="4" t="s">
        <v>156</v>
      </c>
      <c r="I469" s="4"/>
      <c r="J469" s="4"/>
      <c r="K469" s="4">
        <v>224</v>
      </c>
      <c r="L469" s="4">
        <v>26</v>
      </c>
      <c r="M469" s="4">
        <v>3</v>
      </c>
      <c r="N469" s="4" t="s">
        <v>3</v>
      </c>
      <c r="O469" s="4">
        <v>2</v>
      </c>
      <c r="P469" s="4"/>
      <c r="Q469" s="4"/>
      <c r="R469" s="4"/>
      <c r="S469" s="4"/>
      <c r="T469" s="4"/>
      <c r="U469" s="4"/>
      <c r="V469" s="4"/>
      <c r="W469" s="4"/>
    </row>
    <row r="471" spans="1:245" x14ac:dyDescent="0.2">
      <c r="A471" s="1">
        <v>4</v>
      </c>
      <c r="B471" s="1">
        <v>0</v>
      </c>
      <c r="C471" s="1"/>
      <c r="D471" s="1">
        <f>ROW(A599)</f>
        <v>599</v>
      </c>
      <c r="E471" s="1"/>
      <c r="F471" s="1" t="s">
        <v>14</v>
      </c>
      <c r="G471" s="1" t="s">
        <v>343</v>
      </c>
      <c r="H471" s="1" t="s">
        <v>3</v>
      </c>
      <c r="I471" s="1">
        <v>0</v>
      </c>
      <c r="J471" s="1"/>
      <c r="K471" s="1">
        <v>0</v>
      </c>
      <c r="L471" s="1"/>
      <c r="M471" s="1"/>
      <c r="N471" s="1"/>
      <c r="O471" s="1"/>
      <c r="P471" s="1"/>
      <c r="Q471" s="1"/>
      <c r="R471" s="1"/>
      <c r="S471" s="1"/>
      <c r="T471" s="1"/>
      <c r="U471" s="1" t="s">
        <v>3</v>
      </c>
      <c r="V471" s="1">
        <v>0</v>
      </c>
      <c r="W471" s="1"/>
      <c r="X471" s="1"/>
      <c r="Y471" s="1"/>
      <c r="Z471" s="1"/>
      <c r="AA471" s="1"/>
      <c r="AB471" s="1" t="s">
        <v>3</v>
      </c>
      <c r="AC471" s="1" t="s">
        <v>3</v>
      </c>
      <c r="AD471" s="1" t="s">
        <v>3</v>
      </c>
      <c r="AE471" s="1" t="s">
        <v>3</v>
      </c>
      <c r="AF471" s="1" t="s">
        <v>3</v>
      </c>
      <c r="AG471" s="1" t="s">
        <v>3</v>
      </c>
      <c r="AH471" s="1"/>
      <c r="AI471" s="1"/>
      <c r="AJ471" s="1"/>
      <c r="AK471" s="1"/>
      <c r="AL471" s="1"/>
      <c r="AM471" s="1"/>
      <c r="AN471" s="1"/>
      <c r="AO471" s="1"/>
      <c r="AP471" s="1" t="s">
        <v>3</v>
      </c>
      <c r="AQ471" s="1" t="s">
        <v>3</v>
      </c>
      <c r="AR471" s="1" t="s">
        <v>3</v>
      </c>
      <c r="AS471" s="1"/>
      <c r="AT471" s="1"/>
      <c r="AU471" s="1"/>
      <c r="AV471" s="1"/>
      <c r="AW471" s="1"/>
      <c r="AX471" s="1"/>
      <c r="AY471" s="1"/>
      <c r="AZ471" s="1" t="s">
        <v>3</v>
      </c>
      <c r="BA471" s="1"/>
      <c r="BB471" s="1" t="s">
        <v>3</v>
      </c>
      <c r="BC471" s="1" t="s">
        <v>3</v>
      </c>
      <c r="BD471" s="1" t="s">
        <v>3</v>
      </c>
      <c r="BE471" s="1" t="s">
        <v>3</v>
      </c>
      <c r="BF471" s="1" t="s">
        <v>3</v>
      </c>
      <c r="BG471" s="1" t="s">
        <v>3</v>
      </c>
      <c r="BH471" s="1" t="s">
        <v>3</v>
      </c>
      <c r="BI471" s="1" t="s">
        <v>3</v>
      </c>
      <c r="BJ471" s="1" t="s">
        <v>3</v>
      </c>
      <c r="BK471" s="1" t="s">
        <v>3</v>
      </c>
      <c r="BL471" s="1" t="s">
        <v>3</v>
      </c>
      <c r="BM471" s="1" t="s">
        <v>3</v>
      </c>
      <c r="BN471" s="1" t="s">
        <v>3</v>
      </c>
      <c r="BO471" s="1" t="s">
        <v>3</v>
      </c>
      <c r="BP471" s="1" t="s">
        <v>3</v>
      </c>
      <c r="BQ471" s="1"/>
      <c r="BR471" s="1"/>
      <c r="BS471" s="1"/>
      <c r="BT471" s="1"/>
      <c r="BU471" s="1"/>
      <c r="BV471" s="1"/>
      <c r="BW471" s="1"/>
      <c r="BX471" s="1">
        <v>0</v>
      </c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>
        <v>0</v>
      </c>
    </row>
    <row r="473" spans="1:245" x14ac:dyDescent="0.2">
      <c r="A473" s="2">
        <v>52</v>
      </c>
      <c r="B473" s="2">
        <f t="shared" ref="B473:G473" si="423">B599</f>
        <v>0</v>
      </c>
      <c r="C473" s="2">
        <f t="shared" si="423"/>
        <v>4</v>
      </c>
      <c r="D473" s="2">
        <f t="shared" si="423"/>
        <v>471</v>
      </c>
      <c r="E473" s="2">
        <f t="shared" si="423"/>
        <v>0</v>
      </c>
      <c r="F473" s="2" t="str">
        <f t="shared" si="423"/>
        <v>Новый раздел</v>
      </c>
      <c r="G473" s="2" t="str">
        <f t="shared" si="423"/>
        <v>Малые Архитектурные Формы</v>
      </c>
      <c r="H473" s="2"/>
      <c r="I473" s="2"/>
      <c r="J473" s="2"/>
      <c r="K473" s="2"/>
      <c r="L473" s="2"/>
      <c r="M473" s="2"/>
      <c r="N473" s="2"/>
      <c r="O473" s="2">
        <f t="shared" ref="O473:AT473" si="424">O599</f>
        <v>0</v>
      </c>
      <c r="P473" s="2">
        <f t="shared" si="424"/>
        <v>0</v>
      </c>
      <c r="Q473" s="2">
        <f t="shared" si="424"/>
        <v>0</v>
      </c>
      <c r="R473" s="2">
        <f t="shared" si="424"/>
        <v>0</v>
      </c>
      <c r="S473" s="2">
        <f t="shared" si="424"/>
        <v>0</v>
      </c>
      <c r="T473" s="2">
        <f t="shared" si="424"/>
        <v>0</v>
      </c>
      <c r="U473" s="2">
        <f t="shared" si="424"/>
        <v>0</v>
      </c>
      <c r="V473" s="2">
        <f t="shared" si="424"/>
        <v>0</v>
      </c>
      <c r="W473" s="2">
        <f t="shared" si="424"/>
        <v>0</v>
      </c>
      <c r="X473" s="2">
        <f t="shared" si="424"/>
        <v>0</v>
      </c>
      <c r="Y473" s="2">
        <f t="shared" si="424"/>
        <v>0</v>
      </c>
      <c r="Z473" s="2">
        <f t="shared" si="424"/>
        <v>0</v>
      </c>
      <c r="AA473" s="2">
        <f t="shared" si="424"/>
        <v>0</v>
      </c>
      <c r="AB473" s="2">
        <f t="shared" si="424"/>
        <v>0</v>
      </c>
      <c r="AC473" s="2">
        <f t="shared" si="424"/>
        <v>0</v>
      </c>
      <c r="AD473" s="2">
        <f t="shared" si="424"/>
        <v>0</v>
      </c>
      <c r="AE473" s="2">
        <f t="shared" si="424"/>
        <v>0</v>
      </c>
      <c r="AF473" s="2">
        <f t="shared" si="424"/>
        <v>0</v>
      </c>
      <c r="AG473" s="2">
        <f t="shared" si="424"/>
        <v>0</v>
      </c>
      <c r="AH473" s="2">
        <f t="shared" si="424"/>
        <v>0</v>
      </c>
      <c r="AI473" s="2">
        <f t="shared" si="424"/>
        <v>0</v>
      </c>
      <c r="AJ473" s="2">
        <f t="shared" si="424"/>
        <v>0</v>
      </c>
      <c r="AK473" s="2">
        <f t="shared" si="424"/>
        <v>0</v>
      </c>
      <c r="AL473" s="2">
        <f t="shared" si="424"/>
        <v>0</v>
      </c>
      <c r="AM473" s="2">
        <f t="shared" si="424"/>
        <v>0</v>
      </c>
      <c r="AN473" s="2">
        <f t="shared" si="424"/>
        <v>0</v>
      </c>
      <c r="AO473" s="2">
        <f t="shared" si="424"/>
        <v>0</v>
      </c>
      <c r="AP473" s="2">
        <f t="shared" si="424"/>
        <v>0</v>
      </c>
      <c r="AQ473" s="2">
        <f t="shared" si="424"/>
        <v>0</v>
      </c>
      <c r="AR473" s="2">
        <f t="shared" si="424"/>
        <v>0</v>
      </c>
      <c r="AS473" s="2">
        <f t="shared" si="424"/>
        <v>0</v>
      </c>
      <c r="AT473" s="2">
        <f t="shared" si="424"/>
        <v>0</v>
      </c>
      <c r="AU473" s="2">
        <f t="shared" ref="AU473:BZ473" si="425">AU599</f>
        <v>0</v>
      </c>
      <c r="AV473" s="2">
        <f t="shared" si="425"/>
        <v>0</v>
      </c>
      <c r="AW473" s="2">
        <f t="shared" si="425"/>
        <v>0</v>
      </c>
      <c r="AX473" s="2">
        <f t="shared" si="425"/>
        <v>0</v>
      </c>
      <c r="AY473" s="2">
        <f t="shared" si="425"/>
        <v>0</v>
      </c>
      <c r="AZ473" s="2">
        <f t="shared" si="425"/>
        <v>0</v>
      </c>
      <c r="BA473" s="2">
        <f t="shared" si="425"/>
        <v>0</v>
      </c>
      <c r="BB473" s="2">
        <f t="shared" si="425"/>
        <v>0</v>
      </c>
      <c r="BC473" s="2">
        <f t="shared" si="425"/>
        <v>0</v>
      </c>
      <c r="BD473" s="2">
        <f t="shared" si="425"/>
        <v>0</v>
      </c>
      <c r="BE473" s="2">
        <f t="shared" si="425"/>
        <v>0</v>
      </c>
      <c r="BF473" s="2">
        <f t="shared" si="425"/>
        <v>0</v>
      </c>
      <c r="BG473" s="2">
        <f t="shared" si="425"/>
        <v>0</v>
      </c>
      <c r="BH473" s="2">
        <f t="shared" si="425"/>
        <v>0</v>
      </c>
      <c r="BI473" s="2">
        <f t="shared" si="425"/>
        <v>0</v>
      </c>
      <c r="BJ473" s="2">
        <f t="shared" si="425"/>
        <v>0</v>
      </c>
      <c r="BK473" s="2">
        <f t="shared" si="425"/>
        <v>0</v>
      </c>
      <c r="BL473" s="2">
        <f t="shared" si="425"/>
        <v>0</v>
      </c>
      <c r="BM473" s="2">
        <f t="shared" si="425"/>
        <v>0</v>
      </c>
      <c r="BN473" s="2">
        <f t="shared" si="425"/>
        <v>0</v>
      </c>
      <c r="BO473" s="2">
        <f t="shared" si="425"/>
        <v>0</v>
      </c>
      <c r="BP473" s="2">
        <f t="shared" si="425"/>
        <v>0</v>
      </c>
      <c r="BQ473" s="2">
        <f t="shared" si="425"/>
        <v>0</v>
      </c>
      <c r="BR473" s="2">
        <f t="shared" si="425"/>
        <v>0</v>
      </c>
      <c r="BS473" s="2">
        <f t="shared" si="425"/>
        <v>0</v>
      </c>
      <c r="BT473" s="2">
        <f t="shared" si="425"/>
        <v>0</v>
      </c>
      <c r="BU473" s="2">
        <f t="shared" si="425"/>
        <v>0</v>
      </c>
      <c r="BV473" s="2">
        <f t="shared" si="425"/>
        <v>0</v>
      </c>
      <c r="BW473" s="2">
        <f t="shared" si="425"/>
        <v>0</v>
      </c>
      <c r="BX473" s="2">
        <f t="shared" si="425"/>
        <v>0</v>
      </c>
      <c r="BY473" s="2">
        <f t="shared" si="425"/>
        <v>0</v>
      </c>
      <c r="BZ473" s="2">
        <f t="shared" si="425"/>
        <v>0</v>
      </c>
      <c r="CA473" s="2">
        <f t="shared" ref="CA473:DF473" si="426">CA599</f>
        <v>0</v>
      </c>
      <c r="CB473" s="2">
        <f t="shared" si="426"/>
        <v>0</v>
      </c>
      <c r="CC473" s="2">
        <f t="shared" si="426"/>
        <v>0</v>
      </c>
      <c r="CD473" s="2">
        <f t="shared" si="426"/>
        <v>0</v>
      </c>
      <c r="CE473" s="2">
        <f t="shared" si="426"/>
        <v>0</v>
      </c>
      <c r="CF473" s="2">
        <f t="shared" si="426"/>
        <v>0</v>
      </c>
      <c r="CG473" s="2">
        <f t="shared" si="426"/>
        <v>0</v>
      </c>
      <c r="CH473" s="2">
        <f t="shared" si="426"/>
        <v>0</v>
      </c>
      <c r="CI473" s="2">
        <f t="shared" si="426"/>
        <v>0</v>
      </c>
      <c r="CJ473" s="2">
        <f t="shared" si="426"/>
        <v>0</v>
      </c>
      <c r="CK473" s="2">
        <f t="shared" si="426"/>
        <v>0</v>
      </c>
      <c r="CL473" s="2">
        <f t="shared" si="426"/>
        <v>0</v>
      </c>
      <c r="CM473" s="2">
        <f t="shared" si="426"/>
        <v>0</v>
      </c>
      <c r="CN473" s="2">
        <f t="shared" si="426"/>
        <v>0</v>
      </c>
      <c r="CO473" s="2">
        <f t="shared" si="426"/>
        <v>0</v>
      </c>
      <c r="CP473" s="2">
        <f t="shared" si="426"/>
        <v>0</v>
      </c>
      <c r="CQ473" s="2">
        <f t="shared" si="426"/>
        <v>0</v>
      </c>
      <c r="CR473" s="2">
        <f t="shared" si="426"/>
        <v>0</v>
      </c>
      <c r="CS473" s="2">
        <f t="shared" si="426"/>
        <v>0</v>
      </c>
      <c r="CT473" s="2">
        <f t="shared" si="426"/>
        <v>0</v>
      </c>
      <c r="CU473" s="2">
        <f t="shared" si="426"/>
        <v>0</v>
      </c>
      <c r="CV473" s="2">
        <f t="shared" si="426"/>
        <v>0</v>
      </c>
      <c r="CW473" s="2">
        <f t="shared" si="426"/>
        <v>0</v>
      </c>
      <c r="CX473" s="2">
        <f t="shared" si="426"/>
        <v>0</v>
      </c>
      <c r="CY473" s="2">
        <f t="shared" si="426"/>
        <v>0</v>
      </c>
      <c r="CZ473" s="2">
        <f t="shared" si="426"/>
        <v>0</v>
      </c>
      <c r="DA473" s="2">
        <f t="shared" si="426"/>
        <v>0</v>
      </c>
      <c r="DB473" s="2">
        <f t="shared" si="426"/>
        <v>0</v>
      </c>
      <c r="DC473" s="2">
        <f t="shared" si="426"/>
        <v>0</v>
      </c>
      <c r="DD473" s="2">
        <f t="shared" si="426"/>
        <v>0</v>
      </c>
      <c r="DE473" s="2">
        <f t="shared" si="426"/>
        <v>0</v>
      </c>
      <c r="DF473" s="2">
        <f t="shared" si="426"/>
        <v>0</v>
      </c>
      <c r="DG473" s="3">
        <f t="shared" ref="DG473:EL473" si="427">DG599</f>
        <v>0</v>
      </c>
      <c r="DH473" s="3">
        <f t="shared" si="427"/>
        <v>0</v>
      </c>
      <c r="DI473" s="3">
        <f t="shared" si="427"/>
        <v>0</v>
      </c>
      <c r="DJ473" s="3">
        <f t="shared" si="427"/>
        <v>0</v>
      </c>
      <c r="DK473" s="3">
        <f t="shared" si="427"/>
        <v>0</v>
      </c>
      <c r="DL473" s="3">
        <f t="shared" si="427"/>
        <v>0</v>
      </c>
      <c r="DM473" s="3">
        <f t="shared" si="427"/>
        <v>0</v>
      </c>
      <c r="DN473" s="3">
        <f t="shared" si="427"/>
        <v>0</v>
      </c>
      <c r="DO473" s="3">
        <f t="shared" si="427"/>
        <v>0</v>
      </c>
      <c r="DP473" s="3">
        <f t="shared" si="427"/>
        <v>0</v>
      </c>
      <c r="DQ473" s="3">
        <f t="shared" si="427"/>
        <v>0</v>
      </c>
      <c r="DR473" s="3">
        <f t="shared" si="427"/>
        <v>0</v>
      </c>
      <c r="DS473" s="3">
        <f t="shared" si="427"/>
        <v>0</v>
      </c>
      <c r="DT473" s="3">
        <f t="shared" si="427"/>
        <v>0</v>
      </c>
      <c r="DU473" s="3">
        <f t="shared" si="427"/>
        <v>0</v>
      </c>
      <c r="DV473" s="3">
        <f t="shared" si="427"/>
        <v>0</v>
      </c>
      <c r="DW473" s="3">
        <f t="shared" si="427"/>
        <v>0</v>
      </c>
      <c r="DX473" s="3">
        <f t="shared" si="427"/>
        <v>0</v>
      </c>
      <c r="DY473" s="3">
        <f t="shared" si="427"/>
        <v>0</v>
      </c>
      <c r="DZ473" s="3">
        <f t="shared" si="427"/>
        <v>0</v>
      </c>
      <c r="EA473" s="3">
        <f t="shared" si="427"/>
        <v>0</v>
      </c>
      <c r="EB473" s="3">
        <f t="shared" si="427"/>
        <v>0</v>
      </c>
      <c r="EC473" s="3">
        <f t="shared" si="427"/>
        <v>0</v>
      </c>
      <c r="ED473" s="3">
        <f t="shared" si="427"/>
        <v>0</v>
      </c>
      <c r="EE473" s="3">
        <f t="shared" si="427"/>
        <v>0</v>
      </c>
      <c r="EF473" s="3">
        <f t="shared" si="427"/>
        <v>0</v>
      </c>
      <c r="EG473" s="3">
        <f t="shared" si="427"/>
        <v>0</v>
      </c>
      <c r="EH473" s="3">
        <f t="shared" si="427"/>
        <v>0</v>
      </c>
      <c r="EI473" s="3">
        <f t="shared" si="427"/>
        <v>0</v>
      </c>
      <c r="EJ473" s="3">
        <f t="shared" si="427"/>
        <v>0</v>
      </c>
      <c r="EK473" s="3">
        <f t="shared" si="427"/>
        <v>0</v>
      </c>
      <c r="EL473" s="3">
        <f t="shared" si="427"/>
        <v>0</v>
      </c>
      <c r="EM473" s="3">
        <f t="shared" ref="EM473:FR473" si="428">EM599</f>
        <v>0</v>
      </c>
      <c r="EN473" s="3">
        <f t="shared" si="428"/>
        <v>0</v>
      </c>
      <c r="EO473" s="3">
        <f t="shared" si="428"/>
        <v>0</v>
      </c>
      <c r="EP473" s="3">
        <f t="shared" si="428"/>
        <v>0</v>
      </c>
      <c r="EQ473" s="3">
        <f t="shared" si="428"/>
        <v>0</v>
      </c>
      <c r="ER473" s="3">
        <f t="shared" si="428"/>
        <v>0</v>
      </c>
      <c r="ES473" s="3">
        <f t="shared" si="428"/>
        <v>0</v>
      </c>
      <c r="ET473" s="3">
        <f t="shared" si="428"/>
        <v>0</v>
      </c>
      <c r="EU473" s="3">
        <f t="shared" si="428"/>
        <v>0</v>
      </c>
      <c r="EV473" s="3">
        <f t="shared" si="428"/>
        <v>0</v>
      </c>
      <c r="EW473" s="3">
        <f t="shared" si="428"/>
        <v>0</v>
      </c>
      <c r="EX473" s="3">
        <f t="shared" si="428"/>
        <v>0</v>
      </c>
      <c r="EY473" s="3">
        <f t="shared" si="428"/>
        <v>0</v>
      </c>
      <c r="EZ473" s="3">
        <f t="shared" si="428"/>
        <v>0</v>
      </c>
      <c r="FA473" s="3">
        <f t="shared" si="428"/>
        <v>0</v>
      </c>
      <c r="FB473" s="3">
        <f t="shared" si="428"/>
        <v>0</v>
      </c>
      <c r="FC473" s="3">
        <f t="shared" si="428"/>
        <v>0</v>
      </c>
      <c r="FD473" s="3">
        <f t="shared" si="428"/>
        <v>0</v>
      </c>
      <c r="FE473" s="3">
        <f t="shared" si="428"/>
        <v>0</v>
      </c>
      <c r="FF473" s="3">
        <f t="shared" si="428"/>
        <v>0</v>
      </c>
      <c r="FG473" s="3">
        <f t="shared" si="428"/>
        <v>0</v>
      </c>
      <c r="FH473" s="3">
        <f t="shared" si="428"/>
        <v>0</v>
      </c>
      <c r="FI473" s="3">
        <f t="shared" si="428"/>
        <v>0</v>
      </c>
      <c r="FJ473" s="3">
        <f t="shared" si="428"/>
        <v>0</v>
      </c>
      <c r="FK473" s="3">
        <f t="shared" si="428"/>
        <v>0</v>
      </c>
      <c r="FL473" s="3">
        <f t="shared" si="428"/>
        <v>0</v>
      </c>
      <c r="FM473" s="3">
        <f t="shared" si="428"/>
        <v>0</v>
      </c>
      <c r="FN473" s="3">
        <f t="shared" si="428"/>
        <v>0</v>
      </c>
      <c r="FO473" s="3">
        <f t="shared" si="428"/>
        <v>0</v>
      </c>
      <c r="FP473" s="3">
        <f t="shared" si="428"/>
        <v>0</v>
      </c>
      <c r="FQ473" s="3">
        <f t="shared" si="428"/>
        <v>0</v>
      </c>
      <c r="FR473" s="3">
        <f t="shared" si="428"/>
        <v>0</v>
      </c>
      <c r="FS473" s="3">
        <f t="shared" ref="FS473:GX473" si="429">FS599</f>
        <v>0</v>
      </c>
      <c r="FT473" s="3">
        <f t="shared" si="429"/>
        <v>0</v>
      </c>
      <c r="FU473" s="3">
        <f t="shared" si="429"/>
        <v>0</v>
      </c>
      <c r="FV473" s="3">
        <f t="shared" si="429"/>
        <v>0</v>
      </c>
      <c r="FW473" s="3">
        <f t="shared" si="429"/>
        <v>0</v>
      </c>
      <c r="FX473" s="3">
        <f t="shared" si="429"/>
        <v>0</v>
      </c>
      <c r="FY473" s="3">
        <f t="shared" si="429"/>
        <v>0</v>
      </c>
      <c r="FZ473" s="3">
        <f t="shared" si="429"/>
        <v>0</v>
      </c>
      <c r="GA473" s="3">
        <f t="shared" si="429"/>
        <v>0</v>
      </c>
      <c r="GB473" s="3">
        <f t="shared" si="429"/>
        <v>0</v>
      </c>
      <c r="GC473" s="3">
        <f t="shared" si="429"/>
        <v>0</v>
      </c>
      <c r="GD473" s="3">
        <f t="shared" si="429"/>
        <v>0</v>
      </c>
      <c r="GE473" s="3">
        <f t="shared" si="429"/>
        <v>0</v>
      </c>
      <c r="GF473" s="3">
        <f t="shared" si="429"/>
        <v>0</v>
      </c>
      <c r="GG473" s="3">
        <f t="shared" si="429"/>
        <v>0</v>
      </c>
      <c r="GH473" s="3">
        <f t="shared" si="429"/>
        <v>0</v>
      </c>
      <c r="GI473" s="3">
        <f t="shared" si="429"/>
        <v>0</v>
      </c>
      <c r="GJ473" s="3">
        <f t="shared" si="429"/>
        <v>0</v>
      </c>
      <c r="GK473" s="3">
        <f t="shared" si="429"/>
        <v>0</v>
      </c>
      <c r="GL473" s="3">
        <f t="shared" si="429"/>
        <v>0</v>
      </c>
      <c r="GM473" s="3">
        <f t="shared" si="429"/>
        <v>0</v>
      </c>
      <c r="GN473" s="3">
        <f t="shared" si="429"/>
        <v>0</v>
      </c>
      <c r="GO473" s="3">
        <f t="shared" si="429"/>
        <v>0</v>
      </c>
      <c r="GP473" s="3">
        <f t="shared" si="429"/>
        <v>0</v>
      </c>
      <c r="GQ473" s="3">
        <f t="shared" si="429"/>
        <v>0</v>
      </c>
      <c r="GR473" s="3">
        <f t="shared" si="429"/>
        <v>0</v>
      </c>
      <c r="GS473" s="3">
        <f t="shared" si="429"/>
        <v>0</v>
      </c>
      <c r="GT473" s="3">
        <f t="shared" si="429"/>
        <v>0</v>
      </c>
      <c r="GU473" s="3">
        <f t="shared" si="429"/>
        <v>0</v>
      </c>
      <c r="GV473" s="3">
        <f t="shared" si="429"/>
        <v>0</v>
      </c>
      <c r="GW473" s="3">
        <f t="shared" si="429"/>
        <v>0</v>
      </c>
      <c r="GX473" s="3">
        <f t="shared" si="429"/>
        <v>0</v>
      </c>
    </row>
    <row r="475" spans="1:245" x14ac:dyDescent="0.2">
      <c r="A475" s="1">
        <v>5</v>
      </c>
      <c r="B475" s="1">
        <v>0</v>
      </c>
      <c r="C475" s="1"/>
      <c r="D475" s="1">
        <f>ROW(A494)</f>
        <v>494</v>
      </c>
      <c r="E475" s="1"/>
      <c r="F475" s="1" t="s">
        <v>302</v>
      </c>
      <c r="G475" s="1" t="s">
        <v>344</v>
      </c>
      <c r="H475" s="1" t="s">
        <v>3</v>
      </c>
      <c r="I475" s="1">
        <v>0</v>
      </c>
      <c r="J475" s="1"/>
      <c r="K475" s="1">
        <v>-1</v>
      </c>
      <c r="L475" s="1"/>
      <c r="M475" s="1"/>
      <c r="N475" s="1"/>
      <c r="O475" s="1"/>
      <c r="P475" s="1"/>
      <c r="Q475" s="1"/>
      <c r="R475" s="1"/>
      <c r="S475" s="1"/>
      <c r="T475" s="1"/>
      <c r="U475" s="1" t="s">
        <v>3</v>
      </c>
      <c r="V475" s="1">
        <v>0</v>
      </c>
      <c r="W475" s="1"/>
      <c r="X475" s="1"/>
      <c r="Y475" s="1"/>
      <c r="Z475" s="1"/>
      <c r="AA475" s="1"/>
      <c r="AB475" s="1" t="s">
        <v>3</v>
      </c>
      <c r="AC475" s="1" t="s">
        <v>3</v>
      </c>
      <c r="AD475" s="1" t="s">
        <v>3</v>
      </c>
      <c r="AE475" s="1" t="s">
        <v>3</v>
      </c>
      <c r="AF475" s="1" t="s">
        <v>3</v>
      </c>
      <c r="AG475" s="1" t="s">
        <v>3</v>
      </c>
      <c r="AH475" s="1"/>
      <c r="AI475" s="1"/>
      <c r="AJ475" s="1"/>
      <c r="AK475" s="1"/>
      <c r="AL475" s="1"/>
      <c r="AM475" s="1"/>
      <c r="AN475" s="1"/>
      <c r="AO475" s="1"/>
      <c r="AP475" s="1" t="s">
        <v>3</v>
      </c>
      <c r="AQ475" s="1" t="s">
        <v>3</v>
      </c>
      <c r="AR475" s="1" t="s">
        <v>3</v>
      </c>
      <c r="AS475" s="1"/>
      <c r="AT475" s="1"/>
      <c r="AU475" s="1"/>
      <c r="AV475" s="1"/>
      <c r="AW475" s="1"/>
      <c r="AX475" s="1"/>
      <c r="AY475" s="1"/>
      <c r="AZ475" s="1" t="s">
        <v>3</v>
      </c>
      <c r="BA475" s="1"/>
      <c r="BB475" s="1" t="s">
        <v>3</v>
      </c>
      <c r="BC475" s="1" t="s">
        <v>3</v>
      </c>
      <c r="BD475" s="1" t="s">
        <v>3</v>
      </c>
      <c r="BE475" s="1" t="s">
        <v>3</v>
      </c>
      <c r="BF475" s="1" t="s">
        <v>3</v>
      </c>
      <c r="BG475" s="1" t="s">
        <v>3</v>
      </c>
      <c r="BH475" s="1" t="s">
        <v>3</v>
      </c>
      <c r="BI475" s="1" t="s">
        <v>3</v>
      </c>
      <c r="BJ475" s="1" t="s">
        <v>3</v>
      </c>
      <c r="BK475" s="1" t="s">
        <v>3</v>
      </c>
      <c r="BL475" s="1" t="s">
        <v>3</v>
      </c>
      <c r="BM475" s="1" t="s">
        <v>3</v>
      </c>
      <c r="BN475" s="1" t="s">
        <v>3</v>
      </c>
      <c r="BO475" s="1" t="s">
        <v>3</v>
      </c>
      <c r="BP475" s="1" t="s">
        <v>3</v>
      </c>
      <c r="BQ475" s="1"/>
      <c r="BR475" s="1"/>
      <c r="BS475" s="1"/>
      <c r="BT475" s="1"/>
      <c r="BU475" s="1"/>
      <c r="BV475" s="1"/>
      <c r="BW475" s="1"/>
      <c r="BX475" s="1">
        <v>0</v>
      </c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>
        <v>0</v>
      </c>
    </row>
    <row r="477" spans="1:245" x14ac:dyDescent="0.2">
      <c r="A477" s="2">
        <v>52</v>
      </c>
      <c r="B477" s="2">
        <f t="shared" ref="B477:G477" si="430">B494</f>
        <v>0</v>
      </c>
      <c r="C477" s="2">
        <f t="shared" si="430"/>
        <v>5</v>
      </c>
      <c r="D477" s="2">
        <f t="shared" si="430"/>
        <v>475</v>
      </c>
      <c r="E477" s="2">
        <f t="shared" si="430"/>
        <v>0</v>
      </c>
      <c r="F477" s="2" t="str">
        <f t="shared" si="430"/>
        <v>Новый подраздел</v>
      </c>
      <c r="G477" s="2" t="str">
        <f t="shared" si="430"/>
        <v>Игровые МАФ Дмитровское ш. 52 к.2</v>
      </c>
      <c r="H477" s="2"/>
      <c r="I477" s="2"/>
      <c r="J477" s="2"/>
      <c r="K477" s="2"/>
      <c r="L477" s="2"/>
      <c r="M477" s="2"/>
      <c r="N477" s="2"/>
      <c r="O477" s="2">
        <f t="shared" ref="O477:AT477" si="431">O494</f>
        <v>0</v>
      </c>
      <c r="P477" s="2">
        <f t="shared" si="431"/>
        <v>0</v>
      </c>
      <c r="Q477" s="2">
        <f t="shared" si="431"/>
        <v>0</v>
      </c>
      <c r="R477" s="2">
        <f t="shared" si="431"/>
        <v>0</v>
      </c>
      <c r="S477" s="2">
        <f t="shared" si="431"/>
        <v>0</v>
      </c>
      <c r="T477" s="2">
        <f t="shared" si="431"/>
        <v>0</v>
      </c>
      <c r="U477" s="2">
        <f t="shared" si="431"/>
        <v>0</v>
      </c>
      <c r="V477" s="2">
        <f t="shared" si="431"/>
        <v>0</v>
      </c>
      <c r="W477" s="2">
        <f t="shared" si="431"/>
        <v>0</v>
      </c>
      <c r="X477" s="2">
        <f t="shared" si="431"/>
        <v>0</v>
      </c>
      <c r="Y477" s="2">
        <f t="shared" si="431"/>
        <v>0</v>
      </c>
      <c r="Z477" s="2">
        <f t="shared" si="431"/>
        <v>0</v>
      </c>
      <c r="AA477" s="2">
        <f t="shared" si="431"/>
        <v>0</v>
      </c>
      <c r="AB477" s="2">
        <f t="shared" si="431"/>
        <v>0</v>
      </c>
      <c r="AC477" s="2">
        <f t="shared" si="431"/>
        <v>0</v>
      </c>
      <c r="AD477" s="2">
        <f t="shared" si="431"/>
        <v>0</v>
      </c>
      <c r="AE477" s="2">
        <f t="shared" si="431"/>
        <v>0</v>
      </c>
      <c r="AF477" s="2">
        <f t="shared" si="431"/>
        <v>0</v>
      </c>
      <c r="AG477" s="2">
        <f t="shared" si="431"/>
        <v>0</v>
      </c>
      <c r="AH477" s="2">
        <f t="shared" si="431"/>
        <v>0</v>
      </c>
      <c r="AI477" s="2">
        <f t="shared" si="431"/>
        <v>0</v>
      </c>
      <c r="AJ477" s="2">
        <f t="shared" si="431"/>
        <v>0</v>
      </c>
      <c r="AK477" s="2">
        <f t="shared" si="431"/>
        <v>0</v>
      </c>
      <c r="AL477" s="2">
        <f t="shared" si="431"/>
        <v>0</v>
      </c>
      <c r="AM477" s="2">
        <f t="shared" si="431"/>
        <v>0</v>
      </c>
      <c r="AN477" s="2">
        <f t="shared" si="431"/>
        <v>0</v>
      </c>
      <c r="AO477" s="2">
        <f t="shared" si="431"/>
        <v>0</v>
      </c>
      <c r="AP477" s="2">
        <f t="shared" si="431"/>
        <v>0</v>
      </c>
      <c r="AQ477" s="2">
        <f t="shared" si="431"/>
        <v>0</v>
      </c>
      <c r="AR477" s="2">
        <f t="shared" si="431"/>
        <v>0</v>
      </c>
      <c r="AS477" s="2">
        <f t="shared" si="431"/>
        <v>0</v>
      </c>
      <c r="AT477" s="2">
        <f t="shared" si="431"/>
        <v>0</v>
      </c>
      <c r="AU477" s="2">
        <f t="shared" ref="AU477:BZ477" si="432">AU494</f>
        <v>0</v>
      </c>
      <c r="AV477" s="2">
        <f t="shared" si="432"/>
        <v>0</v>
      </c>
      <c r="AW477" s="2">
        <f t="shared" si="432"/>
        <v>0</v>
      </c>
      <c r="AX477" s="2">
        <f t="shared" si="432"/>
        <v>0</v>
      </c>
      <c r="AY477" s="2">
        <f t="shared" si="432"/>
        <v>0</v>
      </c>
      <c r="AZ477" s="2">
        <f t="shared" si="432"/>
        <v>0</v>
      </c>
      <c r="BA477" s="2">
        <f t="shared" si="432"/>
        <v>0</v>
      </c>
      <c r="BB477" s="2">
        <f t="shared" si="432"/>
        <v>0</v>
      </c>
      <c r="BC477" s="2">
        <f t="shared" si="432"/>
        <v>0</v>
      </c>
      <c r="BD477" s="2">
        <f t="shared" si="432"/>
        <v>0</v>
      </c>
      <c r="BE477" s="2">
        <f t="shared" si="432"/>
        <v>0</v>
      </c>
      <c r="BF477" s="2">
        <f t="shared" si="432"/>
        <v>0</v>
      </c>
      <c r="BG477" s="2">
        <f t="shared" si="432"/>
        <v>0</v>
      </c>
      <c r="BH477" s="2">
        <f t="shared" si="432"/>
        <v>0</v>
      </c>
      <c r="BI477" s="2">
        <f t="shared" si="432"/>
        <v>0</v>
      </c>
      <c r="BJ477" s="2">
        <f t="shared" si="432"/>
        <v>0</v>
      </c>
      <c r="BK477" s="2">
        <f t="shared" si="432"/>
        <v>0</v>
      </c>
      <c r="BL477" s="2">
        <f t="shared" si="432"/>
        <v>0</v>
      </c>
      <c r="BM477" s="2">
        <f t="shared" si="432"/>
        <v>0</v>
      </c>
      <c r="BN477" s="2">
        <f t="shared" si="432"/>
        <v>0</v>
      </c>
      <c r="BO477" s="2">
        <f t="shared" si="432"/>
        <v>0</v>
      </c>
      <c r="BP477" s="2">
        <f t="shared" si="432"/>
        <v>0</v>
      </c>
      <c r="BQ477" s="2">
        <f t="shared" si="432"/>
        <v>0</v>
      </c>
      <c r="BR477" s="2">
        <f t="shared" si="432"/>
        <v>0</v>
      </c>
      <c r="BS477" s="2">
        <f t="shared" si="432"/>
        <v>0</v>
      </c>
      <c r="BT477" s="2">
        <f t="shared" si="432"/>
        <v>0</v>
      </c>
      <c r="BU477" s="2">
        <f t="shared" si="432"/>
        <v>0</v>
      </c>
      <c r="BV477" s="2">
        <f t="shared" si="432"/>
        <v>0</v>
      </c>
      <c r="BW477" s="2">
        <f t="shared" si="432"/>
        <v>0</v>
      </c>
      <c r="BX477" s="2">
        <f t="shared" si="432"/>
        <v>0</v>
      </c>
      <c r="BY477" s="2">
        <f t="shared" si="432"/>
        <v>0</v>
      </c>
      <c r="BZ477" s="2">
        <f t="shared" si="432"/>
        <v>0</v>
      </c>
      <c r="CA477" s="2">
        <f t="shared" ref="CA477:DF477" si="433">CA494</f>
        <v>0</v>
      </c>
      <c r="CB477" s="2">
        <f t="shared" si="433"/>
        <v>0</v>
      </c>
      <c r="CC477" s="2">
        <f t="shared" si="433"/>
        <v>0</v>
      </c>
      <c r="CD477" s="2">
        <f t="shared" si="433"/>
        <v>0</v>
      </c>
      <c r="CE477" s="2">
        <f t="shared" si="433"/>
        <v>0</v>
      </c>
      <c r="CF477" s="2">
        <f t="shared" si="433"/>
        <v>0</v>
      </c>
      <c r="CG477" s="2">
        <f t="shared" si="433"/>
        <v>0</v>
      </c>
      <c r="CH477" s="2">
        <f t="shared" si="433"/>
        <v>0</v>
      </c>
      <c r="CI477" s="2">
        <f t="shared" si="433"/>
        <v>0</v>
      </c>
      <c r="CJ477" s="2">
        <f t="shared" si="433"/>
        <v>0</v>
      </c>
      <c r="CK477" s="2">
        <f t="shared" si="433"/>
        <v>0</v>
      </c>
      <c r="CL477" s="2">
        <f t="shared" si="433"/>
        <v>0</v>
      </c>
      <c r="CM477" s="2">
        <f t="shared" si="433"/>
        <v>0</v>
      </c>
      <c r="CN477" s="2">
        <f t="shared" si="433"/>
        <v>0</v>
      </c>
      <c r="CO477" s="2">
        <f t="shared" si="433"/>
        <v>0</v>
      </c>
      <c r="CP477" s="2">
        <f t="shared" si="433"/>
        <v>0</v>
      </c>
      <c r="CQ477" s="2">
        <f t="shared" si="433"/>
        <v>0</v>
      </c>
      <c r="CR477" s="2">
        <f t="shared" si="433"/>
        <v>0</v>
      </c>
      <c r="CS477" s="2">
        <f t="shared" si="433"/>
        <v>0</v>
      </c>
      <c r="CT477" s="2">
        <f t="shared" si="433"/>
        <v>0</v>
      </c>
      <c r="CU477" s="2">
        <f t="shared" si="433"/>
        <v>0</v>
      </c>
      <c r="CV477" s="2">
        <f t="shared" si="433"/>
        <v>0</v>
      </c>
      <c r="CW477" s="2">
        <f t="shared" si="433"/>
        <v>0</v>
      </c>
      <c r="CX477" s="2">
        <f t="shared" si="433"/>
        <v>0</v>
      </c>
      <c r="CY477" s="2">
        <f t="shared" si="433"/>
        <v>0</v>
      </c>
      <c r="CZ477" s="2">
        <f t="shared" si="433"/>
        <v>0</v>
      </c>
      <c r="DA477" s="2">
        <f t="shared" si="433"/>
        <v>0</v>
      </c>
      <c r="DB477" s="2">
        <f t="shared" si="433"/>
        <v>0</v>
      </c>
      <c r="DC477" s="2">
        <f t="shared" si="433"/>
        <v>0</v>
      </c>
      <c r="DD477" s="2">
        <f t="shared" si="433"/>
        <v>0</v>
      </c>
      <c r="DE477" s="2">
        <f t="shared" si="433"/>
        <v>0</v>
      </c>
      <c r="DF477" s="2">
        <f t="shared" si="433"/>
        <v>0</v>
      </c>
      <c r="DG477" s="3">
        <f t="shared" ref="DG477:EL477" si="434">DG494</f>
        <v>0</v>
      </c>
      <c r="DH477" s="3">
        <f t="shared" si="434"/>
        <v>0</v>
      </c>
      <c r="DI477" s="3">
        <f t="shared" si="434"/>
        <v>0</v>
      </c>
      <c r="DJ477" s="3">
        <f t="shared" si="434"/>
        <v>0</v>
      </c>
      <c r="DK477" s="3">
        <f t="shared" si="434"/>
        <v>0</v>
      </c>
      <c r="DL477" s="3">
        <f t="shared" si="434"/>
        <v>0</v>
      </c>
      <c r="DM477" s="3">
        <f t="shared" si="434"/>
        <v>0</v>
      </c>
      <c r="DN477" s="3">
        <f t="shared" si="434"/>
        <v>0</v>
      </c>
      <c r="DO477" s="3">
        <f t="shared" si="434"/>
        <v>0</v>
      </c>
      <c r="DP477" s="3">
        <f t="shared" si="434"/>
        <v>0</v>
      </c>
      <c r="DQ477" s="3">
        <f t="shared" si="434"/>
        <v>0</v>
      </c>
      <c r="DR477" s="3">
        <f t="shared" si="434"/>
        <v>0</v>
      </c>
      <c r="DS477" s="3">
        <f t="shared" si="434"/>
        <v>0</v>
      </c>
      <c r="DT477" s="3">
        <f t="shared" si="434"/>
        <v>0</v>
      </c>
      <c r="DU477" s="3">
        <f t="shared" si="434"/>
        <v>0</v>
      </c>
      <c r="DV477" s="3">
        <f t="shared" si="434"/>
        <v>0</v>
      </c>
      <c r="DW477" s="3">
        <f t="shared" si="434"/>
        <v>0</v>
      </c>
      <c r="DX477" s="3">
        <f t="shared" si="434"/>
        <v>0</v>
      </c>
      <c r="DY477" s="3">
        <f t="shared" si="434"/>
        <v>0</v>
      </c>
      <c r="DZ477" s="3">
        <f t="shared" si="434"/>
        <v>0</v>
      </c>
      <c r="EA477" s="3">
        <f t="shared" si="434"/>
        <v>0</v>
      </c>
      <c r="EB477" s="3">
        <f t="shared" si="434"/>
        <v>0</v>
      </c>
      <c r="EC477" s="3">
        <f t="shared" si="434"/>
        <v>0</v>
      </c>
      <c r="ED477" s="3">
        <f t="shared" si="434"/>
        <v>0</v>
      </c>
      <c r="EE477" s="3">
        <f t="shared" si="434"/>
        <v>0</v>
      </c>
      <c r="EF477" s="3">
        <f t="shared" si="434"/>
        <v>0</v>
      </c>
      <c r="EG477" s="3">
        <f t="shared" si="434"/>
        <v>0</v>
      </c>
      <c r="EH477" s="3">
        <f t="shared" si="434"/>
        <v>0</v>
      </c>
      <c r="EI477" s="3">
        <f t="shared" si="434"/>
        <v>0</v>
      </c>
      <c r="EJ477" s="3">
        <f t="shared" si="434"/>
        <v>0</v>
      </c>
      <c r="EK477" s="3">
        <f t="shared" si="434"/>
        <v>0</v>
      </c>
      <c r="EL477" s="3">
        <f t="shared" si="434"/>
        <v>0</v>
      </c>
      <c r="EM477" s="3">
        <f t="shared" ref="EM477:FR477" si="435">EM494</f>
        <v>0</v>
      </c>
      <c r="EN477" s="3">
        <f t="shared" si="435"/>
        <v>0</v>
      </c>
      <c r="EO477" s="3">
        <f t="shared" si="435"/>
        <v>0</v>
      </c>
      <c r="EP477" s="3">
        <f t="shared" si="435"/>
        <v>0</v>
      </c>
      <c r="EQ477" s="3">
        <f t="shared" si="435"/>
        <v>0</v>
      </c>
      <c r="ER477" s="3">
        <f t="shared" si="435"/>
        <v>0</v>
      </c>
      <c r="ES477" s="3">
        <f t="shared" si="435"/>
        <v>0</v>
      </c>
      <c r="ET477" s="3">
        <f t="shared" si="435"/>
        <v>0</v>
      </c>
      <c r="EU477" s="3">
        <f t="shared" si="435"/>
        <v>0</v>
      </c>
      <c r="EV477" s="3">
        <f t="shared" si="435"/>
        <v>0</v>
      </c>
      <c r="EW477" s="3">
        <f t="shared" si="435"/>
        <v>0</v>
      </c>
      <c r="EX477" s="3">
        <f t="shared" si="435"/>
        <v>0</v>
      </c>
      <c r="EY477" s="3">
        <f t="shared" si="435"/>
        <v>0</v>
      </c>
      <c r="EZ477" s="3">
        <f t="shared" si="435"/>
        <v>0</v>
      </c>
      <c r="FA477" s="3">
        <f t="shared" si="435"/>
        <v>0</v>
      </c>
      <c r="FB477" s="3">
        <f t="shared" si="435"/>
        <v>0</v>
      </c>
      <c r="FC477" s="3">
        <f t="shared" si="435"/>
        <v>0</v>
      </c>
      <c r="FD477" s="3">
        <f t="shared" si="435"/>
        <v>0</v>
      </c>
      <c r="FE477" s="3">
        <f t="shared" si="435"/>
        <v>0</v>
      </c>
      <c r="FF477" s="3">
        <f t="shared" si="435"/>
        <v>0</v>
      </c>
      <c r="FG477" s="3">
        <f t="shared" si="435"/>
        <v>0</v>
      </c>
      <c r="FH477" s="3">
        <f t="shared" si="435"/>
        <v>0</v>
      </c>
      <c r="FI477" s="3">
        <f t="shared" si="435"/>
        <v>0</v>
      </c>
      <c r="FJ477" s="3">
        <f t="shared" si="435"/>
        <v>0</v>
      </c>
      <c r="FK477" s="3">
        <f t="shared" si="435"/>
        <v>0</v>
      </c>
      <c r="FL477" s="3">
        <f t="shared" si="435"/>
        <v>0</v>
      </c>
      <c r="FM477" s="3">
        <f t="shared" si="435"/>
        <v>0</v>
      </c>
      <c r="FN477" s="3">
        <f t="shared" si="435"/>
        <v>0</v>
      </c>
      <c r="FO477" s="3">
        <f t="shared" si="435"/>
        <v>0</v>
      </c>
      <c r="FP477" s="3">
        <f t="shared" si="435"/>
        <v>0</v>
      </c>
      <c r="FQ477" s="3">
        <f t="shared" si="435"/>
        <v>0</v>
      </c>
      <c r="FR477" s="3">
        <f t="shared" si="435"/>
        <v>0</v>
      </c>
      <c r="FS477" s="3">
        <f t="shared" ref="FS477:GX477" si="436">FS494</f>
        <v>0</v>
      </c>
      <c r="FT477" s="3">
        <f t="shared" si="436"/>
        <v>0</v>
      </c>
      <c r="FU477" s="3">
        <f t="shared" si="436"/>
        <v>0</v>
      </c>
      <c r="FV477" s="3">
        <f t="shared" si="436"/>
        <v>0</v>
      </c>
      <c r="FW477" s="3">
        <f t="shared" si="436"/>
        <v>0</v>
      </c>
      <c r="FX477" s="3">
        <f t="shared" si="436"/>
        <v>0</v>
      </c>
      <c r="FY477" s="3">
        <f t="shared" si="436"/>
        <v>0</v>
      </c>
      <c r="FZ477" s="3">
        <f t="shared" si="436"/>
        <v>0</v>
      </c>
      <c r="GA477" s="3">
        <f t="shared" si="436"/>
        <v>0</v>
      </c>
      <c r="GB477" s="3">
        <f t="shared" si="436"/>
        <v>0</v>
      </c>
      <c r="GC477" s="3">
        <f t="shared" si="436"/>
        <v>0</v>
      </c>
      <c r="GD477" s="3">
        <f t="shared" si="436"/>
        <v>0</v>
      </c>
      <c r="GE477" s="3">
        <f t="shared" si="436"/>
        <v>0</v>
      </c>
      <c r="GF477" s="3">
        <f t="shared" si="436"/>
        <v>0</v>
      </c>
      <c r="GG477" s="3">
        <f t="shared" si="436"/>
        <v>0</v>
      </c>
      <c r="GH477" s="3">
        <f t="shared" si="436"/>
        <v>0</v>
      </c>
      <c r="GI477" s="3">
        <f t="shared" si="436"/>
        <v>0</v>
      </c>
      <c r="GJ477" s="3">
        <f t="shared" si="436"/>
        <v>0</v>
      </c>
      <c r="GK477" s="3">
        <f t="shared" si="436"/>
        <v>0</v>
      </c>
      <c r="GL477" s="3">
        <f t="shared" si="436"/>
        <v>0</v>
      </c>
      <c r="GM477" s="3">
        <f t="shared" si="436"/>
        <v>0</v>
      </c>
      <c r="GN477" s="3">
        <f t="shared" si="436"/>
        <v>0</v>
      </c>
      <c r="GO477" s="3">
        <f t="shared" si="436"/>
        <v>0</v>
      </c>
      <c r="GP477" s="3">
        <f t="shared" si="436"/>
        <v>0</v>
      </c>
      <c r="GQ477" s="3">
        <f t="shared" si="436"/>
        <v>0</v>
      </c>
      <c r="GR477" s="3">
        <f t="shared" si="436"/>
        <v>0</v>
      </c>
      <c r="GS477" s="3">
        <f t="shared" si="436"/>
        <v>0</v>
      </c>
      <c r="GT477" s="3">
        <f t="shared" si="436"/>
        <v>0</v>
      </c>
      <c r="GU477" s="3">
        <f t="shared" si="436"/>
        <v>0</v>
      </c>
      <c r="GV477" s="3">
        <f t="shared" si="436"/>
        <v>0</v>
      </c>
      <c r="GW477" s="3">
        <f t="shared" si="436"/>
        <v>0</v>
      </c>
      <c r="GX477" s="3">
        <f t="shared" si="436"/>
        <v>0</v>
      </c>
    </row>
    <row r="479" spans="1:245" x14ac:dyDescent="0.2">
      <c r="A479">
        <v>17</v>
      </c>
      <c r="B479">
        <v>0</v>
      </c>
      <c r="E479" t="s">
        <v>345</v>
      </c>
      <c r="F479" t="s">
        <v>346</v>
      </c>
      <c r="G479" t="s">
        <v>347</v>
      </c>
      <c r="H479" t="s">
        <v>43</v>
      </c>
      <c r="I479">
        <v>0</v>
      </c>
      <c r="J479">
        <v>0</v>
      </c>
      <c r="O479">
        <f t="shared" ref="O479:O492" si="437">ROUND(CP479,2)</f>
        <v>0</v>
      </c>
      <c r="P479">
        <f t="shared" ref="P479:P492" si="438">ROUND(CQ479*I479,2)</f>
        <v>0</v>
      </c>
      <c r="Q479">
        <f t="shared" ref="Q479:Q492" si="439">ROUND(CR479*I479,2)</f>
        <v>0</v>
      </c>
      <c r="R479">
        <f t="shared" ref="R479:R492" si="440">ROUND(CS479*I479,2)</f>
        <v>0</v>
      </c>
      <c r="S479">
        <f t="shared" ref="S479:S492" si="441">ROUND(CT479*I479,2)</f>
        <v>0</v>
      </c>
      <c r="T479">
        <f t="shared" ref="T479:T492" si="442">ROUND(CU479*I479,2)</f>
        <v>0</v>
      </c>
      <c r="U479">
        <f t="shared" ref="U479:U492" si="443">CV479*I479</f>
        <v>0</v>
      </c>
      <c r="V479">
        <f t="shared" ref="V479:V492" si="444">CW479*I479</f>
        <v>0</v>
      </c>
      <c r="W479">
        <f t="shared" ref="W479:W492" si="445">ROUND(CX479*I479,2)</f>
        <v>0</v>
      </c>
      <c r="X479">
        <f t="shared" ref="X479:X492" si="446">ROUND(CY479,2)</f>
        <v>0</v>
      </c>
      <c r="Y479">
        <f t="shared" ref="Y479:Y492" si="447">ROUND(CZ479,2)</f>
        <v>0</v>
      </c>
      <c r="AA479">
        <v>45334378</v>
      </c>
      <c r="AB479">
        <f t="shared" ref="AB479:AB492" si="448">ROUND((AC479+AD479+AF479),6)</f>
        <v>73715</v>
      </c>
      <c r="AC479">
        <f t="shared" ref="AC479:AC492" si="449">ROUND((ES479),6)</f>
        <v>73715</v>
      </c>
      <c r="AD479">
        <f t="shared" ref="AD479:AD492" si="450">ROUND((((ET479)-(EU479))+AE479),6)</f>
        <v>0</v>
      </c>
      <c r="AE479">
        <f t="shared" ref="AE479:AE492" si="451">ROUND((EU479),6)</f>
        <v>0</v>
      </c>
      <c r="AF479">
        <f t="shared" ref="AF479:AF492" si="452">ROUND((EV479),6)</f>
        <v>0</v>
      </c>
      <c r="AG479">
        <f t="shared" ref="AG479:AG492" si="453">ROUND((AP479),6)</f>
        <v>0</v>
      </c>
      <c r="AH479">
        <f t="shared" ref="AH479:AH492" si="454">(EW479)</f>
        <v>0</v>
      </c>
      <c r="AI479">
        <f t="shared" ref="AI479:AI492" si="455">(EX479)</f>
        <v>0</v>
      </c>
      <c r="AJ479">
        <f t="shared" ref="AJ479:AJ492" si="456">(AS479)</f>
        <v>0</v>
      </c>
      <c r="AK479">
        <v>73715</v>
      </c>
      <c r="AL479">
        <v>73715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1</v>
      </c>
      <c r="AW479">
        <v>1</v>
      </c>
      <c r="AZ479">
        <v>1</v>
      </c>
      <c r="BA479">
        <v>1</v>
      </c>
      <c r="BB479">
        <v>1</v>
      </c>
      <c r="BC479">
        <v>1</v>
      </c>
      <c r="BD479" t="s">
        <v>3</v>
      </c>
      <c r="BE479" t="s">
        <v>3</v>
      </c>
      <c r="BF479" t="s">
        <v>3</v>
      </c>
      <c r="BG479" t="s">
        <v>3</v>
      </c>
      <c r="BH479">
        <v>3</v>
      </c>
      <c r="BI479">
        <v>1</v>
      </c>
      <c r="BJ479" t="s">
        <v>3</v>
      </c>
      <c r="BM479">
        <v>6001</v>
      </c>
      <c r="BN479">
        <v>0</v>
      </c>
      <c r="BO479" t="s">
        <v>3</v>
      </c>
      <c r="BP479">
        <v>0</v>
      </c>
      <c r="BQ479">
        <v>0</v>
      </c>
      <c r="BR479">
        <v>0</v>
      </c>
      <c r="BS479">
        <v>1</v>
      </c>
      <c r="BT479">
        <v>1</v>
      </c>
      <c r="BU479">
        <v>1</v>
      </c>
      <c r="BV479">
        <v>1</v>
      </c>
      <c r="BW479">
        <v>1</v>
      </c>
      <c r="BX479">
        <v>1</v>
      </c>
      <c r="BY479" t="s">
        <v>3</v>
      </c>
      <c r="BZ479">
        <v>0</v>
      </c>
      <c r="CA479">
        <v>0</v>
      </c>
      <c r="CE479">
        <v>0</v>
      </c>
      <c r="CF479">
        <v>0</v>
      </c>
      <c r="CG479">
        <v>0</v>
      </c>
      <c r="CM479">
        <v>0</v>
      </c>
      <c r="CN479" t="s">
        <v>3</v>
      </c>
      <c r="CO479">
        <v>0</v>
      </c>
      <c r="CP479">
        <f t="shared" ref="CP479:CP492" si="457">(P479+Q479+S479)</f>
        <v>0</v>
      </c>
      <c r="CQ479">
        <f t="shared" ref="CQ479:CQ492" si="458">(AC479*BC479*AW479)</f>
        <v>73715</v>
      </c>
      <c r="CR479">
        <f t="shared" ref="CR479:CR492" si="459">((((ET479)*BB479-(EU479)*BS479)+AE479*BS479)*AV479)</f>
        <v>0</v>
      </c>
      <c r="CS479">
        <f t="shared" ref="CS479:CS492" si="460">(AE479*BS479*AV479)</f>
        <v>0</v>
      </c>
      <c r="CT479">
        <f t="shared" ref="CT479:CT492" si="461">(AF479*BA479*AV479)</f>
        <v>0</v>
      </c>
      <c r="CU479">
        <f t="shared" ref="CU479:CU492" si="462">AG479</f>
        <v>0</v>
      </c>
      <c r="CV479">
        <f t="shared" ref="CV479:CV492" si="463">(AH479*AV479)</f>
        <v>0</v>
      </c>
      <c r="CW479">
        <f t="shared" ref="CW479:CW492" si="464">AI479</f>
        <v>0</v>
      </c>
      <c r="CX479">
        <f t="shared" ref="CX479:CX492" si="465">AJ479</f>
        <v>0</v>
      </c>
      <c r="CY479">
        <f t="shared" ref="CY479:CY492" si="466">((S479*BZ479)/100)</f>
        <v>0</v>
      </c>
      <c r="CZ479">
        <f t="shared" ref="CZ479:CZ492" si="467">((S479*CA479)/100)</f>
        <v>0</v>
      </c>
      <c r="DC479" t="s">
        <v>3</v>
      </c>
      <c r="DD479" t="s">
        <v>3</v>
      </c>
      <c r="DE479" t="s">
        <v>3</v>
      </c>
      <c r="DF479" t="s">
        <v>3</v>
      </c>
      <c r="DG479" t="s">
        <v>3</v>
      </c>
      <c r="DH479" t="s">
        <v>3</v>
      </c>
      <c r="DI479" t="s">
        <v>3</v>
      </c>
      <c r="DJ479" t="s">
        <v>3</v>
      </c>
      <c r="DK479" t="s">
        <v>3</v>
      </c>
      <c r="DL479" t="s">
        <v>3</v>
      </c>
      <c r="DM479" t="s">
        <v>3</v>
      </c>
      <c r="DN479">
        <v>0</v>
      </c>
      <c r="DO479">
        <v>0</v>
      </c>
      <c r="DP479">
        <v>1</v>
      </c>
      <c r="DQ479">
        <v>1</v>
      </c>
      <c r="DU479">
        <v>1010</v>
      </c>
      <c r="DV479" t="s">
        <v>43</v>
      </c>
      <c r="DW479" t="s">
        <v>43</v>
      </c>
      <c r="DX479">
        <v>1</v>
      </c>
      <c r="EE479">
        <v>42219314</v>
      </c>
      <c r="EF479">
        <v>0</v>
      </c>
      <c r="EG479" t="s">
        <v>348</v>
      </c>
      <c r="EH479">
        <v>0</v>
      </c>
      <c r="EI479" t="s">
        <v>3</v>
      </c>
      <c r="EJ479">
        <v>1</v>
      </c>
      <c r="EK479">
        <v>6001</v>
      </c>
      <c r="EL479" t="s">
        <v>349</v>
      </c>
      <c r="EM479" t="s">
        <v>348</v>
      </c>
      <c r="EO479" t="s">
        <v>3</v>
      </c>
      <c r="EQ479">
        <v>0</v>
      </c>
      <c r="ER479">
        <v>73715</v>
      </c>
      <c r="ES479">
        <v>73715</v>
      </c>
      <c r="ET479">
        <v>0</v>
      </c>
      <c r="EU479">
        <v>0</v>
      </c>
      <c r="EV479">
        <v>0</v>
      </c>
      <c r="EW479">
        <v>0</v>
      </c>
      <c r="EX479">
        <v>0</v>
      </c>
      <c r="EY479">
        <v>0</v>
      </c>
      <c r="EZ479">
        <v>5</v>
      </c>
      <c r="FC479">
        <v>1</v>
      </c>
      <c r="FD479">
        <v>18</v>
      </c>
      <c r="FF479">
        <v>88458</v>
      </c>
      <c r="FQ479">
        <v>0</v>
      </c>
      <c r="FR479">
        <f t="shared" ref="FR479:FR492" si="468">ROUND(IF(AND(BH479=3,BI479=3),P479,0),2)</f>
        <v>0</v>
      </c>
      <c r="FS479">
        <v>0</v>
      </c>
      <c r="FX479">
        <v>0</v>
      </c>
      <c r="FY479">
        <v>0</v>
      </c>
      <c r="GA479" t="s">
        <v>350</v>
      </c>
      <c r="GD479">
        <v>0</v>
      </c>
      <c r="GF479">
        <v>-2119938712</v>
      </c>
      <c r="GG479">
        <v>2</v>
      </c>
      <c r="GH479">
        <v>3</v>
      </c>
      <c r="GI479">
        <v>-2</v>
      </c>
      <c r="GJ479">
        <v>0</v>
      </c>
      <c r="GK479">
        <f>ROUND(R479*(R12)/100,2)</f>
        <v>0</v>
      </c>
      <c r="GL479">
        <f t="shared" ref="GL479:GL492" si="469">ROUND(IF(AND(BH479=3,BI479=3,FS479&lt;&gt;0),P479,0),2)</f>
        <v>0</v>
      </c>
      <c r="GM479">
        <f t="shared" ref="GM479:GM492" si="470">ROUND(O479+X479+Y479+GK479,2)+GX479</f>
        <v>0</v>
      </c>
      <c r="GN479">
        <f t="shared" ref="GN479:GN492" si="471">IF(OR(BI479=0,BI479=1),ROUND(O479+X479+Y479+GK479,2),0)</f>
        <v>0</v>
      </c>
      <c r="GO479">
        <f t="shared" ref="GO479:GO492" si="472">IF(BI479=2,ROUND(O479+X479+Y479+GK479,2),0)</f>
        <v>0</v>
      </c>
      <c r="GP479">
        <f t="shared" ref="GP479:GP492" si="473">IF(BI479=4,ROUND(O479+X479+Y479+GK479,2)+GX479,0)</f>
        <v>0</v>
      </c>
      <c r="GR479">
        <v>1</v>
      </c>
      <c r="GS479">
        <v>1</v>
      </c>
      <c r="GT479">
        <v>0</v>
      </c>
      <c r="GU479" t="s">
        <v>3</v>
      </c>
      <c r="GV479">
        <f t="shared" ref="GV479:GV492" si="474">ROUND((GT479),6)</f>
        <v>0</v>
      </c>
      <c r="GW479">
        <v>1</v>
      </c>
      <c r="GX479">
        <f t="shared" ref="GX479:GX492" si="475">ROUND(HC479*I479,2)</f>
        <v>0</v>
      </c>
      <c r="HA479">
        <v>0</v>
      </c>
      <c r="HB479">
        <v>0</v>
      </c>
      <c r="HC479">
        <f t="shared" ref="HC479:HC492" si="476">GV479*GW479</f>
        <v>0</v>
      </c>
      <c r="IK479">
        <v>0</v>
      </c>
    </row>
    <row r="480" spans="1:245" x14ac:dyDescent="0.2">
      <c r="A480">
        <v>17</v>
      </c>
      <c r="B480">
        <v>0</v>
      </c>
      <c r="E480" t="s">
        <v>351</v>
      </c>
      <c r="F480" t="s">
        <v>346</v>
      </c>
      <c r="G480" t="s">
        <v>352</v>
      </c>
      <c r="H480" t="s">
        <v>43</v>
      </c>
      <c r="I480">
        <v>0</v>
      </c>
      <c r="J480">
        <v>0</v>
      </c>
      <c r="O480">
        <f t="shared" si="437"/>
        <v>0</v>
      </c>
      <c r="P480">
        <f t="shared" si="438"/>
        <v>0</v>
      </c>
      <c r="Q480">
        <f t="shared" si="439"/>
        <v>0</v>
      </c>
      <c r="R480">
        <f t="shared" si="440"/>
        <v>0</v>
      </c>
      <c r="S480">
        <f t="shared" si="441"/>
        <v>0</v>
      </c>
      <c r="T480">
        <f t="shared" si="442"/>
        <v>0</v>
      </c>
      <c r="U480">
        <f t="shared" si="443"/>
        <v>0</v>
      </c>
      <c r="V480">
        <f t="shared" si="444"/>
        <v>0</v>
      </c>
      <c r="W480">
        <f t="shared" si="445"/>
        <v>0</v>
      </c>
      <c r="X480">
        <f t="shared" si="446"/>
        <v>0</v>
      </c>
      <c r="Y480">
        <f t="shared" si="447"/>
        <v>0</v>
      </c>
      <c r="AA480">
        <v>45334378</v>
      </c>
      <c r="AB480">
        <f t="shared" si="448"/>
        <v>79723.33</v>
      </c>
      <c r="AC480">
        <f t="shared" si="449"/>
        <v>79723.33</v>
      </c>
      <c r="AD480">
        <f t="shared" si="450"/>
        <v>0</v>
      </c>
      <c r="AE480">
        <f t="shared" si="451"/>
        <v>0</v>
      </c>
      <c r="AF480">
        <f t="shared" si="452"/>
        <v>0</v>
      </c>
      <c r="AG480">
        <f t="shared" si="453"/>
        <v>0</v>
      </c>
      <c r="AH480">
        <f t="shared" si="454"/>
        <v>0</v>
      </c>
      <c r="AI480">
        <f t="shared" si="455"/>
        <v>0</v>
      </c>
      <c r="AJ480">
        <f t="shared" si="456"/>
        <v>0</v>
      </c>
      <c r="AK480">
        <v>79723.33</v>
      </c>
      <c r="AL480">
        <v>79723.33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1</v>
      </c>
      <c r="AW480">
        <v>1</v>
      </c>
      <c r="AZ480">
        <v>1</v>
      </c>
      <c r="BA480">
        <v>1</v>
      </c>
      <c r="BB480">
        <v>1</v>
      </c>
      <c r="BC480">
        <v>1</v>
      </c>
      <c r="BD480" t="s">
        <v>3</v>
      </c>
      <c r="BE480" t="s">
        <v>3</v>
      </c>
      <c r="BF480" t="s">
        <v>3</v>
      </c>
      <c r="BG480" t="s">
        <v>3</v>
      </c>
      <c r="BH480">
        <v>3</v>
      </c>
      <c r="BI480">
        <v>1</v>
      </c>
      <c r="BJ480" t="s">
        <v>3</v>
      </c>
      <c r="BM480">
        <v>6001</v>
      </c>
      <c r="BN480">
        <v>0</v>
      </c>
      <c r="BO480" t="s">
        <v>3</v>
      </c>
      <c r="BP480">
        <v>0</v>
      </c>
      <c r="BQ480">
        <v>0</v>
      </c>
      <c r="BR480">
        <v>0</v>
      </c>
      <c r="BS480">
        <v>1</v>
      </c>
      <c r="BT480">
        <v>1</v>
      </c>
      <c r="BU480">
        <v>1</v>
      </c>
      <c r="BV480">
        <v>1</v>
      </c>
      <c r="BW480">
        <v>1</v>
      </c>
      <c r="BX480">
        <v>1</v>
      </c>
      <c r="BY480" t="s">
        <v>3</v>
      </c>
      <c r="BZ480">
        <v>0</v>
      </c>
      <c r="CA480">
        <v>0</v>
      </c>
      <c r="CE480">
        <v>0</v>
      </c>
      <c r="CF480">
        <v>0</v>
      </c>
      <c r="CG480">
        <v>0</v>
      </c>
      <c r="CM480">
        <v>0</v>
      </c>
      <c r="CN480" t="s">
        <v>3</v>
      </c>
      <c r="CO480">
        <v>0</v>
      </c>
      <c r="CP480">
        <f t="shared" si="457"/>
        <v>0</v>
      </c>
      <c r="CQ480">
        <f t="shared" si="458"/>
        <v>79723.33</v>
      </c>
      <c r="CR480">
        <f t="shared" si="459"/>
        <v>0</v>
      </c>
      <c r="CS480">
        <f t="shared" si="460"/>
        <v>0</v>
      </c>
      <c r="CT480">
        <f t="shared" si="461"/>
        <v>0</v>
      </c>
      <c r="CU480">
        <f t="shared" si="462"/>
        <v>0</v>
      </c>
      <c r="CV480">
        <f t="shared" si="463"/>
        <v>0</v>
      </c>
      <c r="CW480">
        <f t="shared" si="464"/>
        <v>0</v>
      </c>
      <c r="CX480">
        <f t="shared" si="465"/>
        <v>0</v>
      </c>
      <c r="CY480">
        <f t="shared" si="466"/>
        <v>0</v>
      </c>
      <c r="CZ480">
        <f t="shared" si="467"/>
        <v>0</v>
      </c>
      <c r="DC480" t="s">
        <v>3</v>
      </c>
      <c r="DD480" t="s">
        <v>3</v>
      </c>
      <c r="DE480" t="s">
        <v>3</v>
      </c>
      <c r="DF480" t="s">
        <v>3</v>
      </c>
      <c r="DG480" t="s">
        <v>3</v>
      </c>
      <c r="DH480" t="s">
        <v>3</v>
      </c>
      <c r="DI480" t="s">
        <v>3</v>
      </c>
      <c r="DJ480" t="s">
        <v>3</v>
      </c>
      <c r="DK480" t="s">
        <v>3</v>
      </c>
      <c r="DL480" t="s">
        <v>3</v>
      </c>
      <c r="DM480" t="s">
        <v>3</v>
      </c>
      <c r="DN480">
        <v>0</v>
      </c>
      <c r="DO480">
        <v>0</v>
      </c>
      <c r="DP480">
        <v>1</v>
      </c>
      <c r="DQ480">
        <v>1</v>
      </c>
      <c r="DU480">
        <v>1010</v>
      </c>
      <c r="DV480" t="s">
        <v>43</v>
      </c>
      <c r="DW480" t="s">
        <v>43</v>
      </c>
      <c r="DX480">
        <v>1</v>
      </c>
      <c r="EE480">
        <v>42219314</v>
      </c>
      <c r="EF480">
        <v>0</v>
      </c>
      <c r="EG480" t="s">
        <v>348</v>
      </c>
      <c r="EH480">
        <v>0</v>
      </c>
      <c r="EI480" t="s">
        <v>3</v>
      </c>
      <c r="EJ480">
        <v>1</v>
      </c>
      <c r="EK480">
        <v>6001</v>
      </c>
      <c r="EL480" t="s">
        <v>349</v>
      </c>
      <c r="EM480" t="s">
        <v>348</v>
      </c>
      <c r="EO480" t="s">
        <v>3</v>
      </c>
      <c r="EQ480">
        <v>0</v>
      </c>
      <c r="ER480">
        <v>79723.33</v>
      </c>
      <c r="ES480">
        <v>79723.33</v>
      </c>
      <c r="ET480">
        <v>0</v>
      </c>
      <c r="EU480">
        <v>0</v>
      </c>
      <c r="EV480">
        <v>0</v>
      </c>
      <c r="EW480">
        <v>0</v>
      </c>
      <c r="EX480">
        <v>0</v>
      </c>
      <c r="EY480">
        <v>0</v>
      </c>
      <c r="EZ480">
        <v>5</v>
      </c>
      <c r="FC480">
        <v>1</v>
      </c>
      <c r="FD480">
        <v>18</v>
      </c>
      <c r="FF480">
        <v>95668</v>
      </c>
      <c r="FQ480">
        <v>0</v>
      </c>
      <c r="FR480">
        <f t="shared" si="468"/>
        <v>0</v>
      </c>
      <c r="FS480">
        <v>0</v>
      </c>
      <c r="FX480">
        <v>0</v>
      </c>
      <c r="FY480">
        <v>0</v>
      </c>
      <c r="GA480" t="s">
        <v>353</v>
      </c>
      <c r="GD480">
        <v>0</v>
      </c>
      <c r="GF480">
        <v>-79435510</v>
      </c>
      <c r="GG480">
        <v>2</v>
      </c>
      <c r="GH480">
        <v>3</v>
      </c>
      <c r="GI480">
        <v>-2</v>
      </c>
      <c r="GJ480">
        <v>0</v>
      </c>
      <c r="GK480">
        <f>ROUND(R480*(R12)/100,2)</f>
        <v>0</v>
      </c>
      <c r="GL480">
        <f t="shared" si="469"/>
        <v>0</v>
      </c>
      <c r="GM480">
        <f t="shared" si="470"/>
        <v>0</v>
      </c>
      <c r="GN480">
        <f t="shared" si="471"/>
        <v>0</v>
      </c>
      <c r="GO480">
        <f t="shared" si="472"/>
        <v>0</v>
      </c>
      <c r="GP480">
        <f t="shared" si="473"/>
        <v>0</v>
      </c>
      <c r="GR480">
        <v>1</v>
      </c>
      <c r="GS480">
        <v>1</v>
      </c>
      <c r="GT480">
        <v>0</v>
      </c>
      <c r="GU480" t="s">
        <v>3</v>
      </c>
      <c r="GV480">
        <f t="shared" si="474"/>
        <v>0</v>
      </c>
      <c r="GW480">
        <v>1</v>
      </c>
      <c r="GX480">
        <f t="shared" si="475"/>
        <v>0</v>
      </c>
      <c r="HA480">
        <v>0</v>
      </c>
      <c r="HB480">
        <v>0</v>
      </c>
      <c r="HC480">
        <f t="shared" si="476"/>
        <v>0</v>
      </c>
      <c r="IK480">
        <v>0</v>
      </c>
    </row>
    <row r="481" spans="1:245" x14ac:dyDescent="0.2">
      <c r="A481">
        <v>17</v>
      </c>
      <c r="B481">
        <v>0</v>
      </c>
      <c r="E481" t="s">
        <v>354</v>
      </c>
      <c r="F481" t="s">
        <v>346</v>
      </c>
      <c r="G481" t="s">
        <v>355</v>
      </c>
      <c r="H481" t="s">
        <v>43</v>
      </c>
      <c r="I481">
        <v>0</v>
      </c>
      <c r="J481">
        <v>0</v>
      </c>
      <c r="O481">
        <f t="shared" si="437"/>
        <v>0</v>
      </c>
      <c r="P481">
        <f t="shared" si="438"/>
        <v>0</v>
      </c>
      <c r="Q481">
        <f t="shared" si="439"/>
        <v>0</v>
      </c>
      <c r="R481">
        <f t="shared" si="440"/>
        <v>0</v>
      </c>
      <c r="S481">
        <f t="shared" si="441"/>
        <v>0</v>
      </c>
      <c r="T481">
        <f t="shared" si="442"/>
        <v>0</v>
      </c>
      <c r="U481">
        <f t="shared" si="443"/>
        <v>0</v>
      </c>
      <c r="V481">
        <f t="shared" si="444"/>
        <v>0</v>
      </c>
      <c r="W481">
        <f t="shared" si="445"/>
        <v>0</v>
      </c>
      <c r="X481">
        <f t="shared" si="446"/>
        <v>0</v>
      </c>
      <c r="Y481">
        <f t="shared" si="447"/>
        <v>0</v>
      </c>
      <c r="AA481">
        <v>45334378</v>
      </c>
      <c r="AB481">
        <f t="shared" si="448"/>
        <v>91212.5</v>
      </c>
      <c r="AC481">
        <f t="shared" si="449"/>
        <v>91212.5</v>
      </c>
      <c r="AD481">
        <f t="shared" si="450"/>
        <v>0</v>
      </c>
      <c r="AE481">
        <f t="shared" si="451"/>
        <v>0</v>
      </c>
      <c r="AF481">
        <f t="shared" si="452"/>
        <v>0</v>
      </c>
      <c r="AG481">
        <f t="shared" si="453"/>
        <v>0</v>
      </c>
      <c r="AH481">
        <f t="shared" si="454"/>
        <v>0</v>
      </c>
      <c r="AI481">
        <f t="shared" si="455"/>
        <v>0</v>
      </c>
      <c r="AJ481">
        <f t="shared" si="456"/>
        <v>0</v>
      </c>
      <c r="AK481">
        <v>91212.5</v>
      </c>
      <c r="AL481">
        <v>91212.5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1</v>
      </c>
      <c r="AW481">
        <v>1</v>
      </c>
      <c r="AZ481">
        <v>1</v>
      </c>
      <c r="BA481">
        <v>1</v>
      </c>
      <c r="BB481">
        <v>1</v>
      </c>
      <c r="BC481">
        <v>1</v>
      </c>
      <c r="BD481" t="s">
        <v>3</v>
      </c>
      <c r="BE481" t="s">
        <v>3</v>
      </c>
      <c r="BF481" t="s">
        <v>3</v>
      </c>
      <c r="BG481" t="s">
        <v>3</v>
      </c>
      <c r="BH481">
        <v>3</v>
      </c>
      <c r="BI481">
        <v>1</v>
      </c>
      <c r="BJ481" t="s">
        <v>3</v>
      </c>
      <c r="BM481">
        <v>6001</v>
      </c>
      <c r="BN481">
        <v>0</v>
      </c>
      <c r="BO481" t="s">
        <v>3</v>
      </c>
      <c r="BP481">
        <v>0</v>
      </c>
      <c r="BQ481">
        <v>0</v>
      </c>
      <c r="BR481">
        <v>0</v>
      </c>
      <c r="BS481">
        <v>1</v>
      </c>
      <c r="BT481">
        <v>1</v>
      </c>
      <c r="BU481">
        <v>1</v>
      </c>
      <c r="BV481">
        <v>1</v>
      </c>
      <c r="BW481">
        <v>1</v>
      </c>
      <c r="BX481">
        <v>1</v>
      </c>
      <c r="BY481" t="s">
        <v>3</v>
      </c>
      <c r="BZ481">
        <v>0</v>
      </c>
      <c r="CA481">
        <v>0</v>
      </c>
      <c r="CE481">
        <v>0</v>
      </c>
      <c r="CF481">
        <v>0</v>
      </c>
      <c r="CG481">
        <v>0</v>
      </c>
      <c r="CM481">
        <v>0</v>
      </c>
      <c r="CN481" t="s">
        <v>3</v>
      </c>
      <c r="CO481">
        <v>0</v>
      </c>
      <c r="CP481">
        <f t="shared" si="457"/>
        <v>0</v>
      </c>
      <c r="CQ481">
        <f t="shared" si="458"/>
        <v>91212.5</v>
      </c>
      <c r="CR481">
        <f t="shared" si="459"/>
        <v>0</v>
      </c>
      <c r="CS481">
        <f t="shared" si="460"/>
        <v>0</v>
      </c>
      <c r="CT481">
        <f t="shared" si="461"/>
        <v>0</v>
      </c>
      <c r="CU481">
        <f t="shared" si="462"/>
        <v>0</v>
      </c>
      <c r="CV481">
        <f t="shared" si="463"/>
        <v>0</v>
      </c>
      <c r="CW481">
        <f t="shared" si="464"/>
        <v>0</v>
      </c>
      <c r="CX481">
        <f t="shared" si="465"/>
        <v>0</v>
      </c>
      <c r="CY481">
        <f t="shared" si="466"/>
        <v>0</v>
      </c>
      <c r="CZ481">
        <f t="shared" si="467"/>
        <v>0</v>
      </c>
      <c r="DC481" t="s">
        <v>3</v>
      </c>
      <c r="DD481" t="s">
        <v>3</v>
      </c>
      <c r="DE481" t="s">
        <v>3</v>
      </c>
      <c r="DF481" t="s">
        <v>3</v>
      </c>
      <c r="DG481" t="s">
        <v>3</v>
      </c>
      <c r="DH481" t="s">
        <v>3</v>
      </c>
      <c r="DI481" t="s">
        <v>3</v>
      </c>
      <c r="DJ481" t="s">
        <v>3</v>
      </c>
      <c r="DK481" t="s">
        <v>3</v>
      </c>
      <c r="DL481" t="s">
        <v>3</v>
      </c>
      <c r="DM481" t="s">
        <v>3</v>
      </c>
      <c r="DN481">
        <v>0</v>
      </c>
      <c r="DO481">
        <v>0</v>
      </c>
      <c r="DP481">
        <v>1</v>
      </c>
      <c r="DQ481">
        <v>1</v>
      </c>
      <c r="DU481">
        <v>1010</v>
      </c>
      <c r="DV481" t="s">
        <v>43</v>
      </c>
      <c r="DW481" t="s">
        <v>43</v>
      </c>
      <c r="DX481">
        <v>1</v>
      </c>
      <c r="EE481">
        <v>42219314</v>
      </c>
      <c r="EF481">
        <v>0</v>
      </c>
      <c r="EG481" t="s">
        <v>348</v>
      </c>
      <c r="EH481">
        <v>0</v>
      </c>
      <c r="EI481" t="s">
        <v>3</v>
      </c>
      <c r="EJ481">
        <v>1</v>
      </c>
      <c r="EK481">
        <v>6001</v>
      </c>
      <c r="EL481" t="s">
        <v>349</v>
      </c>
      <c r="EM481" t="s">
        <v>348</v>
      </c>
      <c r="EO481" t="s">
        <v>3</v>
      </c>
      <c r="EQ481">
        <v>0</v>
      </c>
      <c r="ER481">
        <v>91212.5</v>
      </c>
      <c r="ES481">
        <v>91212.5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5</v>
      </c>
      <c r="FC481">
        <v>1</v>
      </c>
      <c r="FD481">
        <v>18</v>
      </c>
      <c r="FF481">
        <v>109455</v>
      </c>
      <c r="FQ481">
        <v>0</v>
      </c>
      <c r="FR481">
        <f t="shared" si="468"/>
        <v>0</v>
      </c>
      <c r="FS481">
        <v>0</v>
      </c>
      <c r="FX481">
        <v>0</v>
      </c>
      <c r="FY481">
        <v>0</v>
      </c>
      <c r="GA481" t="s">
        <v>356</v>
      </c>
      <c r="GD481">
        <v>0</v>
      </c>
      <c r="GF481">
        <v>1907323617</v>
      </c>
      <c r="GG481">
        <v>2</v>
      </c>
      <c r="GH481">
        <v>3</v>
      </c>
      <c r="GI481">
        <v>-2</v>
      </c>
      <c r="GJ481">
        <v>0</v>
      </c>
      <c r="GK481">
        <f>ROUND(R481*(R12)/100,2)</f>
        <v>0</v>
      </c>
      <c r="GL481">
        <f t="shared" si="469"/>
        <v>0</v>
      </c>
      <c r="GM481">
        <f t="shared" si="470"/>
        <v>0</v>
      </c>
      <c r="GN481">
        <f t="shared" si="471"/>
        <v>0</v>
      </c>
      <c r="GO481">
        <f t="shared" si="472"/>
        <v>0</v>
      </c>
      <c r="GP481">
        <f t="shared" si="473"/>
        <v>0</v>
      </c>
      <c r="GR481">
        <v>1</v>
      </c>
      <c r="GS481">
        <v>1</v>
      </c>
      <c r="GT481">
        <v>0</v>
      </c>
      <c r="GU481" t="s">
        <v>3</v>
      </c>
      <c r="GV481">
        <f t="shared" si="474"/>
        <v>0</v>
      </c>
      <c r="GW481">
        <v>1</v>
      </c>
      <c r="GX481">
        <f t="shared" si="475"/>
        <v>0</v>
      </c>
      <c r="HA481">
        <v>0</v>
      </c>
      <c r="HB481">
        <v>0</v>
      </c>
      <c r="HC481">
        <f t="shared" si="476"/>
        <v>0</v>
      </c>
      <c r="IK481">
        <v>0</v>
      </c>
    </row>
    <row r="482" spans="1:245" x14ac:dyDescent="0.2">
      <c r="A482">
        <v>17</v>
      </c>
      <c r="B482">
        <v>0</v>
      </c>
      <c r="E482" t="s">
        <v>357</v>
      </c>
      <c r="F482" t="s">
        <v>346</v>
      </c>
      <c r="G482" t="s">
        <v>358</v>
      </c>
      <c r="H482" t="s">
        <v>43</v>
      </c>
      <c r="I482">
        <v>0</v>
      </c>
      <c r="J482">
        <v>0</v>
      </c>
      <c r="O482">
        <f t="shared" si="437"/>
        <v>0</v>
      </c>
      <c r="P482">
        <f t="shared" si="438"/>
        <v>0</v>
      </c>
      <c r="Q482">
        <f t="shared" si="439"/>
        <v>0</v>
      </c>
      <c r="R482">
        <f t="shared" si="440"/>
        <v>0</v>
      </c>
      <c r="S482">
        <f t="shared" si="441"/>
        <v>0</v>
      </c>
      <c r="T482">
        <f t="shared" si="442"/>
        <v>0</v>
      </c>
      <c r="U482">
        <f t="shared" si="443"/>
        <v>0</v>
      </c>
      <c r="V482">
        <f t="shared" si="444"/>
        <v>0</v>
      </c>
      <c r="W482">
        <f t="shared" si="445"/>
        <v>0</v>
      </c>
      <c r="X482">
        <f t="shared" si="446"/>
        <v>0</v>
      </c>
      <c r="Y482">
        <f t="shared" si="447"/>
        <v>0</v>
      </c>
      <c r="AA482">
        <v>45334378</v>
      </c>
      <c r="AB482">
        <f t="shared" si="448"/>
        <v>75038.33</v>
      </c>
      <c r="AC482">
        <f t="shared" si="449"/>
        <v>75038.33</v>
      </c>
      <c r="AD482">
        <f t="shared" si="450"/>
        <v>0</v>
      </c>
      <c r="AE482">
        <f t="shared" si="451"/>
        <v>0</v>
      </c>
      <c r="AF482">
        <f t="shared" si="452"/>
        <v>0</v>
      </c>
      <c r="AG482">
        <f t="shared" si="453"/>
        <v>0</v>
      </c>
      <c r="AH482">
        <f t="shared" si="454"/>
        <v>0</v>
      </c>
      <c r="AI482">
        <f t="shared" si="455"/>
        <v>0</v>
      </c>
      <c r="AJ482">
        <f t="shared" si="456"/>
        <v>0</v>
      </c>
      <c r="AK482">
        <v>75038.33</v>
      </c>
      <c r="AL482">
        <v>75038.33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1</v>
      </c>
      <c r="AW482">
        <v>1</v>
      </c>
      <c r="AZ482">
        <v>1</v>
      </c>
      <c r="BA482">
        <v>1</v>
      </c>
      <c r="BB482">
        <v>1</v>
      </c>
      <c r="BC482">
        <v>1</v>
      </c>
      <c r="BD482" t="s">
        <v>3</v>
      </c>
      <c r="BE482" t="s">
        <v>3</v>
      </c>
      <c r="BF482" t="s">
        <v>3</v>
      </c>
      <c r="BG482" t="s">
        <v>3</v>
      </c>
      <c r="BH482">
        <v>3</v>
      </c>
      <c r="BI482">
        <v>1</v>
      </c>
      <c r="BJ482" t="s">
        <v>3</v>
      </c>
      <c r="BM482">
        <v>6001</v>
      </c>
      <c r="BN482">
        <v>0</v>
      </c>
      <c r="BO482" t="s">
        <v>3</v>
      </c>
      <c r="BP482">
        <v>0</v>
      </c>
      <c r="BQ482">
        <v>0</v>
      </c>
      <c r="BR482">
        <v>0</v>
      </c>
      <c r="BS482">
        <v>1</v>
      </c>
      <c r="BT482">
        <v>1</v>
      </c>
      <c r="BU482">
        <v>1</v>
      </c>
      <c r="BV482">
        <v>1</v>
      </c>
      <c r="BW482">
        <v>1</v>
      </c>
      <c r="BX482">
        <v>1</v>
      </c>
      <c r="BY482" t="s">
        <v>3</v>
      </c>
      <c r="BZ482">
        <v>0</v>
      </c>
      <c r="CA482">
        <v>0</v>
      </c>
      <c r="CE482">
        <v>0</v>
      </c>
      <c r="CF482">
        <v>0</v>
      </c>
      <c r="CG482">
        <v>0</v>
      </c>
      <c r="CM482">
        <v>0</v>
      </c>
      <c r="CN482" t="s">
        <v>3</v>
      </c>
      <c r="CO482">
        <v>0</v>
      </c>
      <c r="CP482">
        <f t="shared" si="457"/>
        <v>0</v>
      </c>
      <c r="CQ482">
        <f t="shared" si="458"/>
        <v>75038.33</v>
      </c>
      <c r="CR482">
        <f t="shared" si="459"/>
        <v>0</v>
      </c>
      <c r="CS482">
        <f t="shared" si="460"/>
        <v>0</v>
      </c>
      <c r="CT482">
        <f t="shared" si="461"/>
        <v>0</v>
      </c>
      <c r="CU482">
        <f t="shared" si="462"/>
        <v>0</v>
      </c>
      <c r="CV482">
        <f t="shared" si="463"/>
        <v>0</v>
      </c>
      <c r="CW482">
        <f t="shared" si="464"/>
        <v>0</v>
      </c>
      <c r="CX482">
        <f t="shared" si="465"/>
        <v>0</v>
      </c>
      <c r="CY482">
        <f t="shared" si="466"/>
        <v>0</v>
      </c>
      <c r="CZ482">
        <f t="shared" si="467"/>
        <v>0</v>
      </c>
      <c r="DC482" t="s">
        <v>3</v>
      </c>
      <c r="DD482" t="s">
        <v>3</v>
      </c>
      <c r="DE482" t="s">
        <v>3</v>
      </c>
      <c r="DF482" t="s">
        <v>3</v>
      </c>
      <c r="DG482" t="s">
        <v>3</v>
      </c>
      <c r="DH482" t="s">
        <v>3</v>
      </c>
      <c r="DI482" t="s">
        <v>3</v>
      </c>
      <c r="DJ482" t="s">
        <v>3</v>
      </c>
      <c r="DK482" t="s">
        <v>3</v>
      </c>
      <c r="DL482" t="s">
        <v>3</v>
      </c>
      <c r="DM482" t="s">
        <v>3</v>
      </c>
      <c r="DN482">
        <v>0</v>
      </c>
      <c r="DO482">
        <v>0</v>
      </c>
      <c r="DP482">
        <v>1</v>
      </c>
      <c r="DQ482">
        <v>1</v>
      </c>
      <c r="DU482">
        <v>1010</v>
      </c>
      <c r="DV482" t="s">
        <v>43</v>
      </c>
      <c r="DW482" t="s">
        <v>43</v>
      </c>
      <c r="DX482">
        <v>1</v>
      </c>
      <c r="EE482">
        <v>42219314</v>
      </c>
      <c r="EF482">
        <v>0</v>
      </c>
      <c r="EG482" t="s">
        <v>348</v>
      </c>
      <c r="EH482">
        <v>0</v>
      </c>
      <c r="EI482" t="s">
        <v>3</v>
      </c>
      <c r="EJ482">
        <v>1</v>
      </c>
      <c r="EK482">
        <v>6001</v>
      </c>
      <c r="EL482" t="s">
        <v>349</v>
      </c>
      <c r="EM482" t="s">
        <v>348</v>
      </c>
      <c r="EO482" t="s">
        <v>3</v>
      </c>
      <c r="EQ482">
        <v>0</v>
      </c>
      <c r="ER482">
        <v>75038.33</v>
      </c>
      <c r="ES482">
        <v>75038.33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5</v>
      </c>
      <c r="FC482">
        <v>1</v>
      </c>
      <c r="FD482">
        <v>18</v>
      </c>
      <c r="FF482">
        <v>90046</v>
      </c>
      <c r="FQ482">
        <v>0</v>
      </c>
      <c r="FR482">
        <f t="shared" si="468"/>
        <v>0</v>
      </c>
      <c r="FS482">
        <v>0</v>
      </c>
      <c r="FX482">
        <v>0</v>
      </c>
      <c r="FY482">
        <v>0</v>
      </c>
      <c r="GA482" t="s">
        <v>359</v>
      </c>
      <c r="GD482">
        <v>0</v>
      </c>
      <c r="GF482">
        <v>-759368480</v>
      </c>
      <c r="GG482">
        <v>2</v>
      </c>
      <c r="GH482">
        <v>3</v>
      </c>
      <c r="GI482">
        <v>-2</v>
      </c>
      <c r="GJ482">
        <v>0</v>
      </c>
      <c r="GK482">
        <f>ROUND(R482*(R12)/100,2)</f>
        <v>0</v>
      </c>
      <c r="GL482">
        <f t="shared" si="469"/>
        <v>0</v>
      </c>
      <c r="GM482">
        <f t="shared" si="470"/>
        <v>0</v>
      </c>
      <c r="GN482">
        <f t="shared" si="471"/>
        <v>0</v>
      </c>
      <c r="GO482">
        <f t="shared" si="472"/>
        <v>0</v>
      </c>
      <c r="GP482">
        <f t="shared" si="473"/>
        <v>0</v>
      </c>
      <c r="GR482">
        <v>1</v>
      </c>
      <c r="GS482">
        <v>1</v>
      </c>
      <c r="GT482">
        <v>0</v>
      </c>
      <c r="GU482" t="s">
        <v>3</v>
      </c>
      <c r="GV482">
        <f t="shared" si="474"/>
        <v>0</v>
      </c>
      <c r="GW482">
        <v>1</v>
      </c>
      <c r="GX482">
        <f t="shared" si="475"/>
        <v>0</v>
      </c>
      <c r="HA482">
        <v>0</v>
      </c>
      <c r="HB482">
        <v>0</v>
      </c>
      <c r="HC482">
        <f t="shared" si="476"/>
        <v>0</v>
      </c>
      <c r="IK482">
        <v>0</v>
      </c>
    </row>
    <row r="483" spans="1:245" x14ac:dyDescent="0.2">
      <c r="A483">
        <v>17</v>
      </c>
      <c r="B483">
        <v>0</v>
      </c>
      <c r="E483" t="s">
        <v>360</v>
      </c>
      <c r="F483" t="s">
        <v>346</v>
      </c>
      <c r="G483" t="s">
        <v>361</v>
      </c>
      <c r="H483" t="s">
        <v>43</v>
      </c>
      <c r="I483">
        <v>0</v>
      </c>
      <c r="J483">
        <v>0</v>
      </c>
      <c r="O483">
        <f t="shared" si="437"/>
        <v>0</v>
      </c>
      <c r="P483">
        <f t="shared" si="438"/>
        <v>0</v>
      </c>
      <c r="Q483">
        <f t="shared" si="439"/>
        <v>0</v>
      </c>
      <c r="R483">
        <f t="shared" si="440"/>
        <v>0</v>
      </c>
      <c r="S483">
        <f t="shared" si="441"/>
        <v>0</v>
      </c>
      <c r="T483">
        <f t="shared" si="442"/>
        <v>0</v>
      </c>
      <c r="U483">
        <f t="shared" si="443"/>
        <v>0</v>
      </c>
      <c r="V483">
        <f t="shared" si="444"/>
        <v>0</v>
      </c>
      <c r="W483">
        <f t="shared" si="445"/>
        <v>0</v>
      </c>
      <c r="X483">
        <f t="shared" si="446"/>
        <v>0</v>
      </c>
      <c r="Y483">
        <f t="shared" si="447"/>
        <v>0</v>
      </c>
      <c r="AA483">
        <v>45334378</v>
      </c>
      <c r="AB483">
        <f t="shared" si="448"/>
        <v>312391.67</v>
      </c>
      <c r="AC483">
        <f t="shared" si="449"/>
        <v>312391.67</v>
      </c>
      <c r="AD483">
        <f t="shared" si="450"/>
        <v>0</v>
      </c>
      <c r="AE483">
        <f t="shared" si="451"/>
        <v>0</v>
      </c>
      <c r="AF483">
        <f t="shared" si="452"/>
        <v>0</v>
      </c>
      <c r="AG483">
        <f t="shared" si="453"/>
        <v>0</v>
      </c>
      <c r="AH483">
        <f t="shared" si="454"/>
        <v>0</v>
      </c>
      <c r="AI483">
        <f t="shared" si="455"/>
        <v>0</v>
      </c>
      <c r="AJ483">
        <f t="shared" si="456"/>
        <v>0</v>
      </c>
      <c r="AK483">
        <v>312391.67</v>
      </c>
      <c r="AL483">
        <v>312391.67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1</v>
      </c>
      <c r="AW483">
        <v>1</v>
      </c>
      <c r="AZ483">
        <v>1</v>
      </c>
      <c r="BA483">
        <v>1</v>
      </c>
      <c r="BB483">
        <v>1</v>
      </c>
      <c r="BC483">
        <v>1</v>
      </c>
      <c r="BD483" t="s">
        <v>3</v>
      </c>
      <c r="BE483" t="s">
        <v>3</v>
      </c>
      <c r="BF483" t="s">
        <v>3</v>
      </c>
      <c r="BG483" t="s">
        <v>3</v>
      </c>
      <c r="BH483">
        <v>3</v>
      </c>
      <c r="BI483">
        <v>1</v>
      </c>
      <c r="BJ483" t="s">
        <v>3</v>
      </c>
      <c r="BM483">
        <v>6001</v>
      </c>
      <c r="BN483">
        <v>0</v>
      </c>
      <c r="BO483" t="s">
        <v>3</v>
      </c>
      <c r="BP483">
        <v>0</v>
      </c>
      <c r="BQ483">
        <v>0</v>
      </c>
      <c r="BR483">
        <v>0</v>
      </c>
      <c r="BS483">
        <v>1</v>
      </c>
      <c r="BT483">
        <v>1</v>
      </c>
      <c r="BU483">
        <v>1</v>
      </c>
      <c r="BV483">
        <v>1</v>
      </c>
      <c r="BW483">
        <v>1</v>
      </c>
      <c r="BX483">
        <v>1</v>
      </c>
      <c r="BY483" t="s">
        <v>3</v>
      </c>
      <c r="BZ483">
        <v>0</v>
      </c>
      <c r="CA483">
        <v>0</v>
      </c>
      <c r="CE483">
        <v>0</v>
      </c>
      <c r="CF483">
        <v>0</v>
      </c>
      <c r="CG483">
        <v>0</v>
      </c>
      <c r="CM483">
        <v>0</v>
      </c>
      <c r="CN483" t="s">
        <v>3</v>
      </c>
      <c r="CO483">
        <v>0</v>
      </c>
      <c r="CP483">
        <f t="shared" si="457"/>
        <v>0</v>
      </c>
      <c r="CQ483">
        <f t="shared" si="458"/>
        <v>312391.67</v>
      </c>
      <c r="CR483">
        <f t="shared" si="459"/>
        <v>0</v>
      </c>
      <c r="CS483">
        <f t="shared" si="460"/>
        <v>0</v>
      </c>
      <c r="CT483">
        <f t="shared" si="461"/>
        <v>0</v>
      </c>
      <c r="CU483">
        <f t="shared" si="462"/>
        <v>0</v>
      </c>
      <c r="CV483">
        <f t="shared" si="463"/>
        <v>0</v>
      </c>
      <c r="CW483">
        <f t="shared" si="464"/>
        <v>0</v>
      </c>
      <c r="CX483">
        <f t="shared" si="465"/>
        <v>0</v>
      </c>
      <c r="CY483">
        <f t="shared" si="466"/>
        <v>0</v>
      </c>
      <c r="CZ483">
        <f t="shared" si="467"/>
        <v>0</v>
      </c>
      <c r="DC483" t="s">
        <v>3</v>
      </c>
      <c r="DD483" t="s">
        <v>3</v>
      </c>
      <c r="DE483" t="s">
        <v>3</v>
      </c>
      <c r="DF483" t="s">
        <v>3</v>
      </c>
      <c r="DG483" t="s">
        <v>3</v>
      </c>
      <c r="DH483" t="s">
        <v>3</v>
      </c>
      <c r="DI483" t="s">
        <v>3</v>
      </c>
      <c r="DJ483" t="s">
        <v>3</v>
      </c>
      <c r="DK483" t="s">
        <v>3</v>
      </c>
      <c r="DL483" t="s">
        <v>3</v>
      </c>
      <c r="DM483" t="s">
        <v>3</v>
      </c>
      <c r="DN483">
        <v>0</v>
      </c>
      <c r="DO483">
        <v>0</v>
      </c>
      <c r="DP483">
        <v>1</v>
      </c>
      <c r="DQ483">
        <v>1</v>
      </c>
      <c r="DU483">
        <v>1010</v>
      </c>
      <c r="DV483" t="s">
        <v>43</v>
      </c>
      <c r="DW483" t="s">
        <v>43</v>
      </c>
      <c r="DX483">
        <v>1</v>
      </c>
      <c r="EE483">
        <v>42219314</v>
      </c>
      <c r="EF483">
        <v>0</v>
      </c>
      <c r="EG483" t="s">
        <v>348</v>
      </c>
      <c r="EH483">
        <v>0</v>
      </c>
      <c r="EI483" t="s">
        <v>3</v>
      </c>
      <c r="EJ483">
        <v>1</v>
      </c>
      <c r="EK483">
        <v>6001</v>
      </c>
      <c r="EL483" t="s">
        <v>349</v>
      </c>
      <c r="EM483" t="s">
        <v>348</v>
      </c>
      <c r="EO483" t="s">
        <v>3</v>
      </c>
      <c r="EQ483">
        <v>0</v>
      </c>
      <c r="ER483">
        <v>312391.67</v>
      </c>
      <c r="ES483">
        <v>312391.67</v>
      </c>
      <c r="ET483">
        <v>0</v>
      </c>
      <c r="EU483">
        <v>0</v>
      </c>
      <c r="EV483">
        <v>0</v>
      </c>
      <c r="EW483">
        <v>0</v>
      </c>
      <c r="EX483">
        <v>0</v>
      </c>
      <c r="EY483">
        <v>0</v>
      </c>
      <c r="EZ483">
        <v>5</v>
      </c>
      <c r="FC483">
        <v>1</v>
      </c>
      <c r="FD483">
        <v>18</v>
      </c>
      <c r="FF483">
        <v>374870</v>
      </c>
      <c r="FQ483">
        <v>0</v>
      </c>
      <c r="FR483">
        <f t="shared" si="468"/>
        <v>0</v>
      </c>
      <c r="FS483">
        <v>0</v>
      </c>
      <c r="FX483">
        <v>0</v>
      </c>
      <c r="FY483">
        <v>0</v>
      </c>
      <c r="GA483" t="s">
        <v>362</v>
      </c>
      <c r="GD483">
        <v>0</v>
      </c>
      <c r="GF483">
        <v>1731994991</v>
      </c>
      <c r="GG483">
        <v>2</v>
      </c>
      <c r="GH483">
        <v>3</v>
      </c>
      <c r="GI483">
        <v>-2</v>
      </c>
      <c r="GJ483">
        <v>0</v>
      </c>
      <c r="GK483">
        <f>ROUND(R483*(R12)/100,2)</f>
        <v>0</v>
      </c>
      <c r="GL483">
        <f t="shared" si="469"/>
        <v>0</v>
      </c>
      <c r="GM483">
        <f t="shared" si="470"/>
        <v>0</v>
      </c>
      <c r="GN483">
        <f t="shared" si="471"/>
        <v>0</v>
      </c>
      <c r="GO483">
        <f t="shared" si="472"/>
        <v>0</v>
      </c>
      <c r="GP483">
        <f t="shared" si="473"/>
        <v>0</v>
      </c>
      <c r="GR483">
        <v>1</v>
      </c>
      <c r="GS483">
        <v>1</v>
      </c>
      <c r="GT483">
        <v>0</v>
      </c>
      <c r="GU483" t="s">
        <v>3</v>
      </c>
      <c r="GV483">
        <f t="shared" si="474"/>
        <v>0</v>
      </c>
      <c r="GW483">
        <v>1</v>
      </c>
      <c r="GX483">
        <f t="shared" si="475"/>
        <v>0</v>
      </c>
      <c r="HA483">
        <v>0</v>
      </c>
      <c r="HB483">
        <v>0</v>
      </c>
      <c r="HC483">
        <f t="shared" si="476"/>
        <v>0</v>
      </c>
      <c r="IK483">
        <v>0</v>
      </c>
    </row>
    <row r="484" spans="1:245" x14ac:dyDescent="0.2">
      <c r="A484">
        <v>17</v>
      </c>
      <c r="B484">
        <v>0</v>
      </c>
      <c r="E484" t="s">
        <v>363</v>
      </c>
      <c r="F484" t="s">
        <v>346</v>
      </c>
      <c r="G484" t="s">
        <v>364</v>
      </c>
      <c r="H484" t="s">
        <v>43</v>
      </c>
      <c r="I484">
        <v>0</v>
      </c>
      <c r="J484">
        <v>0</v>
      </c>
      <c r="O484">
        <f t="shared" si="437"/>
        <v>0</v>
      </c>
      <c r="P484">
        <f t="shared" si="438"/>
        <v>0</v>
      </c>
      <c r="Q484">
        <f t="shared" si="439"/>
        <v>0</v>
      </c>
      <c r="R484">
        <f t="shared" si="440"/>
        <v>0</v>
      </c>
      <c r="S484">
        <f t="shared" si="441"/>
        <v>0</v>
      </c>
      <c r="T484">
        <f t="shared" si="442"/>
        <v>0</v>
      </c>
      <c r="U484">
        <f t="shared" si="443"/>
        <v>0</v>
      </c>
      <c r="V484">
        <f t="shared" si="444"/>
        <v>0</v>
      </c>
      <c r="W484">
        <f t="shared" si="445"/>
        <v>0</v>
      </c>
      <c r="X484">
        <f t="shared" si="446"/>
        <v>0</v>
      </c>
      <c r="Y484">
        <f t="shared" si="447"/>
        <v>0</v>
      </c>
      <c r="AA484">
        <v>45334378</v>
      </c>
      <c r="AB484">
        <f t="shared" si="448"/>
        <v>1519799.17</v>
      </c>
      <c r="AC484">
        <f t="shared" si="449"/>
        <v>1519799.17</v>
      </c>
      <c r="AD484">
        <f t="shared" si="450"/>
        <v>0</v>
      </c>
      <c r="AE484">
        <f t="shared" si="451"/>
        <v>0</v>
      </c>
      <c r="AF484">
        <f t="shared" si="452"/>
        <v>0</v>
      </c>
      <c r="AG484">
        <f t="shared" si="453"/>
        <v>0</v>
      </c>
      <c r="AH484">
        <f t="shared" si="454"/>
        <v>0</v>
      </c>
      <c r="AI484">
        <f t="shared" si="455"/>
        <v>0</v>
      </c>
      <c r="AJ484">
        <f t="shared" si="456"/>
        <v>0</v>
      </c>
      <c r="AK484">
        <v>1519799.17</v>
      </c>
      <c r="AL484">
        <v>1519799.17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1</v>
      </c>
      <c r="AW484">
        <v>1</v>
      </c>
      <c r="AZ484">
        <v>1</v>
      </c>
      <c r="BA484">
        <v>1</v>
      </c>
      <c r="BB484">
        <v>1</v>
      </c>
      <c r="BC484">
        <v>1</v>
      </c>
      <c r="BD484" t="s">
        <v>3</v>
      </c>
      <c r="BE484" t="s">
        <v>3</v>
      </c>
      <c r="BF484" t="s">
        <v>3</v>
      </c>
      <c r="BG484" t="s">
        <v>3</v>
      </c>
      <c r="BH484">
        <v>3</v>
      </c>
      <c r="BI484">
        <v>1</v>
      </c>
      <c r="BJ484" t="s">
        <v>3</v>
      </c>
      <c r="BM484">
        <v>6001</v>
      </c>
      <c r="BN484">
        <v>0</v>
      </c>
      <c r="BO484" t="s">
        <v>3</v>
      </c>
      <c r="BP484">
        <v>0</v>
      </c>
      <c r="BQ484">
        <v>0</v>
      </c>
      <c r="BR484">
        <v>0</v>
      </c>
      <c r="BS484">
        <v>1</v>
      </c>
      <c r="BT484">
        <v>1</v>
      </c>
      <c r="BU484">
        <v>1</v>
      </c>
      <c r="BV484">
        <v>1</v>
      </c>
      <c r="BW484">
        <v>1</v>
      </c>
      <c r="BX484">
        <v>1</v>
      </c>
      <c r="BY484" t="s">
        <v>3</v>
      </c>
      <c r="BZ484">
        <v>0</v>
      </c>
      <c r="CA484">
        <v>0</v>
      </c>
      <c r="CE484">
        <v>0</v>
      </c>
      <c r="CF484">
        <v>0</v>
      </c>
      <c r="CG484">
        <v>0</v>
      </c>
      <c r="CM484">
        <v>0</v>
      </c>
      <c r="CN484" t="s">
        <v>3</v>
      </c>
      <c r="CO484">
        <v>0</v>
      </c>
      <c r="CP484">
        <f t="shared" si="457"/>
        <v>0</v>
      </c>
      <c r="CQ484">
        <f t="shared" si="458"/>
        <v>1519799.17</v>
      </c>
      <c r="CR484">
        <f t="shared" si="459"/>
        <v>0</v>
      </c>
      <c r="CS484">
        <f t="shared" si="460"/>
        <v>0</v>
      </c>
      <c r="CT484">
        <f t="shared" si="461"/>
        <v>0</v>
      </c>
      <c r="CU484">
        <f t="shared" si="462"/>
        <v>0</v>
      </c>
      <c r="CV484">
        <f t="shared" si="463"/>
        <v>0</v>
      </c>
      <c r="CW484">
        <f t="shared" si="464"/>
        <v>0</v>
      </c>
      <c r="CX484">
        <f t="shared" si="465"/>
        <v>0</v>
      </c>
      <c r="CY484">
        <f t="shared" si="466"/>
        <v>0</v>
      </c>
      <c r="CZ484">
        <f t="shared" si="467"/>
        <v>0</v>
      </c>
      <c r="DC484" t="s">
        <v>3</v>
      </c>
      <c r="DD484" t="s">
        <v>3</v>
      </c>
      <c r="DE484" t="s">
        <v>3</v>
      </c>
      <c r="DF484" t="s">
        <v>3</v>
      </c>
      <c r="DG484" t="s">
        <v>3</v>
      </c>
      <c r="DH484" t="s">
        <v>3</v>
      </c>
      <c r="DI484" t="s">
        <v>3</v>
      </c>
      <c r="DJ484" t="s">
        <v>3</v>
      </c>
      <c r="DK484" t="s">
        <v>3</v>
      </c>
      <c r="DL484" t="s">
        <v>3</v>
      </c>
      <c r="DM484" t="s">
        <v>3</v>
      </c>
      <c r="DN484">
        <v>0</v>
      </c>
      <c r="DO484">
        <v>0</v>
      </c>
      <c r="DP484">
        <v>1</v>
      </c>
      <c r="DQ484">
        <v>1</v>
      </c>
      <c r="DU484">
        <v>1010</v>
      </c>
      <c r="DV484" t="s">
        <v>43</v>
      </c>
      <c r="DW484" t="s">
        <v>43</v>
      </c>
      <c r="DX484">
        <v>1</v>
      </c>
      <c r="EE484">
        <v>42219314</v>
      </c>
      <c r="EF484">
        <v>0</v>
      </c>
      <c r="EG484" t="s">
        <v>348</v>
      </c>
      <c r="EH484">
        <v>0</v>
      </c>
      <c r="EI484" t="s">
        <v>3</v>
      </c>
      <c r="EJ484">
        <v>1</v>
      </c>
      <c r="EK484">
        <v>6001</v>
      </c>
      <c r="EL484" t="s">
        <v>349</v>
      </c>
      <c r="EM484" t="s">
        <v>348</v>
      </c>
      <c r="EO484" t="s">
        <v>3</v>
      </c>
      <c r="EQ484">
        <v>0</v>
      </c>
      <c r="ER484">
        <v>1519799.17</v>
      </c>
      <c r="ES484">
        <v>1519799.17</v>
      </c>
      <c r="ET484">
        <v>0</v>
      </c>
      <c r="EU484">
        <v>0</v>
      </c>
      <c r="EV484">
        <v>0</v>
      </c>
      <c r="EW484">
        <v>0</v>
      </c>
      <c r="EX484">
        <v>0</v>
      </c>
      <c r="EY484">
        <v>0</v>
      </c>
      <c r="EZ484">
        <v>5</v>
      </c>
      <c r="FC484">
        <v>1</v>
      </c>
      <c r="FD484">
        <v>18</v>
      </c>
      <c r="FF484">
        <v>1823759</v>
      </c>
      <c r="FQ484">
        <v>0</v>
      </c>
      <c r="FR484">
        <f t="shared" si="468"/>
        <v>0</v>
      </c>
      <c r="FS484">
        <v>0</v>
      </c>
      <c r="FX484">
        <v>0</v>
      </c>
      <c r="FY484">
        <v>0</v>
      </c>
      <c r="GA484" t="s">
        <v>365</v>
      </c>
      <c r="GD484">
        <v>0</v>
      </c>
      <c r="GF484">
        <v>2137580311</v>
      </c>
      <c r="GG484">
        <v>2</v>
      </c>
      <c r="GH484">
        <v>3</v>
      </c>
      <c r="GI484">
        <v>-2</v>
      </c>
      <c r="GJ484">
        <v>0</v>
      </c>
      <c r="GK484">
        <f>ROUND(R484*(R12)/100,2)</f>
        <v>0</v>
      </c>
      <c r="GL484">
        <f t="shared" si="469"/>
        <v>0</v>
      </c>
      <c r="GM484">
        <f t="shared" si="470"/>
        <v>0</v>
      </c>
      <c r="GN484">
        <f t="shared" si="471"/>
        <v>0</v>
      </c>
      <c r="GO484">
        <f t="shared" si="472"/>
        <v>0</v>
      </c>
      <c r="GP484">
        <f t="shared" si="473"/>
        <v>0</v>
      </c>
      <c r="GR484">
        <v>1</v>
      </c>
      <c r="GS484">
        <v>1</v>
      </c>
      <c r="GT484">
        <v>0</v>
      </c>
      <c r="GU484" t="s">
        <v>3</v>
      </c>
      <c r="GV484">
        <f t="shared" si="474"/>
        <v>0</v>
      </c>
      <c r="GW484">
        <v>1</v>
      </c>
      <c r="GX484">
        <f t="shared" si="475"/>
        <v>0</v>
      </c>
      <c r="HA484">
        <v>0</v>
      </c>
      <c r="HB484">
        <v>0</v>
      </c>
      <c r="HC484">
        <f t="shared" si="476"/>
        <v>0</v>
      </c>
      <c r="IK484">
        <v>0</v>
      </c>
    </row>
    <row r="485" spans="1:245" x14ac:dyDescent="0.2">
      <c r="A485">
        <v>17</v>
      </c>
      <c r="B485">
        <v>0</v>
      </c>
      <c r="E485" t="s">
        <v>366</v>
      </c>
      <c r="F485" t="s">
        <v>346</v>
      </c>
      <c r="G485" t="s">
        <v>367</v>
      </c>
      <c r="H485" t="s">
        <v>43</v>
      </c>
      <c r="I485">
        <v>0</v>
      </c>
      <c r="J485">
        <v>0</v>
      </c>
      <c r="O485">
        <f t="shared" si="437"/>
        <v>0</v>
      </c>
      <c r="P485">
        <f t="shared" si="438"/>
        <v>0</v>
      </c>
      <c r="Q485">
        <f t="shared" si="439"/>
        <v>0</v>
      </c>
      <c r="R485">
        <f t="shared" si="440"/>
        <v>0</v>
      </c>
      <c r="S485">
        <f t="shared" si="441"/>
        <v>0</v>
      </c>
      <c r="T485">
        <f t="shared" si="442"/>
        <v>0</v>
      </c>
      <c r="U485">
        <f t="shared" si="443"/>
        <v>0</v>
      </c>
      <c r="V485">
        <f t="shared" si="444"/>
        <v>0</v>
      </c>
      <c r="W485">
        <f t="shared" si="445"/>
        <v>0</v>
      </c>
      <c r="X485">
        <f t="shared" si="446"/>
        <v>0</v>
      </c>
      <c r="Y485">
        <f t="shared" si="447"/>
        <v>0</v>
      </c>
      <c r="AA485">
        <v>45334378</v>
      </c>
      <c r="AB485">
        <f t="shared" si="448"/>
        <v>33770.83</v>
      </c>
      <c r="AC485">
        <f t="shared" si="449"/>
        <v>33770.83</v>
      </c>
      <c r="AD485">
        <f t="shared" si="450"/>
        <v>0</v>
      </c>
      <c r="AE485">
        <f t="shared" si="451"/>
        <v>0</v>
      </c>
      <c r="AF485">
        <f t="shared" si="452"/>
        <v>0</v>
      </c>
      <c r="AG485">
        <f t="shared" si="453"/>
        <v>0</v>
      </c>
      <c r="AH485">
        <f t="shared" si="454"/>
        <v>0</v>
      </c>
      <c r="AI485">
        <f t="shared" si="455"/>
        <v>0</v>
      </c>
      <c r="AJ485">
        <f t="shared" si="456"/>
        <v>0</v>
      </c>
      <c r="AK485">
        <v>33770.83</v>
      </c>
      <c r="AL485">
        <v>33770.83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1</v>
      </c>
      <c r="AW485">
        <v>1</v>
      </c>
      <c r="AZ485">
        <v>1</v>
      </c>
      <c r="BA485">
        <v>1</v>
      </c>
      <c r="BB485">
        <v>1</v>
      </c>
      <c r="BC485">
        <v>1</v>
      </c>
      <c r="BD485" t="s">
        <v>3</v>
      </c>
      <c r="BE485" t="s">
        <v>3</v>
      </c>
      <c r="BF485" t="s">
        <v>3</v>
      </c>
      <c r="BG485" t="s">
        <v>3</v>
      </c>
      <c r="BH485">
        <v>3</v>
      </c>
      <c r="BI485">
        <v>1</v>
      </c>
      <c r="BJ485" t="s">
        <v>3</v>
      </c>
      <c r="BM485">
        <v>6001</v>
      </c>
      <c r="BN485">
        <v>0</v>
      </c>
      <c r="BO485" t="s">
        <v>3</v>
      </c>
      <c r="BP485">
        <v>0</v>
      </c>
      <c r="BQ485">
        <v>0</v>
      </c>
      <c r="BR485">
        <v>0</v>
      </c>
      <c r="BS485">
        <v>1</v>
      </c>
      <c r="BT485">
        <v>1</v>
      </c>
      <c r="BU485">
        <v>1</v>
      </c>
      <c r="BV485">
        <v>1</v>
      </c>
      <c r="BW485">
        <v>1</v>
      </c>
      <c r="BX485">
        <v>1</v>
      </c>
      <c r="BY485" t="s">
        <v>3</v>
      </c>
      <c r="BZ485">
        <v>0</v>
      </c>
      <c r="CA485">
        <v>0</v>
      </c>
      <c r="CE485">
        <v>0</v>
      </c>
      <c r="CF485">
        <v>0</v>
      </c>
      <c r="CG485">
        <v>0</v>
      </c>
      <c r="CM485">
        <v>0</v>
      </c>
      <c r="CN485" t="s">
        <v>3</v>
      </c>
      <c r="CO485">
        <v>0</v>
      </c>
      <c r="CP485">
        <f t="shared" si="457"/>
        <v>0</v>
      </c>
      <c r="CQ485">
        <f t="shared" si="458"/>
        <v>33770.83</v>
      </c>
      <c r="CR485">
        <f t="shared" si="459"/>
        <v>0</v>
      </c>
      <c r="CS485">
        <f t="shared" si="460"/>
        <v>0</v>
      </c>
      <c r="CT485">
        <f t="shared" si="461"/>
        <v>0</v>
      </c>
      <c r="CU485">
        <f t="shared" si="462"/>
        <v>0</v>
      </c>
      <c r="CV485">
        <f t="shared" si="463"/>
        <v>0</v>
      </c>
      <c r="CW485">
        <f t="shared" si="464"/>
        <v>0</v>
      </c>
      <c r="CX485">
        <f t="shared" si="465"/>
        <v>0</v>
      </c>
      <c r="CY485">
        <f t="shared" si="466"/>
        <v>0</v>
      </c>
      <c r="CZ485">
        <f t="shared" si="467"/>
        <v>0</v>
      </c>
      <c r="DC485" t="s">
        <v>3</v>
      </c>
      <c r="DD485" t="s">
        <v>3</v>
      </c>
      <c r="DE485" t="s">
        <v>3</v>
      </c>
      <c r="DF485" t="s">
        <v>3</v>
      </c>
      <c r="DG485" t="s">
        <v>3</v>
      </c>
      <c r="DH485" t="s">
        <v>3</v>
      </c>
      <c r="DI485" t="s">
        <v>3</v>
      </c>
      <c r="DJ485" t="s">
        <v>3</v>
      </c>
      <c r="DK485" t="s">
        <v>3</v>
      </c>
      <c r="DL485" t="s">
        <v>3</v>
      </c>
      <c r="DM485" t="s">
        <v>3</v>
      </c>
      <c r="DN485">
        <v>0</v>
      </c>
      <c r="DO485">
        <v>0</v>
      </c>
      <c r="DP485">
        <v>1</v>
      </c>
      <c r="DQ485">
        <v>1</v>
      </c>
      <c r="DU485">
        <v>1010</v>
      </c>
      <c r="DV485" t="s">
        <v>43</v>
      </c>
      <c r="DW485" t="s">
        <v>43</v>
      </c>
      <c r="DX485">
        <v>1</v>
      </c>
      <c r="EE485">
        <v>42219314</v>
      </c>
      <c r="EF485">
        <v>0</v>
      </c>
      <c r="EG485" t="s">
        <v>348</v>
      </c>
      <c r="EH485">
        <v>0</v>
      </c>
      <c r="EI485" t="s">
        <v>3</v>
      </c>
      <c r="EJ485">
        <v>1</v>
      </c>
      <c r="EK485">
        <v>6001</v>
      </c>
      <c r="EL485" t="s">
        <v>349</v>
      </c>
      <c r="EM485" t="s">
        <v>348</v>
      </c>
      <c r="EO485" t="s">
        <v>3</v>
      </c>
      <c r="EQ485">
        <v>0</v>
      </c>
      <c r="ER485">
        <v>33770.83</v>
      </c>
      <c r="ES485">
        <v>33770.83</v>
      </c>
      <c r="ET485">
        <v>0</v>
      </c>
      <c r="EU485">
        <v>0</v>
      </c>
      <c r="EV485">
        <v>0</v>
      </c>
      <c r="EW485">
        <v>0</v>
      </c>
      <c r="EX485">
        <v>0</v>
      </c>
      <c r="EY485">
        <v>0</v>
      </c>
      <c r="EZ485">
        <v>5</v>
      </c>
      <c r="FC485">
        <v>1</v>
      </c>
      <c r="FD485">
        <v>18</v>
      </c>
      <c r="FF485">
        <v>40525</v>
      </c>
      <c r="FQ485">
        <v>0</v>
      </c>
      <c r="FR485">
        <f t="shared" si="468"/>
        <v>0</v>
      </c>
      <c r="FS485">
        <v>0</v>
      </c>
      <c r="FX485">
        <v>0</v>
      </c>
      <c r="FY485">
        <v>0</v>
      </c>
      <c r="GA485" t="s">
        <v>368</v>
      </c>
      <c r="GD485">
        <v>0</v>
      </c>
      <c r="GF485">
        <v>1522747070</v>
      </c>
      <c r="GG485">
        <v>2</v>
      </c>
      <c r="GH485">
        <v>3</v>
      </c>
      <c r="GI485">
        <v>-2</v>
      </c>
      <c r="GJ485">
        <v>0</v>
      </c>
      <c r="GK485">
        <f>ROUND(R485*(R12)/100,2)</f>
        <v>0</v>
      </c>
      <c r="GL485">
        <f t="shared" si="469"/>
        <v>0</v>
      </c>
      <c r="GM485">
        <f t="shared" si="470"/>
        <v>0</v>
      </c>
      <c r="GN485">
        <f t="shared" si="471"/>
        <v>0</v>
      </c>
      <c r="GO485">
        <f t="shared" si="472"/>
        <v>0</v>
      </c>
      <c r="GP485">
        <f t="shared" si="473"/>
        <v>0</v>
      </c>
      <c r="GR485">
        <v>1</v>
      </c>
      <c r="GS485">
        <v>1</v>
      </c>
      <c r="GT485">
        <v>0</v>
      </c>
      <c r="GU485" t="s">
        <v>3</v>
      </c>
      <c r="GV485">
        <f t="shared" si="474"/>
        <v>0</v>
      </c>
      <c r="GW485">
        <v>1</v>
      </c>
      <c r="GX485">
        <f t="shared" si="475"/>
        <v>0</v>
      </c>
      <c r="HA485">
        <v>0</v>
      </c>
      <c r="HB485">
        <v>0</v>
      </c>
      <c r="HC485">
        <f t="shared" si="476"/>
        <v>0</v>
      </c>
      <c r="IK485">
        <v>0</v>
      </c>
    </row>
    <row r="486" spans="1:245" x14ac:dyDescent="0.2">
      <c r="A486">
        <v>17</v>
      </c>
      <c r="B486">
        <v>0</v>
      </c>
      <c r="E486" t="s">
        <v>369</v>
      </c>
      <c r="F486" t="s">
        <v>346</v>
      </c>
      <c r="G486" t="s">
        <v>370</v>
      </c>
      <c r="H486" t="s">
        <v>43</v>
      </c>
      <c r="I486">
        <v>0</v>
      </c>
      <c r="J486">
        <v>0</v>
      </c>
      <c r="O486">
        <f t="shared" si="437"/>
        <v>0</v>
      </c>
      <c r="P486">
        <f t="shared" si="438"/>
        <v>0</v>
      </c>
      <c r="Q486">
        <f t="shared" si="439"/>
        <v>0</v>
      </c>
      <c r="R486">
        <f t="shared" si="440"/>
        <v>0</v>
      </c>
      <c r="S486">
        <f t="shared" si="441"/>
        <v>0</v>
      </c>
      <c r="T486">
        <f t="shared" si="442"/>
        <v>0</v>
      </c>
      <c r="U486">
        <f t="shared" si="443"/>
        <v>0</v>
      </c>
      <c r="V486">
        <f t="shared" si="444"/>
        <v>0</v>
      </c>
      <c r="W486">
        <f t="shared" si="445"/>
        <v>0</v>
      </c>
      <c r="X486">
        <f t="shared" si="446"/>
        <v>0</v>
      </c>
      <c r="Y486">
        <f t="shared" si="447"/>
        <v>0</v>
      </c>
      <c r="AA486">
        <v>45334378</v>
      </c>
      <c r="AB486">
        <f t="shared" si="448"/>
        <v>36939.17</v>
      </c>
      <c r="AC486">
        <f t="shared" si="449"/>
        <v>36939.17</v>
      </c>
      <c r="AD486">
        <f t="shared" si="450"/>
        <v>0</v>
      </c>
      <c r="AE486">
        <f t="shared" si="451"/>
        <v>0</v>
      </c>
      <c r="AF486">
        <f t="shared" si="452"/>
        <v>0</v>
      </c>
      <c r="AG486">
        <f t="shared" si="453"/>
        <v>0</v>
      </c>
      <c r="AH486">
        <f t="shared" si="454"/>
        <v>0</v>
      </c>
      <c r="AI486">
        <f t="shared" si="455"/>
        <v>0</v>
      </c>
      <c r="AJ486">
        <f t="shared" si="456"/>
        <v>0</v>
      </c>
      <c r="AK486">
        <v>36939.17</v>
      </c>
      <c r="AL486">
        <v>36939.17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1</v>
      </c>
      <c r="AW486">
        <v>1</v>
      </c>
      <c r="AZ486">
        <v>1</v>
      </c>
      <c r="BA486">
        <v>1</v>
      </c>
      <c r="BB486">
        <v>1</v>
      </c>
      <c r="BC486">
        <v>1</v>
      </c>
      <c r="BD486" t="s">
        <v>3</v>
      </c>
      <c r="BE486" t="s">
        <v>3</v>
      </c>
      <c r="BF486" t="s">
        <v>3</v>
      </c>
      <c r="BG486" t="s">
        <v>3</v>
      </c>
      <c r="BH486">
        <v>3</v>
      </c>
      <c r="BI486">
        <v>1</v>
      </c>
      <c r="BJ486" t="s">
        <v>3</v>
      </c>
      <c r="BM486">
        <v>6001</v>
      </c>
      <c r="BN486">
        <v>0</v>
      </c>
      <c r="BO486" t="s">
        <v>3</v>
      </c>
      <c r="BP486">
        <v>0</v>
      </c>
      <c r="BQ486">
        <v>0</v>
      </c>
      <c r="BR486">
        <v>0</v>
      </c>
      <c r="BS486">
        <v>1</v>
      </c>
      <c r="BT486">
        <v>1</v>
      </c>
      <c r="BU486">
        <v>1</v>
      </c>
      <c r="BV486">
        <v>1</v>
      </c>
      <c r="BW486">
        <v>1</v>
      </c>
      <c r="BX486">
        <v>1</v>
      </c>
      <c r="BY486" t="s">
        <v>3</v>
      </c>
      <c r="BZ486">
        <v>0</v>
      </c>
      <c r="CA486">
        <v>0</v>
      </c>
      <c r="CE486">
        <v>0</v>
      </c>
      <c r="CF486">
        <v>0</v>
      </c>
      <c r="CG486">
        <v>0</v>
      </c>
      <c r="CM486">
        <v>0</v>
      </c>
      <c r="CN486" t="s">
        <v>3</v>
      </c>
      <c r="CO486">
        <v>0</v>
      </c>
      <c r="CP486">
        <f t="shared" si="457"/>
        <v>0</v>
      </c>
      <c r="CQ486">
        <f t="shared" si="458"/>
        <v>36939.17</v>
      </c>
      <c r="CR486">
        <f t="shared" si="459"/>
        <v>0</v>
      </c>
      <c r="CS486">
        <f t="shared" si="460"/>
        <v>0</v>
      </c>
      <c r="CT486">
        <f t="shared" si="461"/>
        <v>0</v>
      </c>
      <c r="CU486">
        <f t="shared" si="462"/>
        <v>0</v>
      </c>
      <c r="CV486">
        <f t="shared" si="463"/>
        <v>0</v>
      </c>
      <c r="CW486">
        <f t="shared" si="464"/>
        <v>0</v>
      </c>
      <c r="CX486">
        <f t="shared" si="465"/>
        <v>0</v>
      </c>
      <c r="CY486">
        <f t="shared" si="466"/>
        <v>0</v>
      </c>
      <c r="CZ486">
        <f t="shared" si="467"/>
        <v>0</v>
      </c>
      <c r="DC486" t="s">
        <v>3</v>
      </c>
      <c r="DD486" t="s">
        <v>3</v>
      </c>
      <c r="DE486" t="s">
        <v>3</v>
      </c>
      <c r="DF486" t="s">
        <v>3</v>
      </c>
      <c r="DG486" t="s">
        <v>3</v>
      </c>
      <c r="DH486" t="s">
        <v>3</v>
      </c>
      <c r="DI486" t="s">
        <v>3</v>
      </c>
      <c r="DJ486" t="s">
        <v>3</v>
      </c>
      <c r="DK486" t="s">
        <v>3</v>
      </c>
      <c r="DL486" t="s">
        <v>3</v>
      </c>
      <c r="DM486" t="s">
        <v>3</v>
      </c>
      <c r="DN486">
        <v>0</v>
      </c>
      <c r="DO486">
        <v>0</v>
      </c>
      <c r="DP486">
        <v>1</v>
      </c>
      <c r="DQ486">
        <v>1</v>
      </c>
      <c r="DU486">
        <v>1010</v>
      </c>
      <c r="DV486" t="s">
        <v>43</v>
      </c>
      <c r="DW486" t="s">
        <v>43</v>
      </c>
      <c r="DX486">
        <v>1</v>
      </c>
      <c r="EE486">
        <v>42219314</v>
      </c>
      <c r="EF486">
        <v>0</v>
      </c>
      <c r="EG486" t="s">
        <v>348</v>
      </c>
      <c r="EH486">
        <v>0</v>
      </c>
      <c r="EI486" t="s">
        <v>3</v>
      </c>
      <c r="EJ486">
        <v>1</v>
      </c>
      <c r="EK486">
        <v>6001</v>
      </c>
      <c r="EL486" t="s">
        <v>349</v>
      </c>
      <c r="EM486" t="s">
        <v>348</v>
      </c>
      <c r="EO486" t="s">
        <v>3</v>
      </c>
      <c r="EQ486">
        <v>0</v>
      </c>
      <c r="ER486">
        <v>36939.17</v>
      </c>
      <c r="ES486">
        <v>36939.17</v>
      </c>
      <c r="ET486">
        <v>0</v>
      </c>
      <c r="EU486">
        <v>0</v>
      </c>
      <c r="EV486">
        <v>0</v>
      </c>
      <c r="EW486">
        <v>0</v>
      </c>
      <c r="EX486">
        <v>0</v>
      </c>
      <c r="EY486">
        <v>0</v>
      </c>
      <c r="EZ486">
        <v>5</v>
      </c>
      <c r="FC486">
        <v>1</v>
      </c>
      <c r="FD486">
        <v>18</v>
      </c>
      <c r="FF486">
        <v>44327</v>
      </c>
      <c r="FQ486">
        <v>0</v>
      </c>
      <c r="FR486">
        <f t="shared" si="468"/>
        <v>0</v>
      </c>
      <c r="FS486">
        <v>0</v>
      </c>
      <c r="FX486">
        <v>0</v>
      </c>
      <c r="FY486">
        <v>0</v>
      </c>
      <c r="GA486" t="s">
        <v>371</v>
      </c>
      <c r="GD486">
        <v>0</v>
      </c>
      <c r="GF486">
        <v>-465813801</v>
      </c>
      <c r="GG486">
        <v>2</v>
      </c>
      <c r="GH486">
        <v>3</v>
      </c>
      <c r="GI486">
        <v>-2</v>
      </c>
      <c r="GJ486">
        <v>0</v>
      </c>
      <c r="GK486">
        <f>ROUND(R486*(R12)/100,2)</f>
        <v>0</v>
      </c>
      <c r="GL486">
        <f t="shared" si="469"/>
        <v>0</v>
      </c>
      <c r="GM486">
        <f t="shared" si="470"/>
        <v>0</v>
      </c>
      <c r="GN486">
        <f t="shared" si="471"/>
        <v>0</v>
      </c>
      <c r="GO486">
        <f t="shared" si="472"/>
        <v>0</v>
      </c>
      <c r="GP486">
        <f t="shared" si="473"/>
        <v>0</v>
      </c>
      <c r="GR486">
        <v>1</v>
      </c>
      <c r="GS486">
        <v>1</v>
      </c>
      <c r="GT486">
        <v>0</v>
      </c>
      <c r="GU486" t="s">
        <v>3</v>
      </c>
      <c r="GV486">
        <f t="shared" si="474"/>
        <v>0</v>
      </c>
      <c r="GW486">
        <v>1</v>
      </c>
      <c r="GX486">
        <f t="shared" si="475"/>
        <v>0</v>
      </c>
      <c r="HA486">
        <v>0</v>
      </c>
      <c r="HB486">
        <v>0</v>
      </c>
      <c r="HC486">
        <f t="shared" si="476"/>
        <v>0</v>
      </c>
      <c r="IK486">
        <v>0</v>
      </c>
    </row>
    <row r="487" spans="1:245" x14ac:dyDescent="0.2">
      <c r="A487">
        <v>17</v>
      </c>
      <c r="B487">
        <v>0</v>
      </c>
      <c r="E487" t="s">
        <v>372</v>
      </c>
      <c r="F487" t="s">
        <v>346</v>
      </c>
      <c r="G487" t="s">
        <v>373</v>
      </c>
      <c r="H487" t="s">
        <v>43</v>
      </c>
      <c r="I487">
        <v>0</v>
      </c>
      <c r="J487">
        <v>0</v>
      </c>
      <c r="O487">
        <f t="shared" si="437"/>
        <v>0</v>
      </c>
      <c r="P487">
        <f t="shared" si="438"/>
        <v>0</v>
      </c>
      <c r="Q487">
        <f t="shared" si="439"/>
        <v>0</v>
      </c>
      <c r="R487">
        <f t="shared" si="440"/>
        <v>0</v>
      </c>
      <c r="S487">
        <f t="shared" si="441"/>
        <v>0</v>
      </c>
      <c r="T487">
        <f t="shared" si="442"/>
        <v>0</v>
      </c>
      <c r="U487">
        <f t="shared" si="443"/>
        <v>0</v>
      </c>
      <c r="V487">
        <f t="shared" si="444"/>
        <v>0</v>
      </c>
      <c r="W487">
        <f t="shared" si="445"/>
        <v>0</v>
      </c>
      <c r="X487">
        <f t="shared" si="446"/>
        <v>0</v>
      </c>
      <c r="Y487">
        <f t="shared" si="447"/>
        <v>0</v>
      </c>
      <c r="AA487">
        <v>45334378</v>
      </c>
      <c r="AB487">
        <f t="shared" si="448"/>
        <v>88471.67</v>
      </c>
      <c r="AC487">
        <f t="shared" si="449"/>
        <v>88471.67</v>
      </c>
      <c r="AD487">
        <f t="shared" si="450"/>
        <v>0</v>
      </c>
      <c r="AE487">
        <f t="shared" si="451"/>
        <v>0</v>
      </c>
      <c r="AF487">
        <f t="shared" si="452"/>
        <v>0</v>
      </c>
      <c r="AG487">
        <f t="shared" si="453"/>
        <v>0</v>
      </c>
      <c r="AH487">
        <f t="shared" si="454"/>
        <v>0</v>
      </c>
      <c r="AI487">
        <f t="shared" si="455"/>
        <v>0</v>
      </c>
      <c r="AJ487">
        <f t="shared" si="456"/>
        <v>0</v>
      </c>
      <c r="AK487">
        <v>88471.67</v>
      </c>
      <c r="AL487">
        <v>88471.67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1</v>
      </c>
      <c r="AW487">
        <v>1</v>
      </c>
      <c r="AZ487">
        <v>1</v>
      </c>
      <c r="BA487">
        <v>1</v>
      </c>
      <c r="BB487">
        <v>1</v>
      </c>
      <c r="BC487">
        <v>1</v>
      </c>
      <c r="BD487" t="s">
        <v>3</v>
      </c>
      <c r="BE487" t="s">
        <v>3</v>
      </c>
      <c r="BF487" t="s">
        <v>3</v>
      </c>
      <c r="BG487" t="s">
        <v>3</v>
      </c>
      <c r="BH487">
        <v>3</v>
      </c>
      <c r="BI487">
        <v>1</v>
      </c>
      <c r="BJ487" t="s">
        <v>3</v>
      </c>
      <c r="BM487">
        <v>6001</v>
      </c>
      <c r="BN487">
        <v>0</v>
      </c>
      <c r="BO487" t="s">
        <v>3</v>
      </c>
      <c r="BP487">
        <v>0</v>
      </c>
      <c r="BQ487">
        <v>0</v>
      </c>
      <c r="BR487">
        <v>0</v>
      </c>
      <c r="BS487">
        <v>1</v>
      </c>
      <c r="BT487">
        <v>1</v>
      </c>
      <c r="BU487">
        <v>1</v>
      </c>
      <c r="BV487">
        <v>1</v>
      </c>
      <c r="BW487">
        <v>1</v>
      </c>
      <c r="BX487">
        <v>1</v>
      </c>
      <c r="BY487" t="s">
        <v>3</v>
      </c>
      <c r="BZ487">
        <v>0</v>
      </c>
      <c r="CA487">
        <v>0</v>
      </c>
      <c r="CE487">
        <v>0</v>
      </c>
      <c r="CF487">
        <v>0</v>
      </c>
      <c r="CG487">
        <v>0</v>
      </c>
      <c r="CM487">
        <v>0</v>
      </c>
      <c r="CN487" t="s">
        <v>3</v>
      </c>
      <c r="CO487">
        <v>0</v>
      </c>
      <c r="CP487">
        <f t="shared" si="457"/>
        <v>0</v>
      </c>
      <c r="CQ487">
        <f t="shared" si="458"/>
        <v>88471.67</v>
      </c>
      <c r="CR487">
        <f t="shared" si="459"/>
        <v>0</v>
      </c>
      <c r="CS487">
        <f t="shared" si="460"/>
        <v>0</v>
      </c>
      <c r="CT487">
        <f t="shared" si="461"/>
        <v>0</v>
      </c>
      <c r="CU487">
        <f t="shared" si="462"/>
        <v>0</v>
      </c>
      <c r="CV487">
        <f t="shared" si="463"/>
        <v>0</v>
      </c>
      <c r="CW487">
        <f t="shared" si="464"/>
        <v>0</v>
      </c>
      <c r="CX487">
        <f t="shared" si="465"/>
        <v>0</v>
      </c>
      <c r="CY487">
        <f t="shared" si="466"/>
        <v>0</v>
      </c>
      <c r="CZ487">
        <f t="shared" si="467"/>
        <v>0</v>
      </c>
      <c r="DC487" t="s">
        <v>3</v>
      </c>
      <c r="DD487" t="s">
        <v>3</v>
      </c>
      <c r="DE487" t="s">
        <v>3</v>
      </c>
      <c r="DF487" t="s">
        <v>3</v>
      </c>
      <c r="DG487" t="s">
        <v>3</v>
      </c>
      <c r="DH487" t="s">
        <v>3</v>
      </c>
      <c r="DI487" t="s">
        <v>3</v>
      </c>
      <c r="DJ487" t="s">
        <v>3</v>
      </c>
      <c r="DK487" t="s">
        <v>3</v>
      </c>
      <c r="DL487" t="s">
        <v>3</v>
      </c>
      <c r="DM487" t="s">
        <v>3</v>
      </c>
      <c r="DN487">
        <v>0</v>
      </c>
      <c r="DO487">
        <v>0</v>
      </c>
      <c r="DP487">
        <v>1</v>
      </c>
      <c r="DQ487">
        <v>1</v>
      </c>
      <c r="DU487">
        <v>1010</v>
      </c>
      <c r="DV487" t="s">
        <v>43</v>
      </c>
      <c r="DW487" t="s">
        <v>43</v>
      </c>
      <c r="DX487">
        <v>1</v>
      </c>
      <c r="EE487">
        <v>42219314</v>
      </c>
      <c r="EF487">
        <v>0</v>
      </c>
      <c r="EG487" t="s">
        <v>348</v>
      </c>
      <c r="EH487">
        <v>0</v>
      </c>
      <c r="EI487" t="s">
        <v>3</v>
      </c>
      <c r="EJ487">
        <v>1</v>
      </c>
      <c r="EK487">
        <v>6001</v>
      </c>
      <c r="EL487" t="s">
        <v>349</v>
      </c>
      <c r="EM487" t="s">
        <v>348</v>
      </c>
      <c r="EO487" t="s">
        <v>3</v>
      </c>
      <c r="EQ487">
        <v>0</v>
      </c>
      <c r="ER487">
        <v>88471.67</v>
      </c>
      <c r="ES487">
        <v>88471.67</v>
      </c>
      <c r="ET487">
        <v>0</v>
      </c>
      <c r="EU487">
        <v>0</v>
      </c>
      <c r="EV487">
        <v>0</v>
      </c>
      <c r="EW487">
        <v>0</v>
      </c>
      <c r="EX487">
        <v>0</v>
      </c>
      <c r="EY487">
        <v>0</v>
      </c>
      <c r="EZ487">
        <v>5</v>
      </c>
      <c r="FC487">
        <v>1</v>
      </c>
      <c r="FD487">
        <v>18</v>
      </c>
      <c r="FF487">
        <v>106166</v>
      </c>
      <c r="FQ487">
        <v>0</v>
      </c>
      <c r="FR487">
        <f t="shared" si="468"/>
        <v>0</v>
      </c>
      <c r="FS487">
        <v>0</v>
      </c>
      <c r="FX487">
        <v>0</v>
      </c>
      <c r="FY487">
        <v>0</v>
      </c>
      <c r="GA487" t="s">
        <v>374</v>
      </c>
      <c r="GD487">
        <v>0</v>
      </c>
      <c r="GF487">
        <v>-1993637315</v>
      </c>
      <c r="GG487">
        <v>2</v>
      </c>
      <c r="GH487">
        <v>3</v>
      </c>
      <c r="GI487">
        <v>-2</v>
      </c>
      <c r="GJ487">
        <v>0</v>
      </c>
      <c r="GK487">
        <f>ROUND(R487*(R12)/100,2)</f>
        <v>0</v>
      </c>
      <c r="GL487">
        <f t="shared" si="469"/>
        <v>0</v>
      </c>
      <c r="GM487">
        <f t="shared" si="470"/>
        <v>0</v>
      </c>
      <c r="GN487">
        <f t="shared" si="471"/>
        <v>0</v>
      </c>
      <c r="GO487">
        <f t="shared" si="472"/>
        <v>0</v>
      </c>
      <c r="GP487">
        <f t="shared" si="473"/>
        <v>0</v>
      </c>
      <c r="GR487">
        <v>1</v>
      </c>
      <c r="GS487">
        <v>1</v>
      </c>
      <c r="GT487">
        <v>0</v>
      </c>
      <c r="GU487" t="s">
        <v>3</v>
      </c>
      <c r="GV487">
        <f t="shared" si="474"/>
        <v>0</v>
      </c>
      <c r="GW487">
        <v>1</v>
      </c>
      <c r="GX487">
        <f t="shared" si="475"/>
        <v>0</v>
      </c>
      <c r="HA487">
        <v>0</v>
      </c>
      <c r="HB487">
        <v>0</v>
      </c>
      <c r="HC487">
        <f t="shared" si="476"/>
        <v>0</v>
      </c>
      <c r="IK487">
        <v>0</v>
      </c>
    </row>
    <row r="488" spans="1:245" x14ac:dyDescent="0.2">
      <c r="A488">
        <v>17</v>
      </c>
      <c r="B488">
        <v>0</v>
      </c>
      <c r="E488" t="s">
        <v>375</v>
      </c>
      <c r="F488" t="s">
        <v>346</v>
      </c>
      <c r="G488" t="s">
        <v>376</v>
      </c>
      <c r="H488" t="s">
        <v>43</v>
      </c>
      <c r="I488">
        <v>0</v>
      </c>
      <c r="J488">
        <v>0</v>
      </c>
      <c r="O488">
        <f t="shared" si="437"/>
        <v>0</v>
      </c>
      <c r="P488">
        <f t="shared" si="438"/>
        <v>0</v>
      </c>
      <c r="Q488">
        <f t="shared" si="439"/>
        <v>0</v>
      </c>
      <c r="R488">
        <f t="shared" si="440"/>
        <v>0</v>
      </c>
      <c r="S488">
        <f t="shared" si="441"/>
        <v>0</v>
      </c>
      <c r="T488">
        <f t="shared" si="442"/>
        <v>0</v>
      </c>
      <c r="U488">
        <f t="shared" si="443"/>
        <v>0</v>
      </c>
      <c r="V488">
        <f t="shared" si="444"/>
        <v>0</v>
      </c>
      <c r="W488">
        <f t="shared" si="445"/>
        <v>0</v>
      </c>
      <c r="X488">
        <f t="shared" si="446"/>
        <v>0</v>
      </c>
      <c r="Y488">
        <f t="shared" si="447"/>
        <v>0</v>
      </c>
      <c r="AA488">
        <v>45334378</v>
      </c>
      <c r="AB488">
        <f t="shared" si="448"/>
        <v>197548.33</v>
      </c>
      <c r="AC488">
        <f t="shared" si="449"/>
        <v>197548.33</v>
      </c>
      <c r="AD488">
        <f t="shared" si="450"/>
        <v>0</v>
      </c>
      <c r="AE488">
        <f t="shared" si="451"/>
        <v>0</v>
      </c>
      <c r="AF488">
        <f t="shared" si="452"/>
        <v>0</v>
      </c>
      <c r="AG488">
        <f t="shared" si="453"/>
        <v>0</v>
      </c>
      <c r="AH488">
        <f t="shared" si="454"/>
        <v>0</v>
      </c>
      <c r="AI488">
        <f t="shared" si="455"/>
        <v>0</v>
      </c>
      <c r="AJ488">
        <f t="shared" si="456"/>
        <v>0</v>
      </c>
      <c r="AK488">
        <v>197548.33</v>
      </c>
      <c r="AL488">
        <v>197548.33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1</v>
      </c>
      <c r="AW488">
        <v>1</v>
      </c>
      <c r="AZ488">
        <v>1</v>
      </c>
      <c r="BA488">
        <v>1</v>
      </c>
      <c r="BB488">
        <v>1</v>
      </c>
      <c r="BC488">
        <v>1</v>
      </c>
      <c r="BD488" t="s">
        <v>3</v>
      </c>
      <c r="BE488" t="s">
        <v>3</v>
      </c>
      <c r="BF488" t="s">
        <v>3</v>
      </c>
      <c r="BG488" t="s">
        <v>3</v>
      </c>
      <c r="BH488">
        <v>3</v>
      </c>
      <c r="BI488">
        <v>1</v>
      </c>
      <c r="BJ488" t="s">
        <v>3</v>
      </c>
      <c r="BM488">
        <v>6001</v>
      </c>
      <c r="BN488">
        <v>0</v>
      </c>
      <c r="BO488" t="s">
        <v>3</v>
      </c>
      <c r="BP488">
        <v>0</v>
      </c>
      <c r="BQ488">
        <v>0</v>
      </c>
      <c r="BR488">
        <v>0</v>
      </c>
      <c r="BS488">
        <v>1</v>
      </c>
      <c r="BT488">
        <v>1</v>
      </c>
      <c r="BU488">
        <v>1</v>
      </c>
      <c r="BV488">
        <v>1</v>
      </c>
      <c r="BW488">
        <v>1</v>
      </c>
      <c r="BX488">
        <v>1</v>
      </c>
      <c r="BY488" t="s">
        <v>3</v>
      </c>
      <c r="BZ488">
        <v>0</v>
      </c>
      <c r="CA488">
        <v>0</v>
      </c>
      <c r="CE488">
        <v>0</v>
      </c>
      <c r="CF488">
        <v>0</v>
      </c>
      <c r="CG488">
        <v>0</v>
      </c>
      <c r="CM488">
        <v>0</v>
      </c>
      <c r="CN488" t="s">
        <v>3</v>
      </c>
      <c r="CO488">
        <v>0</v>
      </c>
      <c r="CP488">
        <f t="shared" si="457"/>
        <v>0</v>
      </c>
      <c r="CQ488">
        <f t="shared" si="458"/>
        <v>197548.33</v>
      </c>
      <c r="CR488">
        <f t="shared" si="459"/>
        <v>0</v>
      </c>
      <c r="CS488">
        <f t="shared" si="460"/>
        <v>0</v>
      </c>
      <c r="CT488">
        <f t="shared" si="461"/>
        <v>0</v>
      </c>
      <c r="CU488">
        <f t="shared" si="462"/>
        <v>0</v>
      </c>
      <c r="CV488">
        <f t="shared" si="463"/>
        <v>0</v>
      </c>
      <c r="CW488">
        <f t="shared" si="464"/>
        <v>0</v>
      </c>
      <c r="CX488">
        <f t="shared" si="465"/>
        <v>0</v>
      </c>
      <c r="CY488">
        <f t="shared" si="466"/>
        <v>0</v>
      </c>
      <c r="CZ488">
        <f t="shared" si="467"/>
        <v>0</v>
      </c>
      <c r="DC488" t="s">
        <v>3</v>
      </c>
      <c r="DD488" t="s">
        <v>3</v>
      </c>
      <c r="DE488" t="s">
        <v>3</v>
      </c>
      <c r="DF488" t="s">
        <v>3</v>
      </c>
      <c r="DG488" t="s">
        <v>3</v>
      </c>
      <c r="DH488" t="s">
        <v>3</v>
      </c>
      <c r="DI488" t="s">
        <v>3</v>
      </c>
      <c r="DJ488" t="s">
        <v>3</v>
      </c>
      <c r="DK488" t="s">
        <v>3</v>
      </c>
      <c r="DL488" t="s">
        <v>3</v>
      </c>
      <c r="DM488" t="s">
        <v>3</v>
      </c>
      <c r="DN488">
        <v>0</v>
      </c>
      <c r="DO488">
        <v>0</v>
      </c>
      <c r="DP488">
        <v>1</v>
      </c>
      <c r="DQ488">
        <v>1</v>
      </c>
      <c r="DU488">
        <v>1010</v>
      </c>
      <c r="DV488" t="s">
        <v>43</v>
      </c>
      <c r="DW488" t="s">
        <v>43</v>
      </c>
      <c r="DX488">
        <v>1</v>
      </c>
      <c r="EE488">
        <v>42219314</v>
      </c>
      <c r="EF488">
        <v>0</v>
      </c>
      <c r="EG488" t="s">
        <v>348</v>
      </c>
      <c r="EH488">
        <v>0</v>
      </c>
      <c r="EI488" t="s">
        <v>3</v>
      </c>
      <c r="EJ488">
        <v>1</v>
      </c>
      <c r="EK488">
        <v>6001</v>
      </c>
      <c r="EL488" t="s">
        <v>349</v>
      </c>
      <c r="EM488" t="s">
        <v>348</v>
      </c>
      <c r="EO488" t="s">
        <v>3</v>
      </c>
      <c r="EQ488">
        <v>0</v>
      </c>
      <c r="ER488">
        <v>197548.33</v>
      </c>
      <c r="ES488">
        <v>197548.33</v>
      </c>
      <c r="ET488">
        <v>0</v>
      </c>
      <c r="EU488">
        <v>0</v>
      </c>
      <c r="EV488">
        <v>0</v>
      </c>
      <c r="EW488">
        <v>0</v>
      </c>
      <c r="EX488">
        <v>0</v>
      </c>
      <c r="EY488">
        <v>0</v>
      </c>
      <c r="EZ488">
        <v>5</v>
      </c>
      <c r="FC488">
        <v>1</v>
      </c>
      <c r="FD488">
        <v>18</v>
      </c>
      <c r="FF488">
        <v>237058</v>
      </c>
      <c r="FQ488">
        <v>0</v>
      </c>
      <c r="FR488">
        <f t="shared" si="468"/>
        <v>0</v>
      </c>
      <c r="FS488">
        <v>0</v>
      </c>
      <c r="FX488">
        <v>0</v>
      </c>
      <c r="FY488">
        <v>0</v>
      </c>
      <c r="GA488" t="s">
        <v>377</v>
      </c>
      <c r="GD488">
        <v>0</v>
      </c>
      <c r="GF488">
        <v>-1100937277</v>
      </c>
      <c r="GG488">
        <v>2</v>
      </c>
      <c r="GH488">
        <v>3</v>
      </c>
      <c r="GI488">
        <v>-2</v>
      </c>
      <c r="GJ488">
        <v>0</v>
      </c>
      <c r="GK488">
        <f>ROUND(R488*(R12)/100,2)</f>
        <v>0</v>
      </c>
      <c r="GL488">
        <f t="shared" si="469"/>
        <v>0</v>
      </c>
      <c r="GM488">
        <f t="shared" si="470"/>
        <v>0</v>
      </c>
      <c r="GN488">
        <f t="shared" si="471"/>
        <v>0</v>
      </c>
      <c r="GO488">
        <f t="shared" si="472"/>
        <v>0</v>
      </c>
      <c r="GP488">
        <f t="shared" si="473"/>
        <v>0</v>
      </c>
      <c r="GR488">
        <v>1</v>
      </c>
      <c r="GS488">
        <v>1</v>
      </c>
      <c r="GT488">
        <v>0</v>
      </c>
      <c r="GU488" t="s">
        <v>3</v>
      </c>
      <c r="GV488">
        <f t="shared" si="474"/>
        <v>0</v>
      </c>
      <c r="GW488">
        <v>1</v>
      </c>
      <c r="GX488">
        <f t="shared" si="475"/>
        <v>0</v>
      </c>
      <c r="HA488">
        <v>0</v>
      </c>
      <c r="HB488">
        <v>0</v>
      </c>
      <c r="HC488">
        <f t="shared" si="476"/>
        <v>0</v>
      </c>
      <c r="IK488">
        <v>0</v>
      </c>
    </row>
    <row r="489" spans="1:245" x14ac:dyDescent="0.2">
      <c r="A489">
        <v>17</v>
      </c>
      <c r="B489">
        <v>0</v>
      </c>
      <c r="E489" t="s">
        <v>378</v>
      </c>
      <c r="F489" t="s">
        <v>346</v>
      </c>
      <c r="G489" t="s">
        <v>379</v>
      </c>
      <c r="H489" t="s">
        <v>43</v>
      </c>
      <c r="I489">
        <v>0</v>
      </c>
      <c r="J489">
        <v>0</v>
      </c>
      <c r="O489">
        <f t="shared" si="437"/>
        <v>0</v>
      </c>
      <c r="P489">
        <f t="shared" si="438"/>
        <v>0</v>
      </c>
      <c r="Q489">
        <f t="shared" si="439"/>
        <v>0</v>
      </c>
      <c r="R489">
        <f t="shared" si="440"/>
        <v>0</v>
      </c>
      <c r="S489">
        <f t="shared" si="441"/>
        <v>0</v>
      </c>
      <c r="T489">
        <f t="shared" si="442"/>
        <v>0</v>
      </c>
      <c r="U489">
        <f t="shared" si="443"/>
        <v>0</v>
      </c>
      <c r="V489">
        <f t="shared" si="444"/>
        <v>0</v>
      </c>
      <c r="W489">
        <f t="shared" si="445"/>
        <v>0</v>
      </c>
      <c r="X489">
        <f t="shared" si="446"/>
        <v>0</v>
      </c>
      <c r="Y489">
        <f t="shared" si="447"/>
        <v>0</v>
      </c>
      <c r="AA489">
        <v>45334378</v>
      </c>
      <c r="AB489">
        <f t="shared" si="448"/>
        <v>62755.83</v>
      </c>
      <c r="AC489">
        <f t="shared" si="449"/>
        <v>62755.83</v>
      </c>
      <c r="AD489">
        <f t="shared" si="450"/>
        <v>0</v>
      </c>
      <c r="AE489">
        <f t="shared" si="451"/>
        <v>0</v>
      </c>
      <c r="AF489">
        <f t="shared" si="452"/>
        <v>0</v>
      </c>
      <c r="AG489">
        <f t="shared" si="453"/>
        <v>0</v>
      </c>
      <c r="AH489">
        <f t="shared" si="454"/>
        <v>0</v>
      </c>
      <c r="AI489">
        <f t="shared" si="455"/>
        <v>0</v>
      </c>
      <c r="AJ489">
        <f t="shared" si="456"/>
        <v>0</v>
      </c>
      <c r="AK489">
        <v>62755.83</v>
      </c>
      <c r="AL489">
        <v>62755.83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1</v>
      </c>
      <c r="AZ489">
        <v>1</v>
      </c>
      <c r="BA489">
        <v>1</v>
      </c>
      <c r="BB489">
        <v>1</v>
      </c>
      <c r="BC489">
        <v>1</v>
      </c>
      <c r="BD489" t="s">
        <v>3</v>
      </c>
      <c r="BE489" t="s">
        <v>3</v>
      </c>
      <c r="BF489" t="s">
        <v>3</v>
      </c>
      <c r="BG489" t="s">
        <v>3</v>
      </c>
      <c r="BH489">
        <v>3</v>
      </c>
      <c r="BI489">
        <v>1</v>
      </c>
      <c r="BJ489" t="s">
        <v>3</v>
      </c>
      <c r="BM489">
        <v>6001</v>
      </c>
      <c r="BN489">
        <v>0</v>
      </c>
      <c r="BO489" t="s">
        <v>3</v>
      </c>
      <c r="BP489">
        <v>0</v>
      </c>
      <c r="BQ489">
        <v>0</v>
      </c>
      <c r="BR489">
        <v>0</v>
      </c>
      <c r="BS489">
        <v>1</v>
      </c>
      <c r="BT489">
        <v>1</v>
      </c>
      <c r="BU489">
        <v>1</v>
      </c>
      <c r="BV489">
        <v>1</v>
      </c>
      <c r="BW489">
        <v>1</v>
      </c>
      <c r="BX489">
        <v>1</v>
      </c>
      <c r="BY489" t="s">
        <v>3</v>
      </c>
      <c r="BZ489">
        <v>0</v>
      </c>
      <c r="CA489">
        <v>0</v>
      </c>
      <c r="CE489">
        <v>0</v>
      </c>
      <c r="CF489">
        <v>0</v>
      </c>
      <c r="CG489">
        <v>0</v>
      </c>
      <c r="CM489">
        <v>0</v>
      </c>
      <c r="CN489" t="s">
        <v>3</v>
      </c>
      <c r="CO489">
        <v>0</v>
      </c>
      <c r="CP489">
        <f t="shared" si="457"/>
        <v>0</v>
      </c>
      <c r="CQ489">
        <f t="shared" si="458"/>
        <v>62755.83</v>
      </c>
      <c r="CR489">
        <f t="shared" si="459"/>
        <v>0</v>
      </c>
      <c r="CS489">
        <f t="shared" si="460"/>
        <v>0</v>
      </c>
      <c r="CT489">
        <f t="shared" si="461"/>
        <v>0</v>
      </c>
      <c r="CU489">
        <f t="shared" si="462"/>
        <v>0</v>
      </c>
      <c r="CV489">
        <f t="shared" si="463"/>
        <v>0</v>
      </c>
      <c r="CW489">
        <f t="shared" si="464"/>
        <v>0</v>
      </c>
      <c r="CX489">
        <f t="shared" si="465"/>
        <v>0</v>
      </c>
      <c r="CY489">
        <f t="shared" si="466"/>
        <v>0</v>
      </c>
      <c r="CZ489">
        <f t="shared" si="467"/>
        <v>0</v>
      </c>
      <c r="DC489" t="s">
        <v>3</v>
      </c>
      <c r="DD489" t="s">
        <v>3</v>
      </c>
      <c r="DE489" t="s">
        <v>3</v>
      </c>
      <c r="DF489" t="s">
        <v>3</v>
      </c>
      <c r="DG489" t="s">
        <v>3</v>
      </c>
      <c r="DH489" t="s">
        <v>3</v>
      </c>
      <c r="DI489" t="s">
        <v>3</v>
      </c>
      <c r="DJ489" t="s">
        <v>3</v>
      </c>
      <c r="DK489" t="s">
        <v>3</v>
      </c>
      <c r="DL489" t="s">
        <v>3</v>
      </c>
      <c r="DM489" t="s">
        <v>3</v>
      </c>
      <c r="DN489">
        <v>0</v>
      </c>
      <c r="DO489">
        <v>0</v>
      </c>
      <c r="DP489">
        <v>1</v>
      </c>
      <c r="DQ489">
        <v>1</v>
      </c>
      <c r="DU489">
        <v>1010</v>
      </c>
      <c r="DV489" t="s">
        <v>43</v>
      </c>
      <c r="DW489" t="s">
        <v>43</v>
      </c>
      <c r="DX489">
        <v>1</v>
      </c>
      <c r="EE489">
        <v>42219314</v>
      </c>
      <c r="EF489">
        <v>0</v>
      </c>
      <c r="EG489" t="s">
        <v>348</v>
      </c>
      <c r="EH489">
        <v>0</v>
      </c>
      <c r="EI489" t="s">
        <v>3</v>
      </c>
      <c r="EJ489">
        <v>1</v>
      </c>
      <c r="EK489">
        <v>6001</v>
      </c>
      <c r="EL489" t="s">
        <v>349</v>
      </c>
      <c r="EM489" t="s">
        <v>348</v>
      </c>
      <c r="EO489" t="s">
        <v>3</v>
      </c>
      <c r="EQ489">
        <v>0</v>
      </c>
      <c r="ER489">
        <v>62755.83</v>
      </c>
      <c r="ES489">
        <v>62755.83</v>
      </c>
      <c r="ET489">
        <v>0</v>
      </c>
      <c r="EU489">
        <v>0</v>
      </c>
      <c r="EV489">
        <v>0</v>
      </c>
      <c r="EW489">
        <v>0</v>
      </c>
      <c r="EX489">
        <v>0</v>
      </c>
      <c r="EY489">
        <v>0</v>
      </c>
      <c r="EZ489">
        <v>5</v>
      </c>
      <c r="FC489">
        <v>1</v>
      </c>
      <c r="FD489">
        <v>18</v>
      </c>
      <c r="FF489">
        <v>75307</v>
      </c>
      <c r="FQ489">
        <v>0</v>
      </c>
      <c r="FR489">
        <f t="shared" si="468"/>
        <v>0</v>
      </c>
      <c r="FS489">
        <v>0</v>
      </c>
      <c r="FX489">
        <v>0</v>
      </c>
      <c r="FY489">
        <v>0</v>
      </c>
      <c r="GA489" t="s">
        <v>380</v>
      </c>
      <c r="GD489">
        <v>0</v>
      </c>
      <c r="GF489">
        <v>-106367650</v>
      </c>
      <c r="GG489">
        <v>2</v>
      </c>
      <c r="GH489">
        <v>3</v>
      </c>
      <c r="GI489">
        <v>-2</v>
      </c>
      <c r="GJ489">
        <v>0</v>
      </c>
      <c r="GK489">
        <f>ROUND(R489*(R12)/100,2)</f>
        <v>0</v>
      </c>
      <c r="GL489">
        <f t="shared" si="469"/>
        <v>0</v>
      </c>
      <c r="GM489">
        <f t="shared" si="470"/>
        <v>0</v>
      </c>
      <c r="GN489">
        <f t="shared" si="471"/>
        <v>0</v>
      </c>
      <c r="GO489">
        <f t="shared" si="472"/>
        <v>0</v>
      </c>
      <c r="GP489">
        <f t="shared" si="473"/>
        <v>0</v>
      </c>
      <c r="GR489">
        <v>1</v>
      </c>
      <c r="GS489">
        <v>1</v>
      </c>
      <c r="GT489">
        <v>0</v>
      </c>
      <c r="GU489" t="s">
        <v>3</v>
      </c>
      <c r="GV489">
        <f t="shared" si="474"/>
        <v>0</v>
      </c>
      <c r="GW489">
        <v>1</v>
      </c>
      <c r="GX489">
        <f t="shared" si="475"/>
        <v>0</v>
      </c>
      <c r="HA489">
        <v>0</v>
      </c>
      <c r="HB489">
        <v>0</v>
      </c>
      <c r="HC489">
        <f t="shared" si="476"/>
        <v>0</v>
      </c>
      <c r="IK489">
        <v>0</v>
      </c>
    </row>
    <row r="490" spans="1:245" x14ac:dyDescent="0.2">
      <c r="A490">
        <v>17</v>
      </c>
      <c r="B490">
        <v>0</v>
      </c>
      <c r="E490" t="s">
        <v>381</v>
      </c>
      <c r="F490" t="s">
        <v>346</v>
      </c>
      <c r="G490" t="s">
        <v>382</v>
      </c>
      <c r="H490" t="s">
        <v>43</v>
      </c>
      <c r="I490">
        <v>0</v>
      </c>
      <c r="J490">
        <v>0</v>
      </c>
      <c r="O490">
        <f t="shared" si="437"/>
        <v>0</v>
      </c>
      <c r="P490">
        <f t="shared" si="438"/>
        <v>0</v>
      </c>
      <c r="Q490">
        <f t="shared" si="439"/>
        <v>0</v>
      </c>
      <c r="R490">
        <f t="shared" si="440"/>
        <v>0</v>
      </c>
      <c r="S490">
        <f t="shared" si="441"/>
        <v>0</v>
      </c>
      <c r="T490">
        <f t="shared" si="442"/>
        <v>0</v>
      </c>
      <c r="U490">
        <f t="shared" si="443"/>
        <v>0</v>
      </c>
      <c r="V490">
        <f t="shared" si="444"/>
        <v>0</v>
      </c>
      <c r="W490">
        <f t="shared" si="445"/>
        <v>0</v>
      </c>
      <c r="X490">
        <f t="shared" si="446"/>
        <v>0</v>
      </c>
      <c r="Y490">
        <f t="shared" si="447"/>
        <v>0</v>
      </c>
      <c r="AA490">
        <v>45334378</v>
      </c>
      <c r="AB490">
        <f t="shared" si="448"/>
        <v>11885</v>
      </c>
      <c r="AC490">
        <f t="shared" si="449"/>
        <v>11885</v>
      </c>
      <c r="AD490">
        <f t="shared" si="450"/>
        <v>0</v>
      </c>
      <c r="AE490">
        <f t="shared" si="451"/>
        <v>0</v>
      </c>
      <c r="AF490">
        <f t="shared" si="452"/>
        <v>0</v>
      </c>
      <c r="AG490">
        <f t="shared" si="453"/>
        <v>0</v>
      </c>
      <c r="AH490">
        <f t="shared" si="454"/>
        <v>0</v>
      </c>
      <c r="AI490">
        <f t="shared" si="455"/>
        <v>0</v>
      </c>
      <c r="AJ490">
        <f t="shared" si="456"/>
        <v>0</v>
      </c>
      <c r="AK490">
        <v>11885</v>
      </c>
      <c r="AL490">
        <v>11885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1</v>
      </c>
      <c r="AW490">
        <v>1</v>
      </c>
      <c r="AZ490">
        <v>1</v>
      </c>
      <c r="BA490">
        <v>1</v>
      </c>
      <c r="BB490">
        <v>1</v>
      </c>
      <c r="BC490">
        <v>1</v>
      </c>
      <c r="BD490" t="s">
        <v>3</v>
      </c>
      <c r="BE490" t="s">
        <v>3</v>
      </c>
      <c r="BF490" t="s">
        <v>3</v>
      </c>
      <c r="BG490" t="s">
        <v>3</v>
      </c>
      <c r="BH490">
        <v>3</v>
      </c>
      <c r="BI490">
        <v>1</v>
      </c>
      <c r="BJ490" t="s">
        <v>3</v>
      </c>
      <c r="BM490">
        <v>6001</v>
      </c>
      <c r="BN490">
        <v>0</v>
      </c>
      <c r="BO490" t="s">
        <v>3</v>
      </c>
      <c r="BP490">
        <v>0</v>
      </c>
      <c r="BQ490">
        <v>0</v>
      </c>
      <c r="BR490">
        <v>0</v>
      </c>
      <c r="BS490">
        <v>1</v>
      </c>
      <c r="BT490">
        <v>1</v>
      </c>
      <c r="BU490">
        <v>1</v>
      </c>
      <c r="BV490">
        <v>1</v>
      </c>
      <c r="BW490">
        <v>1</v>
      </c>
      <c r="BX490">
        <v>1</v>
      </c>
      <c r="BY490" t="s">
        <v>3</v>
      </c>
      <c r="BZ490">
        <v>0</v>
      </c>
      <c r="CA490">
        <v>0</v>
      </c>
      <c r="CE490">
        <v>0</v>
      </c>
      <c r="CF490">
        <v>0</v>
      </c>
      <c r="CG490">
        <v>0</v>
      </c>
      <c r="CM490">
        <v>0</v>
      </c>
      <c r="CN490" t="s">
        <v>3</v>
      </c>
      <c r="CO490">
        <v>0</v>
      </c>
      <c r="CP490">
        <f t="shared" si="457"/>
        <v>0</v>
      </c>
      <c r="CQ490">
        <f t="shared" si="458"/>
        <v>11885</v>
      </c>
      <c r="CR490">
        <f t="shared" si="459"/>
        <v>0</v>
      </c>
      <c r="CS490">
        <f t="shared" si="460"/>
        <v>0</v>
      </c>
      <c r="CT490">
        <f t="shared" si="461"/>
        <v>0</v>
      </c>
      <c r="CU490">
        <f t="shared" si="462"/>
        <v>0</v>
      </c>
      <c r="CV490">
        <f t="shared" si="463"/>
        <v>0</v>
      </c>
      <c r="CW490">
        <f t="shared" si="464"/>
        <v>0</v>
      </c>
      <c r="CX490">
        <f t="shared" si="465"/>
        <v>0</v>
      </c>
      <c r="CY490">
        <f t="shared" si="466"/>
        <v>0</v>
      </c>
      <c r="CZ490">
        <f t="shared" si="467"/>
        <v>0</v>
      </c>
      <c r="DC490" t="s">
        <v>3</v>
      </c>
      <c r="DD490" t="s">
        <v>3</v>
      </c>
      <c r="DE490" t="s">
        <v>3</v>
      </c>
      <c r="DF490" t="s">
        <v>3</v>
      </c>
      <c r="DG490" t="s">
        <v>3</v>
      </c>
      <c r="DH490" t="s">
        <v>3</v>
      </c>
      <c r="DI490" t="s">
        <v>3</v>
      </c>
      <c r="DJ490" t="s">
        <v>3</v>
      </c>
      <c r="DK490" t="s">
        <v>3</v>
      </c>
      <c r="DL490" t="s">
        <v>3</v>
      </c>
      <c r="DM490" t="s">
        <v>3</v>
      </c>
      <c r="DN490">
        <v>0</v>
      </c>
      <c r="DO490">
        <v>0</v>
      </c>
      <c r="DP490">
        <v>1</v>
      </c>
      <c r="DQ490">
        <v>1</v>
      </c>
      <c r="DU490">
        <v>1010</v>
      </c>
      <c r="DV490" t="s">
        <v>43</v>
      </c>
      <c r="DW490" t="s">
        <v>43</v>
      </c>
      <c r="DX490">
        <v>1</v>
      </c>
      <c r="EE490">
        <v>42219314</v>
      </c>
      <c r="EF490">
        <v>0</v>
      </c>
      <c r="EG490" t="s">
        <v>348</v>
      </c>
      <c r="EH490">
        <v>0</v>
      </c>
      <c r="EI490" t="s">
        <v>3</v>
      </c>
      <c r="EJ490">
        <v>1</v>
      </c>
      <c r="EK490">
        <v>6001</v>
      </c>
      <c r="EL490" t="s">
        <v>349</v>
      </c>
      <c r="EM490" t="s">
        <v>348</v>
      </c>
      <c r="EO490" t="s">
        <v>3</v>
      </c>
      <c r="EQ490">
        <v>0</v>
      </c>
      <c r="ER490">
        <v>11885</v>
      </c>
      <c r="ES490">
        <v>11885</v>
      </c>
      <c r="ET490">
        <v>0</v>
      </c>
      <c r="EU490">
        <v>0</v>
      </c>
      <c r="EV490">
        <v>0</v>
      </c>
      <c r="EW490">
        <v>0</v>
      </c>
      <c r="EX490">
        <v>0</v>
      </c>
      <c r="EY490">
        <v>0</v>
      </c>
      <c r="EZ490">
        <v>5</v>
      </c>
      <c r="FC490">
        <v>1</v>
      </c>
      <c r="FD490">
        <v>18</v>
      </c>
      <c r="FF490">
        <v>14262</v>
      </c>
      <c r="FQ490">
        <v>0</v>
      </c>
      <c r="FR490">
        <f t="shared" si="468"/>
        <v>0</v>
      </c>
      <c r="FS490">
        <v>0</v>
      </c>
      <c r="FX490">
        <v>0</v>
      </c>
      <c r="FY490">
        <v>0</v>
      </c>
      <c r="GA490" t="s">
        <v>383</v>
      </c>
      <c r="GD490">
        <v>0</v>
      </c>
      <c r="GF490">
        <v>-873878452</v>
      </c>
      <c r="GG490">
        <v>2</v>
      </c>
      <c r="GH490">
        <v>3</v>
      </c>
      <c r="GI490">
        <v>-2</v>
      </c>
      <c r="GJ490">
        <v>0</v>
      </c>
      <c r="GK490">
        <f>ROUND(R490*(R12)/100,2)</f>
        <v>0</v>
      </c>
      <c r="GL490">
        <f t="shared" si="469"/>
        <v>0</v>
      </c>
      <c r="GM490">
        <f t="shared" si="470"/>
        <v>0</v>
      </c>
      <c r="GN490">
        <f t="shared" si="471"/>
        <v>0</v>
      </c>
      <c r="GO490">
        <f t="shared" si="472"/>
        <v>0</v>
      </c>
      <c r="GP490">
        <f t="shared" si="473"/>
        <v>0</v>
      </c>
      <c r="GR490">
        <v>1</v>
      </c>
      <c r="GS490">
        <v>1</v>
      </c>
      <c r="GT490">
        <v>0</v>
      </c>
      <c r="GU490" t="s">
        <v>3</v>
      </c>
      <c r="GV490">
        <f t="shared" si="474"/>
        <v>0</v>
      </c>
      <c r="GW490">
        <v>1</v>
      </c>
      <c r="GX490">
        <f t="shared" si="475"/>
        <v>0</v>
      </c>
      <c r="HA490">
        <v>0</v>
      </c>
      <c r="HB490">
        <v>0</v>
      </c>
      <c r="HC490">
        <f t="shared" si="476"/>
        <v>0</v>
      </c>
      <c r="IK490">
        <v>0</v>
      </c>
    </row>
    <row r="491" spans="1:245" x14ac:dyDescent="0.2">
      <c r="A491">
        <v>17</v>
      </c>
      <c r="B491">
        <v>0</v>
      </c>
      <c r="E491" t="s">
        <v>384</v>
      </c>
      <c r="F491" t="s">
        <v>346</v>
      </c>
      <c r="G491" t="s">
        <v>385</v>
      </c>
      <c r="H491" t="s">
        <v>43</v>
      </c>
      <c r="I491">
        <v>0</v>
      </c>
      <c r="J491">
        <v>0</v>
      </c>
      <c r="O491">
        <f t="shared" si="437"/>
        <v>0</v>
      </c>
      <c r="P491">
        <f t="shared" si="438"/>
        <v>0</v>
      </c>
      <c r="Q491">
        <f t="shared" si="439"/>
        <v>0</v>
      </c>
      <c r="R491">
        <f t="shared" si="440"/>
        <v>0</v>
      </c>
      <c r="S491">
        <f t="shared" si="441"/>
        <v>0</v>
      </c>
      <c r="T491">
        <f t="shared" si="442"/>
        <v>0</v>
      </c>
      <c r="U491">
        <f t="shared" si="443"/>
        <v>0</v>
      </c>
      <c r="V491">
        <f t="shared" si="444"/>
        <v>0</v>
      </c>
      <c r="W491">
        <f t="shared" si="445"/>
        <v>0</v>
      </c>
      <c r="X491">
        <f t="shared" si="446"/>
        <v>0</v>
      </c>
      <c r="Y491">
        <f t="shared" si="447"/>
        <v>0</v>
      </c>
      <c r="AA491">
        <v>45334378</v>
      </c>
      <c r="AB491">
        <f t="shared" si="448"/>
        <v>135382.5</v>
      </c>
      <c r="AC491">
        <f t="shared" si="449"/>
        <v>135382.5</v>
      </c>
      <c r="AD491">
        <f t="shared" si="450"/>
        <v>0</v>
      </c>
      <c r="AE491">
        <f t="shared" si="451"/>
        <v>0</v>
      </c>
      <c r="AF491">
        <f t="shared" si="452"/>
        <v>0</v>
      </c>
      <c r="AG491">
        <f t="shared" si="453"/>
        <v>0</v>
      </c>
      <c r="AH491">
        <f t="shared" si="454"/>
        <v>0</v>
      </c>
      <c r="AI491">
        <f t="shared" si="455"/>
        <v>0</v>
      </c>
      <c r="AJ491">
        <f t="shared" si="456"/>
        <v>0</v>
      </c>
      <c r="AK491">
        <v>135382.5</v>
      </c>
      <c r="AL491">
        <v>135382.5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1</v>
      </c>
      <c r="AW491">
        <v>1</v>
      </c>
      <c r="AZ491">
        <v>1</v>
      </c>
      <c r="BA491">
        <v>1</v>
      </c>
      <c r="BB491">
        <v>1</v>
      </c>
      <c r="BC491">
        <v>1</v>
      </c>
      <c r="BD491" t="s">
        <v>3</v>
      </c>
      <c r="BE491" t="s">
        <v>3</v>
      </c>
      <c r="BF491" t="s">
        <v>3</v>
      </c>
      <c r="BG491" t="s">
        <v>3</v>
      </c>
      <c r="BH491">
        <v>3</v>
      </c>
      <c r="BI491">
        <v>1</v>
      </c>
      <c r="BJ491" t="s">
        <v>3</v>
      </c>
      <c r="BM491">
        <v>6001</v>
      </c>
      <c r="BN491">
        <v>0</v>
      </c>
      <c r="BO491" t="s">
        <v>3</v>
      </c>
      <c r="BP491">
        <v>0</v>
      </c>
      <c r="BQ491">
        <v>0</v>
      </c>
      <c r="BR491">
        <v>0</v>
      </c>
      <c r="BS491">
        <v>1</v>
      </c>
      <c r="BT491">
        <v>1</v>
      </c>
      <c r="BU491">
        <v>1</v>
      </c>
      <c r="BV491">
        <v>1</v>
      </c>
      <c r="BW491">
        <v>1</v>
      </c>
      <c r="BX491">
        <v>1</v>
      </c>
      <c r="BY491" t="s">
        <v>3</v>
      </c>
      <c r="BZ491">
        <v>0</v>
      </c>
      <c r="CA491">
        <v>0</v>
      </c>
      <c r="CE491">
        <v>0</v>
      </c>
      <c r="CF491">
        <v>0</v>
      </c>
      <c r="CG491">
        <v>0</v>
      </c>
      <c r="CM491">
        <v>0</v>
      </c>
      <c r="CN491" t="s">
        <v>3</v>
      </c>
      <c r="CO491">
        <v>0</v>
      </c>
      <c r="CP491">
        <f t="shared" si="457"/>
        <v>0</v>
      </c>
      <c r="CQ491">
        <f t="shared" si="458"/>
        <v>135382.5</v>
      </c>
      <c r="CR491">
        <f t="shared" si="459"/>
        <v>0</v>
      </c>
      <c r="CS491">
        <f t="shared" si="460"/>
        <v>0</v>
      </c>
      <c r="CT491">
        <f t="shared" si="461"/>
        <v>0</v>
      </c>
      <c r="CU491">
        <f t="shared" si="462"/>
        <v>0</v>
      </c>
      <c r="CV491">
        <f t="shared" si="463"/>
        <v>0</v>
      </c>
      <c r="CW491">
        <f t="shared" si="464"/>
        <v>0</v>
      </c>
      <c r="CX491">
        <f t="shared" si="465"/>
        <v>0</v>
      </c>
      <c r="CY491">
        <f t="shared" si="466"/>
        <v>0</v>
      </c>
      <c r="CZ491">
        <f t="shared" si="467"/>
        <v>0</v>
      </c>
      <c r="DC491" t="s">
        <v>3</v>
      </c>
      <c r="DD491" t="s">
        <v>3</v>
      </c>
      <c r="DE491" t="s">
        <v>3</v>
      </c>
      <c r="DF491" t="s">
        <v>3</v>
      </c>
      <c r="DG491" t="s">
        <v>3</v>
      </c>
      <c r="DH491" t="s">
        <v>3</v>
      </c>
      <c r="DI491" t="s">
        <v>3</v>
      </c>
      <c r="DJ491" t="s">
        <v>3</v>
      </c>
      <c r="DK491" t="s">
        <v>3</v>
      </c>
      <c r="DL491" t="s">
        <v>3</v>
      </c>
      <c r="DM491" t="s">
        <v>3</v>
      </c>
      <c r="DN491">
        <v>0</v>
      </c>
      <c r="DO491">
        <v>0</v>
      </c>
      <c r="DP491">
        <v>1</v>
      </c>
      <c r="DQ491">
        <v>1</v>
      </c>
      <c r="DU491">
        <v>1010</v>
      </c>
      <c r="DV491" t="s">
        <v>43</v>
      </c>
      <c r="DW491" t="s">
        <v>43</v>
      </c>
      <c r="DX491">
        <v>1</v>
      </c>
      <c r="EE491">
        <v>42219314</v>
      </c>
      <c r="EF491">
        <v>0</v>
      </c>
      <c r="EG491" t="s">
        <v>348</v>
      </c>
      <c r="EH491">
        <v>0</v>
      </c>
      <c r="EI491" t="s">
        <v>3</v>
      </c>
      <c r="EJ491">
        <v>1</v>
      </c>
      <c r="EK491">
        <v>6001</v>
      </c>
      <c r="EL491" t="s">
        <v>349</v>
      </c>
      <c r="EM491" t="s">
        <v>348</v>
      </c>
      <c r="EO491" t="s">
        <v>3</v>
      </c>
      <c r="EQ491">
        <v>0</v>
      </c>
      <c r="ER491">
        <v>135382.5</v>
      </c>
      <c r="ES491">
        <v>135382.5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5</v>
      </c>
      <c r="FC491">
        <v>1</v>
      </c>
      <c r="FD491">
        <v>18</v>
      </c>
      <c r="FF491">
        <v>162459</v>
      </c>
      <c r="FQ491">
        <v>0</v>
      </c>
      <c r="FR491">
        <f t="shared" si="468"/>
        <v>0</v>
      </c>
      <c r="FS491">
        <v>0</v>
      </c>
      <c r="FX491">
        <v>0</v>
      </c>
      <c r="FY491">
        <v>0</v>
      </c>
      <c r="GA491" t="s">
        <v>386</v>
      </c>
      <c r="GD491">
        <v>0</v>
      </c>
      <c r="GF491">
        <v>2048742627</v>
      </c>
      <c r="GG491">
        <v>2</v>
      </c>
      <c r="GH491">
        <v>3</v>
      </c>
      <c r="GI491">
        <v>-2</v>
      </c>
      <c r="GJ491">
        <v>0</v>
      </c>
      <c r="GK491">
        <f>ROUND(R491*(R12)/100,2)</f>
        <v>0</v>
      </c>
      <c r="GL491">
        <f t="shared" si="469"/>
        <v>0</v>
      </c>
      <c r="GM491">
        <f t="shared" si="470"/>
        <v>0</v>
      </c>
      <c r="GN491">
        <f t="shared" si="471"/>
        <v>0</v>
      </c>
      <c r="GO491">
        <f t="shared" si="472"/>
        <v>0</v>
      </c>
      <c r="GP491">
        <f t="shared" si="473"/>
        <v>0</v>
      </c>
      <c r="GR491">
        <v>1</v>
      </c>
      <c r="GS491">
        <v>1</v>
      </c>
      <c r="GT491">
        <v>0</v>
      </c>
      <c r="GU491" t="s">
        <v>3</v>
      </c>
      <c r="GV491">
        <f t="shared" si="474"/>
        <v>0</v>
      </c>
      <c r="GW491">
        <v>1</v>
      </c>
      <c r="GX491">
        <f t="shared" si="475"/>
        <v>0</v>
      </c>
      <c r="HA491">
        <v>0</v>
      </c>
      <c r="HB491">
        <v>0</v>
      </c>
      <c r="HC491">
        <f t="shared" si="476"/>
        <v>0</v>
      </c>
      <c r="IK491">
        <v>0</v>
      </c>
    </row>
    <row r="492" spans="1:245" x14ac:dyDescent="0.2">
      <c r="A492">
        <v>17</v>
      </c>
      <c r="B492">
        <v>0</v>
      </c>
      <c r="E492" t="s">
        <v>387</v>
      </c>
      <c r="F492" t="s">
        <v>346</v>
      </c>
      <c r="G492" t="s">
        <v>388</v>
      </c>
      <c r="H492" t="s">
        <v>43</v>
      </c>
      <c r="I492">
        <v>0</v>
      </c>
      <c r="J492">
        <v>0</v>
      </c>
      <c r="O492">
        <f t="shared" si="437"/>
        <v>0</v>
      </c>
      <c r="P492">
        <f t="shared" si="438"/>
        <v>0</v>
      </c>
      <c r="Q492">
        <f t="shared" si="439"/>
        <v>0</v>
      </c>
      <c r="R492">
        <f t="shared" si="440"/>
        <v>0</v>
      </c>
      <c r="S492">
        <f t="shared" si="441"/>
        <v>0</v>
      </c>
      <c r="T492">
        <f t="shared" si="442"/>
        <v>0</v>
      </c>
      <c r="U492">
        <f t="shared" si="443"/>
        <v>0</v>
      </c>
      <c r="V492">
        <f t="shared" si="444"/>
        <v>0</v>
      </c>
      <c r="W492">
        <f t="shared" si="445"/>
        <v>0</v>
      </c>
      <c r="X492">
        <f t="shared" si="446"/>
        <v>0</v>
      </c>
      <c r="Y492">
        <f t="shared" si="447"/>
        <v>0</v>
      </c>
      <c r="AA492">
        <v>45334378</v>
      </c>
      <c r="AB492">
        <f t="shared" si="448"/>
        <v>685655.83</v>
      </c>
      <c r="AC492">
        <f t="shared" si="449"/>
        <v>685655.83</v>
      </c>
      <c r="AD492">
        <f t="shared" si="450"/>
        <v>0</v>
      </c>
      <c r="AE492">
        <f t="shared" si="451"/>
        <v>0</v>
      </c>
      <c r="AF492">
        <f t="shared" si="452"/>
        <v>0</v>
      </c>
      <c r="AG492">
        <f t="shared" si="453"/>
        <v>0</v>
      </c>
      <c r="AH492">
        <f t="shared" si="454"/>
        <v>0</v>
      </c>
      <c r="AI492">
        <f t="shared" si="455"/>
        <v>0</v>
      </c>
      <c r="AJ492">
        <f t="shared" si="456"/>
        <v>0</v>
      </c>
      <c r="AK492">
        <v>685655.83</v>
      </c>
      <c r="AL492">
        <v>685655.83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1</v>
      </c>
      <c r="AW492">
        <v>1</v>
      </c>
      <c r="AZ492">
        <v>1</v>
      </c>
      <c r="BA492">
        <v>1</v>
      </c>
      <c r="BB492">
        <v>1</v>
      </c>
      <c r="BC492">
        <v>1</v>
      </c>
      <c r="BD492" t="s">
        <v>3</v>
      </c>
      <c r="BE492" t="s">
        <v>3</v>
      </c>
      <c r="BF492" t="s">
        <v>3</v>
      </c>
      <c r="BG492" t="s">
        <v>3</v>
      </c>
      <c r="BH492">
        <v>3</v>
      </c>
      <c r="BI492">
        <v>1</v>
      </c>
      <c r="BJ492" t="s">
        <v>3</v>
      </c>
      <c r="BM492">
        <v>6001</v>
      </c>
      <c r="BN492">
        <v>0</v>
      </c>
      <c r="BO492" t="s">
        <v>3</v>
      </c>
      <c r="BP492">
        <v>0</v>
      </c>
      <c r="BQ492">
        <v>0</v>
      </c>
      <c r="BR492">
        <v>0</v>
      </c>
      <c r="BS492">
        <v>1</v>
      </c>
      <c r="BT492">
        <v>1</v>
      </c>
      <c r="BU492">
        <v>1</v>
      </c>
      <c r="BV492">
        <v>1</v>
      </c>
      <c r="BW492">
        <v>1</v>
      </c>
      <c r="BX492">
        <v>1</v>
      </c>
      <c r="BY492" t="s">
        <v>3</v>
      </c>
      <c r="BZ492">
        <v>0</v>
      </c>
      <c r="CA492">
        <v>0</v>
      </c>
      <c r="CE492">
        <v>0</v>
      </c>
      <c r="CF492">
        <v>0</v>
      </c>
      <c r="CG492">
        <v>0</v>
      </c>
      <c r="CM492">
        <v>0</v>
      </c>
      <c r="CN492" t="s">
        <v>3</v>
      </c>
      <c r="CO492">
        <v>0</v>
      </c>
      <c r="CP492">
        <f t="shared" si="457"/>
        <v>0</v>
      </c>
      <c r="CQ492">
        <f t="shared" si="458"/>
        <v>685655.83</v>
      </c>
      <c r="CR492">
        <f t="shared" si="459"/>
        <v>0</v>
      </c>
      <c r="CS492">
        <f t="shared" si="460"/>
        <v>0</v>
      </c>
      <c r="CT492">
        <f t="shared" si="461"/>
        <v>0</v>
      </c>
      <c r="CU492">
        <f t="shared" si="462"/>
        <v>0</v>
      </c>
      <c r="CV492">
        <f t="shared" si="463"/>
        <v>0</v>
      </c>
      <c r="CW492">
        <f t="shared" si="464"/>
        <v>0</v>
      </c>
      <c r="CX492">
        <f t="shared" si="465"/>
        <v>0</v>
      </c>
      <c r="CY492">
        <f t="shared" si="466"/>
        <v>0</v>
      </c>
      <c r="CZ492">
        <f t="shared" si="467"/>
        <v>0</v>
      </c>
      <c r="DC492" t="s">
        <v>3</v>
      </c>
      <c r="DD492" t="s">
        <v>3</v>
      </c>
      <c r="DE492" t="s">
        <v>3</v>
      </c>
      <c r="DF492" t="s">
        <v>3</v>
      </c>
      <c r="DG492" t="s">
        <v>3</v>
      </c>
      <c r="DH492" t="s">
        <v>3</v>
      </c>
      <c r="DI492" t="s">
        <v>3</v>
      </c>
      <c r="DJ492" t="s">
        <v>3</v>
      </c>
      <c r="DK492" t="s">
        <v>3</v>
      </c>
      <c r="DL492" t="s">
        <v>3</v>
      </c>
      <c r="DM492" t="s">
        <v>3</v>
      </c>
      <c r="DN492">
        <v>0</v>
      </c>
      <c r="DO492">
        <v>0</v>
      </c>
      <c r="DP492">
        <v>1</v>
      </c>
      <c r="DQ492">
        <v>1</v>
      </c>
      <c r="DU492">
        <v>1010</v>
      </c>
      <c r="DV492" t="s">
        <v>43</v>
      </c>
      <c r="DW492" t="s">
        <v>43</v>
      </c>
      <c r="DX492">
        <v>1</v>
      </c>
      <c r="EE492">
        <v>42219314</v>
      </c>
      <c r="EF492">
        <v>0</v>
      </c>
      <c r="EG492" t="s">
        <v>348</v>
      </c>
      <c r="EH492">
        <v>0</v>
      </c>
      <c r="EI492" t="s">
        <v>3</v>
      </c>
      <c r="EJ492">
        <v>1</v>
      </c>
      <c r="EK492">
        <v>6001</v>
      </c>
      <c r="EL492" t="s">
        <v>349</v>
      </c>
      <c r="EM492" t="s">
        <v>348</v>
      </c>
      <c r="EO492" t="s">
        <v>3</v>
      </c>
      <c r="EQ492">
        <v>0</v>
      </c>
      <c r="ER492">
        <v>685655.83</v>
      </c>
      <c r="ES492">
        <v>685655.83</v>
      </c>
      <c r="ET492">
        <v>0</v>
      </c>
      <c r="EU492">
        <v>0</v>
      </c>
      <c r="EV492">
        <v>0</v>
      </c>
      <c r="EW492">
        <v>0</v>
      </c>
      <c r="EX492">
        <v>0</v>
      </c>
      <c r="EY492">
        <v>0</v>
      </c>
      <c r="EZ492">
        <v>5</v>
      </c>
      <c r="FC492">
        <v>1</v>
      </c>
      <c r="FD492">
        <v>18</v>
      </c>
      <c r="FF492">
        <v>822787</v>
      </c>
      <c r="FQ492">
        <v>0</v>
      </c>
      <c r="FR492">
        <f t="shared" si="468"/>
        <v>0</v>
      </c>
      <c r="FS492">
        <v>0</v>
      </c>
      <c r="FX492">
        <v>0</v>
      </c>
      <c r="FY492">
        <v>0</v>
      </c>
      <c r="GA492" t="s">
        <v>389</v>
      </c>
      <c r="GD492">
        <v>0</v>
      </c>
      <c r="GF492">
        <v>741461481</v>
      </c>
      <c r="GG492">
        <v>2</v>
      </c>
      <c r="GH492">
        <v>3</v>
      </c>
      <c r="GI492">
        <v>-2</v>
      </c>
      <c r="GJ492">
        <v>0</v>
      </c>
      <c r="GK492">
        <f>ROUND(R492*(R12)/100,2)</f>
        <v>0</v>
      </c>
      <c r="GL492">
        <f t="shared" si="469"/>
        <v>0</v>
      </c>
      <c r="GM492">
        <f t="shared" si="470"/>
        <v>0</v>
      </c>
      <c r="GN492">
        <f t="shared" si="471"/>
        <v>0</v>
      </c>
      <c r="GO492">
        <f t="shared" si="472"/>
        <v>0</v>
      </c>
      <c r="GP492">
        <f t="shared" si="473"/>
        <v>0</v>
      </c>
      <c r="GR492">
        <v>1</v>
      </c>
      <c r="GS492">
        <v>1</v>
      </c>
      <c r="GT492">
        <v>0</v>
      </c>
      <c r="GU492" t="s">
        <v>3</v>
      </c>
      <c r="GV492">
        <f t="shared" si="474"/>
        <v>0</v>
      </c>
      <c r="GW492">
        <v>1</v>
      </c>
      <c r="GX492">
        <f t="shared" si="475"/>
        <v>0</v>
      </c>
      <c r="HA492">
        <v>0</v>
      </c>
      <c r="HB492">
        <v>0</v>
      </c>
      <c r="HC492">
        <f t="shared" si="476"/>
        <v>0</v>
      </c>
      <c r="IK492">
        <v>0</v>
      </c>
    </row>
    <row r="494" spans="1:245" x14ac:dyDescent="0.2">
      <c r="A494" s="2">
        <v>51</v>
      </c>
      <c r="B494" s="2">
        <f>B475</f>
        <v>0</v>
      </c>
      <c r="C494" s="2">
        <f>A475</f>
        <v>5</v>
      </c>
      <c r="D494" s="2">
        <f>ROW(A475)</f>
        <v>475</v>
      </c>
      <c r="E494" s="2"/>
      <c r="F494" s="2" t="str">
        <f>IF(F475&lt;&gt;"",F475,"")</f>
        <v>Новый подраздел</v>
      </c>
      <c r="G494" s="2" t="str">
        <f>IF(G475&lt;&gt;"",G475,"")</f>
        <v>Игровые МАФ Дмитровское ш. 52 к.2</v>
      </c>
      <c r="H494" s="2">
        <v>0</v>
      </c>
      <c r="I494" s="2"/>
      <c r="J494" s="2"/>
      <c r="K494" s="2"/>
      <c r="L494" s="2"/>
      <c r="M494" s="2"/>
      <c r="N494" s="2"/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>
        <f t="shared" ref="AO494:BC494" si="477">ROUND(BX494,2)</f>
        <v>0</v>
      </c>
      <c r="AP494" s="2">
        <f t="shared" si="477"/>
        <v>0</v>
      </c>
      <c r="AQ494" s="2">
        <f t="shared" si="477"/>
        <v>0</v>
      </c>
      <c r="AR494" s="2">
        <f t="shared" si="477"/>
        <v>0</v>
      </c>
      <c r="AS494" s="2">
        <f t="shared" si="477"/>
        <v>0</v>
      </c>
      <c r="AT494" s="2">
        <f t="shared" si="477"/>
        <v>0</v>
      </c>
      <c r="AU494" s="2">
        <f t="shared" si="477"/>
        <v>0</v>
      </c>
      <c r="AV494" s="2">
        <f t="shared" si="477"/>
        <v>0</v>
      </c>
      <c r="AW494" s="2">
        <f t="shared" si="477"/>
        <v>0</v>
      </c>
      <c r="AX494" s="2">
        <f t="shared" si="477"/>
        <v>0</v>
      </c>
      <c r="AY494" s="2">
        <f t="shared" si="477"/>
        <v>0</v>
      </c>
      <c r="AZ494" s="2">
        <f t="shared" si="477"/>
        <v>0</v>
      </c>
      <c r="BA494" s="2">
        <f t="shared" si="477"/>
        <v>0</v>
      </c>
      <c r="BB494" s="2">
        <f t="shared" si="477"/>
        <v>0</v>
      </c>
      <c r="BC494" s="2">
        <f t="shared" si="477"/>
        <v>0</v>
      </c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3"/>
      <c r="DH494" s="3"/>
      <c r="DI494" s="3"/>
      <c r="DJ494" s="3"/>
      <c r="DK494" s="3"/>
      <c r="DL494" s="3"/>
      <c r="DM494" s="3"/>
      <c r="DN494" s="3"/>
      <c r="DO494" s="3"/>
      <c r="DP494" s="3"/>
      <c r="DQ494" s="3"/>
      <c r="DR494" s="3"/>
      <c r="DS494" s="3"/>
      <c r="DT494" s="3"/>
      <c r="DU494" s="3"/>
      <c r="DV494" s="3"/>
      <c r="DW494" s="3"/>
      <c r="DX494" s="3"/>
      <c r="DY494" s="3"/>
      <c r="DZ494" s="3"/>
      <c r="EA494" s="3"/>
      <c r="EB494" s="3"/>
      <c r="EC494" s="3"/>
      <c r="ED494" s="3"/>
      <c r="EE494" s="3"/>
      <c r="EF494" s="3"/>
      <c r="EG494" s="3"/>
      <c r="EH494" s="3"/>
      <c r="EI494" s="3"/>
      <c r="EJ494" s="3"/>
      <c r="EK494" s="3"/>
      <c r="EL494" s="3"/>
      <c r="EM494" s="3"/>
      <c r="EN494" s="3"/>
      <c r="EO494" s="3"/>
      <c r="EP494" s="3"/>
      <c r="EQ494" s="3"/>
      <c r="ER494" s="3"/>
      <c r="ES494" s="3"/>
      <c r="ET494" s="3"/>
      <c r="EU494" s="3"/>
      <c r="EV494" s="3"/>
      <c r="EW494" s="3"/>
      <c r="EX494" s="3"/>
      <c r="EY494" s="3"/>
      <c r="EZ494" s="3"/>
      <c r="FA494" s="3"/>
      <c r="FB494" s="3"/>
      <c r="FC494" s="3"/>
      <c r="FD494" s="3"/>
      <c r="FE494" s="3"/>
      <c r="FF494" s="3"/>
      <c r="FG494" s="3"/>
      <c r="FH494" s="3"/>
      <c r="FI494" s="3"/>
      <c r="FJ494" s="3"/>
      <c r="FK494" s="3"/>
      <c r="FL494" s="3"/>
      <c r="FM494" s="3"/>
      <c r="FN494" s="3"/>
      <c r="FO494" s="3"/>
      <c r="FP494" s="3"/>
      <c r="FQ494" s="3"/>
      <c r="FR494" s="3"/>
      <c r="FS494" s="3"/>
      <c r="FT494" s="3"/>
      <c r="FU494" s="3"/>
      <c r="FV494" s="3"/>
      <c r="FW494" s="3"/>
      <c r="FX494" s="3"/>
      <c r="FY494" s="3"/>
      <c r="FZ494" s="3"/>
      <c r="GA494" s="3"/>
      <c r="GB494" s="3"/>
      <c r="GC494" s="3"/>
      <c r="GD494" s="3"/>
      <c r="GE494" s="3"/>
      <c r="GF494" s="3"/>
      <c r="GG494" s="3"/>
      <c r="GH494" s="3"/>
      <c r="GI494" s="3"/>
      <c r="GJ494" s="3"/>
      <c r="GK494" s="3"/>
      <c r="GL494" s="3"/>
      <c r="GM494" s="3"/>
      <c r="GN494" s="3"/>
      <c r="GO494" s="3"/>
      <c r="GP494" s="3"/>
      <c r="GQ494" s="3"/>
      <c r="GR494" s="3"/>
      <c r="GS494" s="3"/>
      <c r="GT494" s="3"/>
      <c r="GU494" s="3"/>
      <c r="GV494" s="3"/>
      <c r="GW494" s="3"/>
      <c r="GX494" s="3">
        <v>0</v>
      </c>
    </row>
    <row r="496" spans="1:245" x14ac:dyDescent="0.2">
      <c r="A496" s="4">
        <v>50</v>
      </c>
      <c r="B496" s="4">
        <v>0</v>
      </c>
      <c r="C496" s="4">
        <v>0</v>
      </c>
      <c r="D496" s="4">
        <v>1</v>
      </c>
      <c r="E496" s="4">
        <v>201</v>
      </c>
      <c r="F496" s="4">
        <f>ROUND(Source!O494,O496)</f>
        <v>0</v>
      </c>
      <c r="G496" s="4" t="s">
        <v>105</v>
      </c>
      <c r="H496" s="4" t="s">
        <v>106</v>
      </c>
      <c r="I496" s="4"/>
      <c r="J496" s="4"/>
      <c r="K496" s="4">
        <v>201</v>
      </c>
      <c r="L496" s="4">
        <v>1</v>
      </c>
      <c r="M496" s="4">
        <v>3</v>
      </c>
      <c r="N496" s="4" t="s">
        <v>3</v>
      </c>
      <c r="O496" s="4">
        <v>2</v>
      </c>
      <c r="P496" s="4"/>
      <c r="Q496" s="4"/>
      <c r="R496" s="4"/>
      <c r="S496" s="4"/>
      <c r="T496" s="4"/>
      <c r="U496" s="4"/>
      <c r="V496" s="4"/>
      <c r="W496" s="4"/>
    </row>
    <row r="497" spans="1:23" x14ac:dyDescent="0.2">
      <c r="A497" s="4">
        <v>50</v>
      </c>
      <c r="B497" s="4">
        <v>0</v>
      </c>
      <c r="C497" s="4">
        <v>0</v>
      </c>
      <c r="D497" s="4">
        <v>1</v>
      </c>
      <c r="E497" s="4">
        <v>202</v>
      </c>
      <c r="F497" s="4">
        <f>ROUND(Source!P494,O497)</f>
        <v>0</v>
      </c>
      <c r="G497" s="4" t="s">
        <v>107</v>
      </c>
      <c r="H497" s="4" t="s">
        <v>108</v>
      </c>
      <c r="I497" s="4"/>
      <c r="J497" s="4"/>
      <c r="K497" s="4">
        <v>202</v>
      </c>
      <c r="L497" s="4">
        <v>2</v>
      </c>
      <c r="M497" s="4">
        <v>3</v>
      </c>
      <c r="N497" s="4" t="s">
        <v>3</v>
      </c>
      <c r="O497" s="4">
        <v>2</v>
      </c>
      <c r="P497" s="4"/>
      <c r="Q497" s="4"/>
      <c r="R497" s="4"/>
      <c r="S497" s="4"/>
      <c r="T497" s="4"/>
      <c r="U497" s="4"/>
      <c r="V497" s="4"/>
      <c r="W497" s="4"/>
    </row>
    <row r="498" spans="1:23" x14ac:dyDescent="0.2">
      <c r="A498" s="4">
        <v>50</v>
      </c>
      <c r="B498" s="4">
        <v>0</v>
      </c>
      <c r="C498" s="4">
        <v>0</v>
      </c>
      <c r="D498" s="4">
        <v>1</v>
      </c>
      <c r="E498" s="4">
        <v>222</v>
      </c>
      <c r="F498" s="4">
        <f>ROUND(Source!AO494,O498)</f>
        <v>0</v>
      </c>
      <c r="G498" s="4" t="s">
        <v>109</v>
      </c>
      <c r="H498" s="4" t="s">
        <v>110</v>
      </c>
      <c r="I498" s="4"/>
      <c r="J498" s="4"/>
      <c r="K498" s="4">
        <v>222</v>
      </c>
      <c r="L498" s="4">
        <v>3</v>
      </c>
      <c r="M498" s="4">
        <v>3</v>
      </c>
      <c r="N498" s="4" t="s">
        <v>3</v>
      </c>
      <c r="O498" s="4">
        <v>2</v>
      </c>
      <c r="P498" s="4"/>
      <c r="Q498" s="4"/>
      <c r="R498" s="4"/>
      <c r="S498" s="4"/>
      <c r="T498" s="4"/>
      <c r="U498" s="4"/>
      <c r="V498" s="4"/>
      <c r="W498" s="4"/>
    </row>
    <row r="499" spans="1:23" x14ac:dyDescent="0.2">
      <c r="A499" s="4">
        <v>50</v>
      </c>
      <c r="B499" s="4">
        <v>0</v>
      </c>
      <c r="C499" s="4">
        <v>0</v>
      </c>
      <c r="D499" s="4">
        <v>1</v>
      </c>
      <c r="E499" s="4">
        <v>225</v>
      </c>
      <c r="F499" s="4">
        <f>ROUND(Source!AV494,O499)</f>
        <v>0</v>
      </c>
      <c r="G499" s="4" t="s">
        <v>111</v>
      </c>
      <c r="H499" s="4" t="s">
        <v>112</v>
      </c>
      <c r="I499" s="4"/>
      <c r="J499" s="4"/>
      <c r="K499" s="4">
        <v>225</v>
      </c>
      <c r="L499" s="4">
        <v>4</v>
      </c>
      <c r="M499" s="4">
        <v>3</v>
      </c>
      <c r="N499" s="4" t="s">
        <v>3</v>
      </c>
      <c r="O499" s="4">
        <v>2</v>
      </c>
      <c r="P499" s="4"/>
      <c r="Q499" s="4"/>
      <c r="R499" s="4"/>
      <c r="S499" s="4"/>
      <c r="T499" s="4"/>
      <c r="U499" s="4"/>
      <c r="V499" s="4"/>
      <c r="W499" s="4"/>
    </row>
    <row r="500" spans="1:23" x14ac:dyDescent="0.2">
      <c r="A500" s="4">
        <v>50</v>
      </c>
      <c r="B500" s="4">
        <v>0</v>
      </c>
      <c r="C500" s="4">
        <v>0</v>
      </c>
      <c r="D500" s="4">
        <v>1</v>
      </c>
      <c r="E500" s="4">
        <v>226</v>
      </c>
      <c r="F500" s="4">
        <f>ROUND(Source!AW494,O500)</f>
        <v>0</v>
      </c>
      <c r="G500" s="4" t="s">
        <v>113</v>
      </c>
      <c r="H500" s="4" t="s">
        <v>114</v>
      </c>
      <c r="I500" s="4"/>
      <c r="J500" s="4"/>
      <c r="K500" s="4">
        <v>226</v>
      </c>
      <c r="L500" s="4">
        <v>5</v>
      </c>
      <c r="M500" s="4">
        <v>3</v>
      </c>
      <c r="N500" s="4" t="s">
        <v>3</v>
      </c>
      <c r="O500" s="4">
        <v>2</v>
      </c>
      <c r="P500" s="4"/>
      <c r="Q500" s="4"/>
      <c r="R500" s="4"/>
      <c r="S500" s="4"/>
      <c r="T500" s="4"/>
      <c r="U500" s="4"/>
      <c r="V500" s="4"/>
      <c r="W500" s="4"/>
    </row>
    <row r="501" spans="1:23" x14ac:dyDescent="0.2">
      <c r="A501" s="4">
        <v>50</v>
      </c>
      <c r="B501" s="4">
        <v>0</v>
      </c>
      <c r="C501" s="4">
        <v>0</v>
      </c>
      <c r="D501" s="4">
        <v>1</v>
      </c>
      <c r="E501" s="4">
        <v>227</v>
      </c>
      <c r="F501" s="4">
        <f>ROUND(Source!AX494,O501)</f>
        <v>0</v>
      </c>
      <c r="G501" s="4" t="s">
        <v>115</v>
      </c>
      <c r="H501" s="4" t="s">
        <v>116</v>
      </c>
      <c r="I501" s="4"/>
      <c r="J501" s="4"/>
      <c r="K501" s="4">
        <v>227</v>
      </c>
      <c r="L501" s="4">
        <v>6</v>
      </c>
      <c r="M501" s="4">
        <v>3</v>
      </c>
      <c r="N501" s="4" t="s">
        <v>3</v>
      </c>
      <c r="O501" s="4">
        <v>2</v>
      </c>
      <c r="P501" s="4"/>
      <c r="Q501" s="4"/>
      <c r="R501" s="4"/>
      <c r="S501" s="4"/>
      <c r="T501" s="4"/>
      <c r="U501" s="4"/>
      <c r="V501" s="4"/>
      <c r="W501" s="4"/>
    </row>
    <row r="502" spans="1:23" x14ac:dyDescent="0.2">
      <c r="A502" s="4">
        <v>50</v>
      </c>
      <c r="B502" s="4">
        <v>0</v>
      </c>
      <c r="C502" s="4">
        <v>0</v>
      </c>
      <c r="D502" s="4">
        <v>1</v>
      </c>
      <c r="E502" s="4">
        <v>228</v>
      </c>
      <c r="F502" s="4">
        <f>ROUND(Source!AY494,O502)</f>
        <v>0</v>
      </c>
      <c r="G502" s="4" t="s">
        <v>117</v>
      </c>
      <c r="H502" s="4" t="s">
        <v>118</v>
      </c>
      <c r="I502" s="4"/>
      <c r="J502" s="4"/>
      <c r="K502" s="4">
        <v>228</v>
      </c>
      <c r="L502" s="4">
        <v>7</v>
      </c>
      <c r="M502" s="4">
        <v>3</v>
      </c>
      <c r="N502" s="4" t="s">
        <v>3</v>
      </c>
      <c r="O502" s="4">
        <v>2</v>
      </c>
      <c r="P502" s="4"/>
      <c r="Q502" s="4"/>
      <c r="R502" s="4"/>
      <c r="S502" s="4"/>
      <c r="T502" s="4"/>
      <c r="U502" s="4"/>
      <c r="V502" s="4"/>
      <c r="W502" s="4"/>
    </row>
    <row r="503" spans="1:23" x14ac:dyDescent="0.2">
      <c r="A503" s="4">
        <v>50</v>
      </c>
      <c r="B503" s="4">
        <v>0</v>
      </c>
      <c r="C503" s="4">
        <v>0</v>
      </c>
      <c r="D503" s="4">
        <v>1</v>
      </c>
      <c r="E503" s="4">
        <v>216</v>
      </c>
      <c r="F503" s="4">
        <f>ROUND(Source!AP494,O503)</f>
        <v>0</v>
      </c>
      <c r="G503" s="4" t="s">
        <v>119</v>
      </c>
      <c r="H503" s="4" t="s">
        <v>120</v>
      </c>
      <c r="I503" s="4"/>
      <c r="J503" s="4"/>
      <c r="K503" s="4">
        <v>216</v>
      </c>
      <c r="L503" s="4">
        <v>8</v>
      </c>
      <c r="M503" s="4">
        <v>3</v>
      </c>
      <c r="N503" s="4" t="s">
        <v>3</v>
      </c>
      <c r="O503" s="4">
        <v>2</v>
      </c>
      <c r="P503" s="4"/>
      <c r="Q503" s="4"/>
      <c r="R503" s="4"/>
      <c r="S503" s="4"/>
      <c r="T503" s="4"/>
      <c r="U503" s="4"/>
      <c r="V503" s="4"/>
      <c r="W503" s="4"/>
    </row>
    <row r="504" spans="1:23" x14ac:dyDescent="0.2">
      <c r="A504" s="4">
        <v>50</v>
      </c>
      <c r="B504" s="4">
        <v>0</v>
      </c>
      <c r="C504" s="4">
        <v>0</v>
      </c>
      <c r="D504" s="4">
        <v>1</v>
      </c>
      <c r="E504" s="4">
        <v>223</v>
      </c>
      <c r="F504" s="4">
        <f>ROUND(Source!AQ494,O504)</f>
        <v>0</v>
      </c>
      <c r="G504" s="4" t="s">
        <v>121</v>
      </c>
      <c r="H504" s="4" t="s">
        <v>122</v>
      </c>
      <c r="I504" s="4"/>
      <c r="J504" s="4"/>
      <c r="K504" s="4">
        <v>223</v>
      </c>
      <c r="L504" s="4">
        <v>9</v>
      </c>
      <c r="M504" s="4">
        <v>3</v>
      </c>
      <c r="N504" s="4" t="s">
        <v>3</v>
      </c>
      <c r="O504" s="4">
        <v>2</v>
      </c>
      <c r="P504" s="4"/>
      <c r="Q504" s="4"/>
      <c r="R504" s="4"/>
      <c r="S504" s="4"/>
      <c r="T504" s="4"/>
      <c r="U504" s="4"/>
      <c r="V504" s="4"/>
      <c r="W504" s="4"/>
    </row>
    <row r="505" spans="1:23" x14ac:dyDescent="0.2">
      <c r="A505" s="4">
        <v>50</v>
      </c>
      <c r="B505" s="4">
        <v>0</v>
      </c>
      <c r="C505" s="4">
        <v>0</v>
      </c>
      <c r="D505" s="4">
        <v>1</v>
      </c>
      <c r="E505" s="4">
        <v>229</v>
      </c>
      <c r="F505" s="4">
        <f>ROUND(Source!AZ494,O505)</f>
        <v>0</v>
      </c>
      <c r="G505" s="4" t="s">
        <v>123</v>
      </c>
      <c r="H505" s="4" t="s">
        <v>124</v>
      </c>
      <c r="I505" s="4"/>
      <c r="J505" s="4"/>
      <c r="K505" s="4">
        <v>229</v>
      </c>
      <c r="L505" s="4">
        <v>10</v>
      </c>
      <c r="M505" s="4">
        <v>3</v>
      </c>
      <c r="N505" s="4" t="s">
        <v>3</v>
      </c>
      <c r="O505" s="4">
        <v>2</v>
      </c>
      <c r="P505" s="4"/>
      <c r="Q505" s="4"/>
      <c r="R505" s="4"/>
      <c r="S505" s="4"/>
      <c r="T505" s="4"/>
      <c r="U505" s="4"/>
      <c r="V505" s="4"/>
      <c r="W505" s="4"/>
    </row>
    <row r="506" spans="1:23" x14ac:dyDescent="0.2">
      <c r="A506" s="4">
        <v>50</v>
      </c>
      <c r="B506" s="4">
        <v>0</v>
      </c>
      <c r="C506" s="4">
        <v>0</v>
      </c>
      <c r="D506" s="4">
        <v>1</v>
      </c>
      <c r="E506" s="4">
        <v>203</v>
      </c>
      <c r="F506" s="4">
        <f>ROUND(Source!Q494,O506)</f>
        <v>0</v>
      </c>
      <c r="G506" s="4" t="s">
        <v>125</v>
      </c>
      <c r="H506" s="4" t="s">
        <v>126</v>
      </c>
      <c r="I506" s="4"/>
      <c r="J506" s="4"/>
      <c r="K506" s="4">
        <v>203</v>
      </c>
      <c r="L506" s="4">
        <v>11</v>
      </c>
      <c r="M506" s="4">
        <v>3</v>
      </c>
      <c r="N506" s="4" t="s">
        <v>3</v>
      </c>
      <c r="O506" s="4">
        <v>2</v>
      </c>
      <c r="P506" s="4"/>
      <c r="Q506" s="4"/>
      <c r="R506" s="4"/>
      <c r="S506" s="4"/>
      <c r="T506" s="4"/>
      <c r="U506" s="4"/>
      <c r="V506" s="4"/>
      <c r="W506" s="4"/>
    </row>
    <row r="507" spans="1:23" x14ac:dyDescent="0.2">
      <c r="A507" s="4">
        <v>50</v>
      </c>
      <c r="B507" s="4">
        <v>0</v>
      </c>
      <c r="C507" s="4">
        <v>0</v>
      </c>
      <c r="D507" s="4">
        <v>1</v>
      </c>
      <c r="E507" s="4">
        <v>231</v>
      </c>
      <c r="F507" s="4">
        <f>ROUND(Source!BB494,O507)</f>
        <v>0</v>
      </c>
      <c r="G507" s="4" t="s">
        <v>127</v>
      </c>
      <c r="H507" s="4" t="s">
        <v>128</v>
      </c>
      <c r="I507" s="4"/>
      <c r="J507" s="4"/>
      <c r="K507" s="4">
        <v>231</v>
      </c>
      <c r="L507" s="4">
        <v>12</v>
      </c>
      <c r="M507" s="4">
        <v>3</v>
      </c>
      <c r="N507" s="4" t="s">
        <v>3</v>
      </c>
      <c r="O507" s="4">
        <v>2</v>
      </c>
      <c r="P507" s="4"/>
      <c r="Q507" s="4"/>
      <c r="R507" s="4"/>
      <c r="S507" s="4"/>
      <c r="T507" s="4"/>
      <c r="U507" s="4"/>
      <c r="V507" s="4"/>
      <c r="W507" s="4"/>
    </row>
    <row r="508" spans="1:23" x14ac:dyDescent="0.2">
      <c r="A508" s="4">
        <v>50</v>
      </c>
      <c r="B508" s="4">
        <v>0</v>
      </c>
      <c r="C508" s="4">
        <v>0</v>
      </c>
      <c r="D508" s="4">
        <v>1</v>
      </c>
      <c r="E508" s="4">
        <v>204</v>
      </c>
      <c r="F508" s="4">
        <f>ROUND(Source!R494,O508)</f>
        <v>0</v>
      </c>
      <c r="G508" s="4" t="s">
        <v>129</v>
      </c>
      <c r="H508" s="4" t="s">
        <v>130</v>
      </c>
      <c r="I508" s="4"/>
      <c r="J508" s="4"/>
      <c r="K508" s="4">
        <v>204</v>
      </c>
      <c r="L508" s="4">
        <v>13</v>
      </c>
      <c r="M508" s="4">
        <v>3</v>
      </c>
      <c r="N508" s="4" t="s">
        <v>3</v>
      </c>
      <c r="O508" s="4">
        <v>2</v>
      </c>
      <c r="P508" s="4"/>
      <c r="Q508" s="4"/>
      <c r="R508" s="4"/>
      <c r="S508" s="4"/>
      <c r="T508" s="4"/>
      <c r="U508" s="4"/>
      <c r="V508" s="4"/>
      <c r="W508" s="4"/>
    </row>
    <row r="509" spans="1:23" x14ac:dyDescent="0.2">
      <c r="A509" s="4">
        <v>50</v>
      </c>
      <c r="B509" s="4">
        <v>0</v>
      </c>
      <c r="C509" s="4">
        <v>0</v>
      </c>
      <c r="D509" s="4">
        <v>1</v>
      </c>
      <c r="E509" s="4">
        <v>205</v>
      </c>
      <c r="F509" s="4">
        <f>ROUND(Source!S494,O509)</f>
        <v>0</v>
      </c>
      <c r="G509" s="4" t="s">
        <v>131</v>
      </c>
      <c r="H509" s="4" t="s">
        <v>132</v>
      </c>
      <c r="I509" s="4"/>
      <c r="J509" s="4"/>
      <c r="K509" s="4">
        <v>205</v>
      </c>
      <c r="L509" s="4">
        <v>14</v>
      </c>
      <c r="M509" s="4">
        <v>3</v>
      </c>
      <c r="N509" s="4" t="s">
        <v>3</v>
      </c>
      <c r="O509" s="4">
        <v>2</v>
      </c>
      <c r="P509" s="4"/>
      <c r="Q509" s="4"/>
      <c r="R509" s="4"/>
      <c r="S509" s="4"/>
      <c r="T509" s="4"/>
      <c r="U509" s="4"/>
      <c r="V509" s="4"/>
      <c r="W509" s="4"/>
    </row>
    <row r="510" spans="1:23" x14ac:dyDescent="0.2">
      <c r="A510" s="4">
        <v>50</v>
      </c>
      <c r="B510" s="4">
        <v>0</v>
      </c>
      <c r="C510" s="4">
        <v>0</v>
      </c>
      <c r="D510" s="4">
        <v>1</v>
      </c>
      <c r="E510" s="4">
        <v>232</v>
      </c>
      <c r="F510" s="4">
        <f>ROUND(Source!BC494,O510)</f>
        <v>0</v>
      </c>
      <c r="G510" s="4" t="s">
        <v>133</v>
      </c>
      <c r="H510" s="4" t="s">
        <v>134</v>
      </c>
      <c r="I510" s="4"/>
      <c r="J510" s="4"/>
      <c r="K510" s="4">
        <v>232</v>
      </c>
      <c r="L510" s="4">
        <v>15</v>
      </c>
      <c r="M510" s="4">
        <v>3</v>
      </c>
      <c r="N510" s="4" t="s">
        <v>3</v>
      </c>
      <c r="O510" s="4">
        <v>2</v>
      </c>
      <c r="P510" s="4"/>
      <c r="Q510" s="4"/>
      <c r="R510" s="4"/>
      <c r="S510" s="4"/>
      <c r="T510" s="4"/>
      <c r="U510" s="4"/>
      <c r="V510" s="4"/>
      <c r="W510" s="4"/>
    </row>
    <row r="511" spans="1:23" x14ac:dyDescent="0.2">
      <c r="A511" s="4">
        <v>50</v>
      </c>
      <c r="B511" s="4">
        <v>0</v>
      </c>
      <c r="C511" s="4">
        <v>0</v>
      </c>
      <c r="D511" s="4">
        <v>1</v>
      </c>
      <c r="E511" s="4">
        <v>214</v>
      </c>
      <c r="F511" s="4">
        <f>ROUND(Source!AS494,O511)</f>
        <v>0</v>
      </c>
      <c r="G511" s="4" t="s">
        <v>135</v>
      </c>
      <c r="H511" s="4" t="s">
        <v>136</v>
      </c>
      <c r="I511" s="4"/>
      <c r="J511" s="4"/>
      <c r="K511" s="4">
        <v>214</v>
      </c>
      <c r="L511" s="4">
        <v>16</v>
      </c>
      <c r="M511" s="4">
        <v>3</v>
      </c>
      <c r="N511" s="4" t="s">
        <v>3</v>
      </c>
      <c r="O511" s="4">
        <v>2</v>
      </c>
      <c r="P511" s="4"/>
      <c r="Q511" s="4"/>
      <c r="R511" s="4"/>
      <c r="S511" s="4"/>
      <c r="T511" s="4"/>
      <c r="U511" s="4"/>
      <c r="V511" s="4"/>
      <c r="W511" s="4"/>
    </row>
    <row r="512" spans="1:23" x14ac:dyDescent="0.2">
      <c r="A512" s="4">
        <v>50</v>
      </c>
      <c r="B512" s="4">
        <v>0</v>
      </c>
      <c r="C512" s="4">
        <v>0</v>
      </c>
      <c r="D512" s="4">
        <v>1</v>
      </c>
      <c r="E512" s="4">
        <v>215</v>
      </c>
      <c r="F512" s="4">
        <f>ROUND(Source!AT494,O512)</f>
        <v>0</v>
      </c>
      <c r="G512" s="4" t="s">
        <v>137</v>
      </c>
      <c r="H512" s="4" t="s">
        <v>138</v>
      </c>
      <c r="I512" s="4"/>
      <c r="J512" s="4"/>
      <c r="K512" s="4">
        <v>215</v>
      </c>
      <c r="L512" s="4">
        <v>17</v>
      </c>
      <c r="M512" s="4">
        <v>3</v>
      </c>
      <c r="N512" s="4" t="s">
        <v>3</v>
      </c>
      <c r="O512" s="4">
        <v>2</v>
      </c>
      <c r="P512" s="4"/>
      <c r="Q512" s="4"/>
      <c r="R512" s="4"/>
      <c r="S512" s="4"/>
      <c r="T512" s="4"/>
      <c r="U512" s="4"/>
      <c r="V512" s="4"/>
      <c r="W512" s="4"/>
    </row>
    <row r="513" spans="1:245" x14ac:dyDescent="0.2">
      <c r="A513" s="4">
        <v>50</v>
      </c>
      <c r="B513" s="4">
        <v>0</v>
      </c>
      <c r="C513" s="4">
        <v>0</v>
      </c>
      <c r="D513" s="4">
        <v>1</v>
      </c>
      <c r="E513" s="4">
        <v>217</v>
      </c>
      <c r="F513" s="4">
        <f>ROUND(Source!AU494,O513)</f>
        <v>0</v>
      </c>
      <c r="G513" s="4" t="s">
        <v>139</v>
      </c>
      <c r="H513" s="4" t="s">
        <v>140</v>
      </c>
      <c r="I513" s="4"/>
      <c r="J513" s="4"/>
      <c r="K513" s="4">
        <v>217</v>
      </c>
      <c r="L513" s="4">
        <v>18</v>
      </c>
      <c r="M513" s="4">
        <v>3</v>
      </c>
      <c r="N513" s="4" t="s">
        <v>3</v>
      </c>
      <c r="O513" s="4">
        <v>2</v>
      </c>
      <c r="P513" s="4"/>
      <c r="Q513" s="4"/>
      <c r="R513" s="4"/>
      <c r="S513" s="4"/>
      <c r="T513" s="4"/>
      <c r="U513" s="4"/>
      <c r="V513" s="4"/>
      <c r="W513" s="4"/>
    </row>
    <row r="514" spans="1:245" x14ac:dyDescent="0.2">
      <c r="A514" s="4">
        <v>50</v>
      </c>
      <c r="B514" s="4">
        <v>0</v>
      </c>
      <c r="C514" s="4">
        <v>0</v>
      </c>
      <c r="D514" s="4">
        <v>1</v>
      </c>
      <c r="E514" s="4">
        <v>230</v>
      </c>
      <c r="F514" s="4">
        <f>ROUND(Source!BA494,O514)</f>
        <v>0</v>
      </c>
      <c r="G514" s="4" t="s">
        <v>141</v>
      </c>
      <c r="H514" s="4" t="s">
        <v>142</v>
      </c>
      <c r="I514" s="4"/>
      <c r="J514" s="4"/>
      <c r="K514" s="4">
        <v>230</v>
      </c>
      <c r="L514" s="4">
        <v>19</v>
      </c>
      <c r="M514" s="4">
        <v>3</v>
      </c>
      <c r="N514" s="4" t="s">
        <v>3</v>
      </c>
      <c r="O514" s="4">
        <v>2</v>
      </c>
      <c r="P514" s="4"/>
      <c r="Q514" s="4"/>
      <c r="R514" s="4"/>
      <c r="S514" s="4"/>
      <c r="T514" s="4"/>
      <c r="U514" s="4"/>
      <c r="V514" s="4"/>
      <c r="W514" s="4"/>
    </row>
    <row r="515" spans="1:245" x14ac:dyDescent="0.2">
      <c r="A515" s="4">
        <v>50</v>
      </c>
      <c r="B515" s="4">
        <v>0</v>
      </c>
      <c r="C515" s="4">
        <v>0</v>
      </c>
      <c r="D515" s="4">
        <v>1</v>
      </c>
      <c r="E515" s="4">
        <v>206</v>
      </c>
      <c r="F515" s="4">
        <f>ROUND(Source!T494,O515)</f>
        <v>0</v>
      </c>
      <c r="G515" s="4" t="s">
        <v>143</v>
      </c>
      <c r="H515" s="4" t="s">
        <v>144</v>
      </c>
      <c r="I515" s="4"/>
      <c r="J515" s="4"/>
      <c r="K515" s="4">
        <v>206</v>
      </c>
      <c r="L515" s="4">
        <v>20</v>
      </c>
      <c r="M515" s="4">
        <v>3</v>
      </c>
      <c r="N515" s="4" t="s">
        <v>3</v>
      </c>
      <c r="O515" s="4">
        <v>2</v>
      </c>
      <c r="P515" s="4"/>
      <c r="Q515" s="4"/>
      <c r="R515" s="4"/>
      <c r="S515" s="4"/>
      <c r="T515" s="4"/>
      <c r="U515" s="4"/>
      <c r="V515" s="4"/>
      <c r="W515" s="4"/>
    </row>
    <row r="516" spans="1:245" x14ac:dyDescent="0.2">
      <c r="A516" s="4">
        <v>50</v>
      </c>
      <c r="B516" s="4">
        <v>0</v>
      </c>
      <c r="C516" s="4">
        <v>0</v>
      </c>
      <c r="D516" s="4">
        <v>1</v>
      </c>
      <c r="E516" s="4">
        <v>207</v>
      </c>
      <c r="F516" s="4">
        <f>Source!U494</f>
        <v>0</v>
      </c>
      <c r="G516" s="4" t="s">
        <v>145</v>
      </c>
      <c r="H516" s="4" t="s">
        <v>146</v>
      </c>
      <c r="I516" s="4"/>
      <c r="J516" s="4"/>
      <c r="K516" s="4">
        <v>207</v>
      </c>
      <c r="L516" s="4">
        <v>21</v>
      </c>
      <c r="M516" s="4">
        <v>3</v>
      </c>
      <c r="N516" s="4" t="s">
        <v>3</v>
      </c>
      <c r="O516" s="4">
        <v>-1</v>
      </c>
      <c r="P516" s="4"/>
      <c r="Q516" s="4"/>
      <c r="R516" s="4"/>
      <c r="S516" s="4"/>
      <c r="T516" s="4"/>
      <c r="U516" s="4"/>
      <c r="V516" s="4"/>
      <c r="W516" s="4"/>
    </row>
    <row r="517" spans="1:245" x14ac:dyDescent="0.2">
      <c r="A517" s="4">
        <v>50</v>
      </c>
      <c r="B517" s="4">
        <v>0</v>
      </c>
      <c r="C517" s="4">
        <v>0</v>
      </c>
      <c r="D517" s="4">
        <v>1</v>
      </c>
      <c r="E517" s="4">
        <v>208</v>
      </c>
      <c r="F517" s="4">
        <f>Source!V494</f>
        <v>0</v>
      </c>
      <c r="G517" s="4" t="s">
        <v>147</v>
      </c>
      <c r="H517" s="4" t="s">
        <v>148</v>
      </c>
      <c r="I517" s="4"/>
      <c r="J517" s="4"/>
      <c r="K517" s="4">
        <v>208</v>
      </c>
      <c r="L517" s="4">
        <v>22</v>
      </c>
      <c r="M517" s="4">
        <v>3</v>
      </c>
      <c r="N517" s="4" t="s">
        <v>3</v>
      </c>
      <c r="O517" s="4">
        <v>-1</v>
      </c>
      <c r="P517" s="4"/>
      <c r="Q517" s="4"/>
      <c r="R517" s="4"/>
      <c r="S517" s="4"/>
      <c r="T517" s="4"/>
      <c r="U517" s="4"/>
      <c r="V517" s="4"/>
      <c r="W517" s="4"/>
    </row>
    <row r="518" spans="1:245" x14ac:dyDescent="0.2">
      <c r="A518" s="4">
        <v>50</v>
      </c>
      <c r="B518" s="4">
        <v>0</v>
      </c>
      <c r="C518" s="4">
        <v>0</v>
      </c>
      <c r="D518" s="4">
        <v>1</v>
      </c>
      <c r="E518" s="4">
        <v>209</v>
      </c>
      <c r="F518" s="4">
        <f>ROUND(Source!W494,O518)</f>
        <v>0</v>
      </c>
      <c r="G518" s="4" t="s">
        <v>149</v>
      </c>
      <c r="H518" s="4" t="s">
        <v>150</v>
      </c>
      <c r="I518" s="4"/>
      <c r="J518" s="4"/>
      <c r="K518" s="4">
        <v>209</v>
      </c>
      <c r="L518" s="4">
        <v>23</v>
      </c>
      <c r="M518" s="4">
        <v>3</v>
      </c>
      <c r="N518" s="4" t="s">
        <v>3</v>
      </c>
      <c r="O518" s="4">
        <v>2</v>
      </c>
      <c r="P518" s="4"/>
      <c r="Q518" s="4"/>
      <c r="R518" s="4"/>
      <c r="S518" s="4"/>
      <c r="T518" s="4"/>
      <c r="U518" s="4"/>
      <c r="V518" s="4"/>
      <c r="W518" s="4"/>
    </row>
    <row r="519" spans="1:245" x14ac:dyDescent="0.2">
      <c r="A519" s="4">
        <v>50</v>
      </c>
      <c r="B519" s="4">
        <v>0</v>
      </c>
      <c r="C519" s="4">
        <v>0</v>
      </c>
      <c r="D519" s="4">
        <v>1</v>
      </c>
      <c r="E519" s="4">
        <v>210</v>
      </c>
      <c r="F519" s="4">
        <f>ROUND(Source!X494,O519)</f>
        <v>0</v>
      </c>
      <c r="G519" s="4" t="s">
        <v>151</v>
      </c>
      <c r="H519" s="4" t="s">
        <v>152</v>
      </c>
      <c r="I519" s="4"/>
      <c r="J519" s="4"/>
      <c r="K519" s="4">
        <v>210</v>
      </c>
      <c r="L519" s="4">
        <v>24</v>
      </c>
      <c r="M519" s="4">
        <v>3</v>
      </c>
      <c r="N519" s="4" t="s">
        <v>3</v>
      </c>
      <c r="O519" s="4">
        <v>2</v>
      </c>
      <c r="P519" s="4"/>
      <c r="Q519" s="4"/>
      <c r="R519" s="4"/>
      <c r="S519" s="4"/>
      <c r="T519" s="4"/>
      <c r="U519" s="4"/>
      <c r="V519" s="4"/>
      <c r="W519" s="4"/>
    </row>
    <row r="520" spans="1:245" x14ac:dyDescent="0.2">
      <c r="A520" s="4">
        <v>50</v>
      </c>
      <c r="B520" s="4">
        <v>0</v>
      </c>
      <c r="C520" s="4">
        <v>0</v>
      </c>
      <c r="D520" s="4">
        <v>1</v>
      </c>
      <c r="E520" s="4">
        <v>211</v>
      </c>
      <c r="F520" s="4">
        <f>ROUND(Source!Y494,O520)</f>
        <v>0</v>
      </c>
      <c r="G520" s="4" t="s">
        <v>153</v>
      </c>
      <c r="H520" s="4" t="s">
        <v>154</v>
      </c>
      <c r="I520" s="4"/>
      <c r="J520" s="4"/>
      <c r="K520" s="4">
        <v>211</v>
      </c>
      <c r="L520" s="4">
        <v>25</v>
      </c>
      <c r="M520" s="4">
        <v>3</v>
      </c>
      <c r="N520" s="4" t="s">
        <v>3</v>
      </c>
      <c r="O520" s="4">
        <v>2</v>
      </c>
      <c r="P520" s="4"/>
      <c r="Q520" s="4"/>
      <c r="R520" s="4"/>
      <c r="S520" s="4"/>
      <c r="T520" s="4"/>
      <c r="U520" s="4"/>
      <c r="V520" s="4"/>
      <c r="W520" s="4"/>
    </row>
    <row r="521" spans="1:245" x14ac:dyDescent="0.2">
      <c r="A521" s="4">
        <v>50</v>
      </c>
      <c r="B521" s="4">
        <v>0</v>
      </c>
      <c r="C521" s="4">
        <v>0</v>
      </c>
      <c r="D521" s="4">
        <v>1</v>
      </c>
      <c r="E521" s="4">
        <v>224</v>
      </c>
      <c r="F521" s="4">
        <f>ROUND(Source!AR494,O521)</f>
        <v>0</v>
      </c>
      <c r="G521" s="4" t="s">
        <v>155</v>
      </c>
      <c r="H521" s="4" t="s">
        <v>156</v>
      </c>
      <c r="I521" s="4"/>
      <c r="J521" s="4"/>
      <c r="K521" s="4">
        <v>224</v>
      </c>
      <c r="L521" s="4">
        <v>26</v>
      </c>
      <c r="M521" s="4">
        <v>3</v>
      </c>
      <c r="N521" s="4" t="s">
        <v>3</v>
      </c>
      <c r="O521" s="4">
        <v>2</v>
      </c>
      <c r="P521" s="4"/>
      <c r="Q521" s="4"/>
      <c r="R521" s="4"/>
      <c r="S521" s="4"/>
      <c r="T521" s="4"/>
      <c r="U521" s="4"/>
      <c r="V521" s="4"/>
      <c r="W521" s="4"/>
    </row>
    <row r="523" spans="1:245" x14ac:dyDescent="0.2">
      <c r="A523" s="1">
        <v>5</v>
      </c>
      <c r="B523" s="1">
        <v>0</v>
      </c>
      <c r="C523" s="1"/>
      <c r="D523" s="1">
        <f>ROW(A534)</f>
        <v>534</v>
      </c>
      <c r="E523" s="1"/>
      <c r="F523" s="1" t="s">
        <v>302</v>
      </c>
      <c r="G523" s="1" t="s">
        <v>390</v>
      </c>
      <c r="H523" s="1" t="s">
        <v>3</v>
      </c>
      <c r="I523" s="1">
        <v>0</v>
      </c>
      <c r="J523" s="1"/>
      <c r="K523" s="1">
        <v>-1</v>
      </c>
      <c r="L523" s="1"/>
      <c r="M523" s="1"/>
      <c r="N523" s="1"/>
      <c r="O523" s="1"/>
      <c r="P523" s="1"/>
      <c r="Q523" s="1"/>
      <c r="R523" s="1"/>
      <c r="S523" s="1"/>
      <c r="T523" s="1"/>
      <c r="U523" s="1" t="s">
        <v>3</v>
      </c>
      <c r="V523" s="1">
        <v>0</v>
      </c>
      <c r="W523" s="1"/>
      <c r="X523" s="1"/>
      <c r="Y523" s="1"/>
      <c r="Z523" s="1"/>
      <c r="AA523" s="1"/>
      <c r="AB523" s="1" t="s">
        <v>3</v>
      </c>
      <c r="AC523" s="1" t="s">
        <v>3</v>
      </c>
      <c r="AD523" s="1" t="s">
        <v>3</v>
      </c>
      <c r="AE523" s="1" t="s">
        <v>3</v>
      </c>
      <c r="AF523" s="1" t="s">
        <v>3</v>
      </c>
      <c r="AG523" s="1" t="s">
        <v>3</v>
      </c>
      <c r="AH523" s="1"/>
      <c r="AI523" s="1"/>
      <c r="AJ523" s="1"/>
      <c r="AK523" s="1"/>
      <c r="AL523" s="1"/>
      <c r="AM523" s="1"/>
      <c r="AN523" s="1"/>
      <c r="AO523" s="1"/>
      <c r="AP523" s="1" t="s">
        <v>3</v>
      </c>
      <c r="AQ523" s="1" t="s">
        <v>3</v>
      </c>
      <c r="AR523" s="1" t="s">
        <v>3</v>
      </c>
      <c r="AS523" s="1"/>
      <c r="AT523" s="1"/>
      <c r="AU523" s="1"/>
      <c r="AV523" s="1"/>
      <c r="AW523" s="1"/>
      <c r="AX523" s="1"/>
      <c r="AY523" s="1"/>
      <c r="AZ523" s="1" t="s">
        <v>3</v>
      </c>
      <c r="BA523" s="1"/>
      <c r="BB523" s="1" t="s">
        <v>3</v>
      </c>
      <c r="BC523" s="1" t="s">
        <v>3</v>
      </c>
      <c r="BD523" s="1" t="s">
        <v>3</v>
      </c>
      <c r="BE523" s="1" t="s">
        <v>3</v>
      </c>
      <c r="BF523" s="1" t="s">
        <v>3</v>
      </c>
      <c r="BG523" s="1" t="s">
        <v>3</v>
      </c>
      <c r="BH523" s="1" t="s">
        <v>3</v>
      </c>
      <c r="BI523" s="1" t="s">
        <v>3</v>
      </c>
      <c r="BJ523" s="1" t="s">
        <v>3</v>
      </c>
      <c r="BK523" s="1" t="s">
        <v>3</v>
      </c>
      <c r="BL523" s="1" t="s">
        <v>3</v>
      </c>
      <c r="BM523" s="1" t="s">
        <v>3</v>
      </c>
      <c r="BN523" s="1" t="s">
        <v>3</v>
      </c>
      <c r="BO523" s="1" t="s">
        <v>3</v>
      </c>
      <c r="BP523" s="1" t="s">
        <v>3</v>
      </c>
      <c r="BQ523" s="1"/>
      <c r="BR523" s="1"/>
      <c r="BS523" s="1"/>
      <c r="BT523" s="1"/>
      <c r="BU523" s="1"/>
      <c r="BV523" s="1"/>
      <c r="BW523" s="1"/>
      <c r="BX523" s="1">
        <v>0</v>
      </c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>
        <v>0</v>
      </c>
    </row>
    <row r="525" spans="1:245" x14ac:dyDescent="0.2">
      <c r="A525" s="2">
        <v>52</v>
      </c>
      <c r="B525" s="2">
        <f t="shared" ref="B525:G525" si="478">B534</f>
        <v>0</v>
      </c>
      <c r="C525" s="2">
        <f t="shared" si="478"/>
        <v>5</v>
      </c>
      <c r="D525" s="2">
        <f t="shared" si="478"/>
        <v>523</v>
      </c>
      <c r="E525" s="2">
        <f t="shared" si="478"/>
        <v>0</v>
      </c>
      <c r="F525" s="2" t="str">
        <f t="shared" si="478"/>
        <v>Новый подраздел</v>
      </c>
      <c r="G525" s="2" t="str">
        <f t="shared" si="478"/>
        <v>Игровые МАФ Дмитровское ш. 54 к.2</v>
      </c>
      <c r="H525" s="2"/>
      <c r="I525" s="2"/>
      <c r="J525" s="2"/>
      <c r="K525" s="2"/>
      <c r="L525" s="2"/>
      <c r="M525" s="2"/>
      <c r="N525" s="2"/>
      <c r="O525" s="2">
        <f t="shared" ref="O525:AT525" si="479">O534</f>
        <v>0</v>
      </c>
      <c r="P525" s="2">
        <f t="shared" si="479"/>
        <v>0</v>
      </c>
      <c r="Q525" s="2">
        <f t="shared" si="479"/>
        <v>0</v>
      </c>
      <c r="R525" s="2">
        <f t="shared" si="479"/>
        <v>0</v>
      </c>
      <c r="S525" s="2">
        <f t="shared" si="479"/>
        <v>0</v>
      </c>
      <c r="T525" s="2">
        <f t="shared" si="479"/>
        <v>0</v>
      </c>
      <c r="U525" s="2">
        <f t="shared" si="479"/>
        <v>0</v>
      </c>
      <c r="V525" s="2">
        <f t="shared" si="479"/>
        <v>0</v>
      </c>
      <c r="W525" s="2">
        <f t="shared" si="479"/>
        <v>0</v>
      </c>
      <c r="X525" s="2">
        <f t="shared" si="479"/>
        <v>0</v>
      </c>
      <c r="Y525" s="2">
        <f t="shared" si="479"/>
        <v>0</v>
      </c>
      <c r="Z525" s="2">
        <f t="shared" si="479"/>
        <v>0</v>
      </c>
      <c r="AA525" s="2">
        <f t="shared" si="479"/>
        <v>0</v>
      </c>
      <c r="AB525" s="2">
        <f t="shared" si="479"/>
        <v>0</v>
      </c>
      <c r="AC525" s="2">
        <f t="shared" si="479"/>
        <v>0</v>
      </c>
      <c r="AD525" s="2">
        <f t="shared" si="479"/>
        <v>0</v>
      </c>
      <c r="AE525" s="2">
        <f t="shared" si="479"/>
        <v>0</v>
      </c>
      <c r="AF525" s="2">
        <f t="shared" si="479"/>
        <v>0</v>
      </c>
      <c r="AG525" s="2">
        <f t="shared" si="479"/>
        <v>0</v>
      </c>
      <c r="AH525" s="2">
        <f t="shared" si="479"/>
        <v>0</v>
      </c>
      <c r="AI525" s="2">
        <f t="shared" si="479"/>
        <v>0</v>
      </c>
      <c r="AJ525" s="2">
        <f t="shared" si="479"/>
        <v>0</v>
      </c>
      <c r="AK525" s="2">
        <f t="shared" si="479"/>
        <v>0</v>
      </c>
      <c r="AL525" s="2">
        <f t="shared" si="479"/>
        <v>0</v>
      </c>
      <c r="AM525" s="2">
        <f t="shared" si="479"/>
        <v>0</v>
      </c>
      <c r="AN525" s="2">
        <f t="shared" si="479"/>
        <v>0</v>
      </c>
      <c r="AO525" s="2">
        <f t="shared" si="479"/>
        <v>0</v>
      </c>
      <c r="AP525" s="2">
        <f t="shared" si="479"/>
        <v>0</v>
      </c>
      <c r="AQ525" s="2">
        <f t="shared" si="479"/>
        <v>0</v>
      </c>
      <c r="AR525" s="2">
        <f t="shared" si="479"/>
        <v>0</v>
      </c>
      <c r="AS525" s="2">
        <f t="shared" si="479"/>
        <v>0</v>
      </c>
      <c r="AT525" s="2">
        <f t="shared" si="479"/>
        <v>0</v>
      </c>
      <c r="AU525" s="2">
        <f t="shared" ref="AU525:BZ525" si="480">AU534</f>
        <v>0</v>
      </c>
      <c r="AV525" s="2">
        <f t="shared" si="480"/>
        <v>0</v>
      </c>
      <c r="AW525" s="2">
        <f t="shared" si="480"/>
        <v>0</v>
      </c>
      <c r="AX525" s="2">
        <f t="shared" si="480"/>
        <v>0</v>
      </c>
      <c r="AY525" s="2">
        <f t="shared" si="480"/>
        <v>0</v>
      </c>
      <c r="AZ525" s="2">
        <f t="shared" si="480"/>
        <v>0</v>
      </c>
      <c r="BA525" s="2">
        <f t="shared" si="480"/>
        <v>0</v>
      </c>
      <c r="BB525" s="2">
        <f t="shared" si="480"/>
        <v>0</v>
      </c>
      <c r="BC525" s="2">
        <f t="shared" si="480"/>
        <v>0</v>
      </c>
      <c r="BD525" s="2">
        <f t="shared" si="480"/>
        <v>0</v>
      </c>
      <c r="BE525" s="2">
        <f t="shared" si="480"/>
        <v>0</v>
      </c>
      <c r="BF525" s="2">
        <f t="shared" si="480"/>
        <v>0</v>
      </c>
      <c r="BG525" s="2">
        <f t="shared" si="480"/>
        <v>0</v>
      </c>
      <c r="BH525" s="2">
        <f t="shared" si="480"/>
        <v>0</v>
      </c>
      <c r="BI525" s="2">
        <f t="shared" si="480"/>
        <v>0</v>
      </c>
      <c r="BJ525" s="2">
        <f t="shared" si="480"/>
        <v>0</v>
      </c>
      <c r="BK525" s="2">
        <f t="shared" si="480"/>
        <v>0</v>
      </c>
      <c r="BL525" s="2">
        <f t="shared" si="480"/>
        <v>0</v>
      </c>
      <c r="BM525" s="2">
        <f t="shared" si="480"/>
        <v>0</v>
      </c>
      <c r="BN525" s="2">
        <f t="shared" si="480"/>
        <v>0</v>
      </c>
      <c r="BO525" s="2">
        <f t="shared" si="480"/>
        <v>0</v>
      </c>
      <c r="BP525" s="2">
        <f t="shared" si="480"/>
        <v>0</v>
      </c>
      <c r="BQ525" s="2">
        <f t="shared" si="480"/>
        <v>0</v>
      </c>
      <c r="BR525" s="2">
        <f t="shared" si="480"/>
        <v>0</v>
      </c>
      <c r="BS525" s="2">
        <f t="shared" si="480"/>
        <v>0</v>
      </c>
      <c r="BT525" s="2">
        <f t="shared" si="480"/>
        <v>0</v>
      </c>
      <c r="BU525" s="2">
        <f t="shared" si="480"/>
        <v>0</v>
      </c>
      <c r="BV525" s="2">
        <f t="shared" si="480"/>
        <v>0</v>
      </c>
      <c r="BW525" s="2">
        <f t="shared" si="480"/>
        <v>0</v>
      </c>
      <c r="BX525" s="2">
        <f t="shared" si="480"/>
        <v>0</v>
      </c>
      <c r="BY525" s="2">
        <f t="shared" si="480"/>
        <v>0</v>
      </c>
      <c r="BZ525" s="2">
        <f t="shared" si="480"/>
        <v>0</v>
      </c>
      <c r="CA525" s="2">
        <f t="shared" ref="CA525:DF525" si="481">CA534</f>
        <v>0</v>
      </c>
      <c r="CB525" s="2">
        <f t="shared" si="481"/>
        <v>0</v>
      </c>
      <c r="CC525" s="2">
        <f t="shared" si="481"/>
        <v>0</v>
      </c>
      <c r="CD525" s="2">
        <f t="shared" si="481"/>
        <v>0</v>
      </c>
      <c r="CE525" s="2">
        <f t="shared" si="481"/>
        <v>0</v>
      </c>
      <c r="CF525" s="2">
        <f t="shared" si="481"/>
        <v>0</v>
      </c>
      <c r="CG525" s="2">
        <f t="shared" si="481"/>
        <v>0</v>
      </c>
      <c r="CH525" s="2">
        <f t="shared" si="481"/>
        <v>0</v>
      </c>
      <c r="CI525" s="2">
        <f t="shared" si="481"/>
        <v>0</v>
      </c>
      <c r="CJ525" s="2">
        <f t="shared" si="481"/>
        <v>0</v>
      </c>
      <c r="CK525" s="2">
        <f t="shared" si="481"/>
        <v>0</v>
      </c>
      <c r="CL525" s="2">
        <f t="shared" si="481"/>
        <v>0</v>
      </c>
      <c r="CM525" s="2">
        <f t="shared" si="481"/>
        <v>0</v>
      </c>
      <c r="CN525" s="2">
        <f t="shared" si="481"/>
        <v>0</v>
      </c>
      <c r="CO525" s="2">
        <f t="shared" si="481"/>
        <v>0</v>
      </c>
      <c r="CP525" s="2">
        <f t="shared" si="481"/>
        <v>0</v>
      </c>
      <c r="CQ525" s="2">
        <f t="shared" si="481"/>
        <v>0</v>
      </c>
      <c r="CR525" s="2">
        <f t="shared" si="481"/>
        <v>0</v>
      </c>
      <c r="CS525" s="2">
        <f t="shared" si="481"/>
        <v>0</v>
      </c>
      <c r="CT525" s="2">
        <f t="shared" si="481"/>
        <v>0</v>
      </c>
      <c r="CU525" s="2">
        <f t="shared" si="481"/>
        <v>0</v>
      </c>
      <c r="CV525" s="2">
        <f t="shared" si="481"/>
        <v>0</v>
      </c>
      <c r="CW525" s="2">
        <f t="shared" si="481"/>
        <v>0</v>
      </c>
      <c r="CX525" s="2">
        <f t="shared" si="481"/>
        <v>0</v>
      </c>
      <c r="CY525" s="2">
        <f t="shared" si="481"/>
        <v>0</v>
      </c>
      <c r="CZ525" s="2">
        <f t="shared" si="481"/>
        <v>0</v>
      </c>
      <c r="DA525" s="2">
        <f t="shared" si="481"/>
        <v>0</v>
      </c>
      <c r="DB525" s="2">
        <f t="shared" si="481"/>
        <v>0</v>
      </c>
      <c r="DC525" s="2">
        <f t="shared" si="481"/>
        <v>0</v>
      </c>
      <c r="DD525" s="2">
        <f t="shared" si="481"/>
        <v>0</v>
      </c>
      <c r="DE525" s="2">
        <f t="shared" si="481"/>
        <v>0</v>
      </c>
      <c r="DF525" s="2">
        <f t="shared" si="481"/>
        <v>0</v>
      </c>
      <c r="DG525" s="3">
        <f t="shared" ref="DG525:EL525" si="482">DG534</f>
        <v>0</v>
      </c>
      <c r="DH525" s="3">
        <f t="shared" si="482"/>
        <v>0</v>
      </c>
      <c r="DI525" s="3">
        <f t="shared" si="482"/>
        <v>0</v>
      </c>
      <c r="DJ525" s="3">
        <f t="shared" si="482"/>
        <v>0</v>
      </c>
      <c r="DK525" s="3">
        <f t="shared" si="482"/>
        <v>0</v>
      </c>
      <c r="DL525" s="3">
        <f t="shared" si="482"/>
        <v>0</v>
      </c>
      <c r="DM525" s="3">
        <f t="shared" si="482"/>
        <v>0</v>
      </c>
      <c r="DN525" s="3">
        <f t="shared" si="482"/>
        <v>0</v>
      </c>
      <c r="DO525" s="3">
        <f t="shared" si="482"/>
        <v>0</v>
      </c>
      <c r="DP525" s="3">
        <f t="shared" si="482"/>
        <v>0</v>
      </c>
      <c r="DQ525" s="3">
        <f t="shared" si="482"/>
        <v>0</v>
      </c>
      <c r="DR525" s="3">
        <f t="shared" si="482"/>
        <v>0</v>
      </c>
      <c r="DS525" s="3">
        <f t="shared" si="482"/>
        <v>0</v>
      </c>
      <c r="DT525" s="3">
        <f t="shared" si="482"/>
        <v>0</v>
      </c>
      <c r="DU525" s="3">
        <f t="shared" si="482"/>
        <v>0</v>
      </c>
      <c r="DV525" s="3">
        <f t="shared" si="482"/>
        <v>0</v>
      </c>
      <c r="DW525" s="3">
        <f t="shared" si="482"/>
        <v>0</v>
      </c>
      <c r="DX525" s="3">
        <f t="shared" si="482"/>
        <v>0</v>
      </c>
      <c r="DY525" s="3">
        <f t="shared" si="482"/>
        <v>0</v>
      </c>
      <c r="DZ525" s="3">
        <f t="shared" si="482"/>
        <v>0</v>
      </c>
      <c r="EA525" s="3">
        <f t="shared" si="482"/>
        <v>0</v>
      </c>
      <c r="EB525" s="3">
        <f t="shared" si="482"/>
        <v>0</v>
      </c>
      <c r="EC525" s="3">
        <f t="shared" si="482"/>
        <v>0</v>
      </c>
      <c r="ED525" s="3">
        <f t="shared" si="482"/>
        <v>0</v>
      </c>
      <c r="EE525" s="3">
        <f t="shared" si="482"/>
        <v>0</v>
      </c>
      <c r="EF525" s="3">
        <f t="shared" si="482"/>
        <v>0</v>
      </c>
      <c r="EG525" s="3">
        <f t="shared" si="482"/>
        <v>0</v>
      </c>
      <c r="EH525" s="3">
        <f t="shared" si="482"/>
        <v>0</v>
      </c>
      <c r="EI525" s="3">
        <f t="shared" si="482"/>
        <v>0</v>
      </c>
      <c r="EJ525" s="3">
        <f t="shared" si="482"/>
        <v>0</v>
      </c>
      <c r="EK525" s="3">
        <f t="shared" si="482"/>
        <v>0</v>
      </c>
      <c r="EL525" s="3">
        <f t="shared" si="482"/>
        <v>0</v>
      </c>
      <c r="EM525" s="3">
        <f t="shared" ref="EM525:FR525" si="483">EM534</f>
        <v>0</v>
      </c>
      <c r="EN525" s="3">
        <f t="shared" si="483"/>
        <v>0</v>
      </c>
      <c r="EO525" s="3">
        <f t="shared" si="483"/>
        <v>0</v>
      </c>
      <c r="EP525" s="3">
        <f t="shared" si="483"/>
        <v>0</v>
      </c>
      <c r="EQ525" s="3">
        <f t="shared" si="483"/>
        <v>0</v>
      </c>
      <c r="ER525" s="3">
        <f t="shared" si="483"/>
        <v>0</v>
      </c>
      <c r="ES525" s="3">
        <f t="shared" si="483"/>
        <v>0</v>
      </c>
      <c r="ET525" s="3">
        <f t="shared" si="483"/>
        <v>0</v>
      </c>
      <c r="EU525" s="3">
        <f t="shared" si="483"/>
        <v>0</v>
      </c>
      <c r="EV525" s="3">
        <f t="shared" si="483"/>
        <v>0</v>
      </c>
      <c r="EW525" s="3">
        <f t="shared" si="483"/>
        <v>0</v>
      </c>
      <c r="EX525" s="3">
        <f t="shared" si="483"/>
        <v>0</v>
      </c>
      <c r="EY525" s="3">
        <f t="shared" si="483"/>
        <v>0</v>
      </c>
      <c r="EZ525" s="3">
        <f t="shared" si="483"/>
        <v>0</v>
      </c>
      <c r="FA525" s="3">
        <f t="shared" si="483"/>
        <v>0</v>
      </c>
      <c r="FB525" s="3">
        <f t="shared" si="483"/>
        <v>0</v>
      </c>
      <c r="FC525" s="3">
        <f t="shared" si="483"/>
        <v>0</v>
      </c>
      <c r="FD525" s="3">
        <f t="shared" si="483"/>
        <v>0</v>
      </c>
      <c r="FE525" s="3">
        <f t="shared" si="483"/>
        <v>0</v>
      </c>
      <c r="FF525" s="3">
        <f t="shared" si="483"/>
        <v>0</v>
      </c>
      <c r="FG525" s="3">
        <f t="shared" si="483"/>
        <v>0</v>
      </c>
      <c r="FH525" s="3">
        <f t="shared" si="483"/>
        <v>0</v>
      </c>
      <c r="FI525" s="3">
        <f t="shared" si="483"/>
        <v>0</v>
      </c>
      <c r="FJ525" s="3">
        <f t="shared" si="483"/>
        <v>0</v>
      </c>
      <c r="FK525" s="3">
        <f t="shared" si="483"/>
        <v>0</v>
      </c>
      <c r="FL525" s="3">
        <f t="shared" si="483"/>
        <v>0</v>
      </c>
      <c r="FM525" s="3">
        <f t="shared" si="483"/>
        <v>0</v>
      </c>
      <c r="FN525" s="3">
        <f t="shared" si="483"/>
        <v>0</v>
      </c>
      <c r="FO525" s="3">
        <f t="shared" si="483"/>
        <v>0</v>
      </c>
      <c r="FP525" s="3">
        <f t="shared" si="483"/>
        <v>0</v>
      </c>
      <c r="FQ525" s="3">
        <f t="shared" si="483"/>
        <v>0</v>
      </c>
      <c r="FR525" s="3">
        <f t="shared" si="483"/>
        <v>0</v>
      </c>
      <c r="FS525" s="3">
        <f t="shared" ref="FS525:GX525" si="484">FS534</f>
        <v>0</v>
      </c>
      <c r="FT525" s="3">
        <f t="shared" si="484"/>
        <v>0</v>
      </c>
      <c r="FU525" s="3">
        <f t="shared" si="484"/>
        <v>0</v>
      </c>
      <c r="FV525" s="3">
        <f t="shared" si="484"/>
        <v>0</v>
      </c>
      <c r="FW525" s="3">
        <f t="shared" si="484"/>
        <v>0</v>
      </c>
      <c r="FX525" s="3">
        <f t="shared" si="484"/>
        <v>0</v>
      </c>
      <c r="FY525" s="3">
        <f t="shared" si="484"/>
        <v>0</v>
      </c>
      <c r="FZ525" s="3">
        <f t="shared" si="484"/>
        <v>0</v>
      </c>
      <c r="GA525" s="3">
        <f t="shared" si="484"/>
        <v>0</v>
      </c>
      <c r="GB525" s="3">
        <f t="shared" si="484"/>
        <v>0</v>
      </c>
      <c r="GC525" s="3">
        <f t="shared" si="484"/>
        <v>0</v>
      </c>
      <c r="GD525" s="3">
        <f t="shared" si="484"/>
        <v>0</v>
      </c>
      <c r="GE525" s="3">
        <f t="shared" si="484"/>
        <v>0</v>
      </c>
      <c r="GF525" s="3">
        <f t="shared" si="484"/>
        <v>0</v>
      </c>
      <c r="GG525" s="3">
        <f t="shared" si="484"/>
        <v>0</v>
      </c>
      <c r="GH525" s="3">
        <f t="shared" si="484"/>
        <v>0</v>
      </c>
      <c r="GI525" s="3">
        <f t="shared" si="484"/>
        <v>0</v>
      </c>
      <c r="GJ525" s="3">
        <f t="shared" si="484"/>
        <v>0</v>
      </c>
      <c r="GK525" s="3">
        <f t="shared" si="484"/>
        <v>0</v>
      </c>
      <c r="GL525" s="3">
        <f t="shared" si="484"/>
        <v>0</v>
      </c>
      <c r="GM525" s="3">
        <f t="shared" si="484"/>
        <v>0</v>
      </c>
      <c r="GN525" s="3">
        <f t="shared" si="484"/>
        <v>0</v>
      </c>
      <c r="GO525" s="3">
        <f t="shared" si="484"/>
        <v>0</v>
      </c>
      <c r="GP525" s="3">
        <f t="shared" si="484"/>
        <v>0</v>
      </c>
      <c r="GQ525" s="3">
        <f t="shared" si="484"/>
        <v>0</v>
      </c>
      <c r="GR525" s="3">
        <f t="shared" si="484"/>
        <v>0</v>
      </c>
      <c r="GS525" s="3">
        <f t="shared" si="484"/>
        <v>0</v>
      </c>
      <c r="GT525" s="3">
        <f t="shared" si="484"/>
        <v>0</v>
      </c>
      <c r="GU525" s="3">
        <f t="shared" si="484"/>
        <v>0</v>
      </c>
      <c r="GV525" s="3">
        <f t="shared" si="484"/>
        <v>0</v>
      </c>
      <c r="GW525" s="3">
        <f t="shared" si="484"/>
        <v>0</v>
      </c>
      <c r="GX525" s="3">
        <f t="shared" si="484"/>
        <v>0</v>
      </c>
    </row>
    <row r="527" spans="1:245" x14ac:dyDescent="0.2">
      <c r="A527">
        <v>17</v>
      </c>
      <c r="B527">
        <v>0</v>
      </c>
      <c r="E527" t="s">
        <v>391</v>
      </c>
      <c r="F527" t="s">
        <v>346</v>
      </c>
      <c r="G527" t="s">
        <v>347</v>
      </c>
      <c r="H527" t="s">
        <v>43</v>
      </c>
      <c r="I527">
        <v>0</v>
      </c>
      <c r="J527">
        <v>0</v>
      </c>
      <c r="O527">
        <f t="shared" ref="O527:O532" si="485">ROUND(CP527,2)</f>
        <v>0</v>
      </c>
      <c r="P527">
        <f t="shared" ref="P527:P532" si="486">ROUND(CQ527*I527,2)</f>
        <v>0</v>
      </c>
      <c r="Q527">
        <f t="shared" ref="Q527:Q532" si="487">ROUND(CR527*I527,2)</f>
        <v>0</v>
      </c>
      <c r="R527">
        <f t="shared" ref="R527:R532" si="488">ROUND(CS527*I527,2)</f>
        <v>0</v>
      </c>
      <c r="S527">
        <f t="shared" ref="S527:S532" si="489">ROUND(CT527*I527,2)</f>
        <v>0</v>
      </c>
      <c r="T527">
        <f t="shared" ref="T527:T532" si="490">ROUND(CU527*I527,2)</f>
        <v>0</v>
      </c>
      <c r="U527">
        <f t="shared" ref="U527:U532" si="491">CV527*I527</f>
        <v>0</v>
      </c>
      <c r="V527">
        <f t="shared" ref="V527:V532" si="492">CW527*I527</f>
        <v>0</v>
      </c>
      <c r="W527">
        <f t="shared" ref="W527:W532" si="493">ROUND(CX527*I527,2)</f>
        <v>0</v>
      </c>
      <c r="X527">
        <f t="shared" ref="X527:Y532" si="494">ROUND(CY527,2)</f>
        <v>0</v>
      </c>
      <c r="Y527">
        <f t="shared" si="494"/>
        <v>0</v>
      </c>
      <c r="AA527">
        <v>45334378</v>
      </c>
      <c r="AB527">
        <f t="shared" ref="AB527:AB532" si="495">ROUND((AC527+AD527+AF527),6)</f>
        <v>73715</v>
      </c>
      <c r="AC527">
        <f t="shared" ref="AC527:AC532" si="496">ROUND((ES527),6)</f>
        <v>73715</v>
      </c>
      <c r="AD527">
        <f t="shared" ref="AD527:AD532" si="497">ROUND((((ET527)-(EU527))+AE527),6)</f>
        <v>0</v>
      </c>
      <c r="AE527">
        <f t="shared" ref="AE527:AF532" si="498">ROUND((EU527),6)</f>
        <v>0</v>
      </c>
      <c r="AF527">
        <f t="shared" si="498"/>
        <v>0</v>
      </c>
      <c r="AG527">
        <f t="shared" ref="AG527:AG532" si="499">ROUND((AP527),6)</f>
        <v>0</v>
      </c>
      <c r="AH527">
        <f t="shared" ref="AH527:AI532" si="500">(EW527)</f>
        <v>0</v>
      </c>
      <c r="AI527">
        <f t="shared" si="500"/>
        <v>0</v>
      </c>
      <c r="AJ527">
        <f t="shared" ref="AJ527:AJ532" si="501">(AS527)</f>
        <v>0</v>
      </c>
      <c r="AK527">
        <v>73715</v>
      </c>
      <c r="AL527">
        <v>73715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1</v>
      </c>
      <c r="AW527">
        <v>1</v>
      </c>
      <c r="AZ527">
        <v>1</v>
      </c>
      <c r="BA527">
        <v>1</v>
      </c>
      <c r="BB527">
        <v>1</v>
      </c>
      <c r="BC527">
        <v>1</v>
      </c>
      <c r="BD527" t="s">
        <v>3</v>
      </c>
      <c r="BE527" t="s">
        <v>3</v>
      </c>
      <c r="BF527" t="s">
        <v>3</v>
      </c>
      <c r="BG527" t="s">
        <v>3</v>
      </c>
      <c r="BH527">
        <v>3</v>
      </c>
      <c r="BI527">
        <v>1</v>
      </c>
      <c r="BJ527" t="s">
        <v>3</v>
      </c>
      <c r="BM527">
        <v>6001</v>
      </c>
      <c r="BN527">
        <v>0</v>
      </c>
      <c r="BO527" t="s">
        <v>3</v>
      </c>
      <c r="BP527">
        <v>0</v>
      </c>
      <c r="BQ527">
        <v>0</v>
      </c>
      <c r="BR527">
        <v>0</v>
      </c>
      <c r="BS527">
        <v>1</v>
      </c>
      <c r="BT527">
        <v>1</v>
      </c>
      <c r="BU527">
        <v>1</v>
      </c>
      <c r="BV527">
        <v>1</v>
      </c>
      <c r="BW527">
        <v>1</v>
      </c>
      <c r="BX527">
        <v>1</v>
      </c>
      <c r="BY527" t="s">
        <v>3</v>
      </c>
      <c r="BZ527">
        <v>0</v>
      </c>
      <c r="CA527">
        <v>0</v>
      </c>
      <c r="CE527">
        <v>0</v>
      </c>
      <c r="CF527">
        <v>0</v>
      </c>
      <c r="CG527">
        <v>0</v>
      </c>
      <c r="CM527">
        <v>0</v>
      </c>
      <c r="CN527" t="s">
        <v>3</v>
      </c>
      <c r="CO527">
        <v>0</v>
      </c>
      <c r="CP527">
        <f t="shared" ref="CP527:CP532" si="502">(P527+Q527+S527)</f>
        <v>0</v>
      </c>
      <c r="CQ527">
        <f t="shared" ref="CQ527:CQ532" si="503">(AC527*BC527*AW527)</f>
        <v>73715</v>
      </c>
      <c r="CR527">
        <f t="shared" ref="CR527:CR532" si="504">((((ET527)*BB527-(EU527)*BS527)+AE527*BS527)*AV527)</f>
        <v>0</v>
      </c>
      <c r="CS527">
        <f t="shared" ref="CS527:CS532" si="505">(AE527*BS527*AV527)</f>
        <v>0</v>
      </c>
      <c r="CT527">
        <f t="shared" ref="CT527:CT532" si="506">(AF527*BA527*AV527)</f>
        <v>0</v>
      </c>
      <c r="CU527">
        <f t="shared" ref="CU527:CU532" si="507">AG527</f>
        <v>0</v>
      </c>
      <c r="CV527">
        <f t="shared" ref="CV527:CV532" si="508">(AH527*AV527)</f>
        <v>0</v>
      </c>
      <c r="CW527">
        <f t="shared" ref="CW527:CX532" si="509">AI527</f>
        <v>0</v>
      </c>
      <c r="CX527">
        <f t="shared" si="509"/>
        <v>0</v>
      </c>
      <c r="CY527">
        <f t="shared" ref="CY527:CY532" si="510">((S527*BZ527)/100)</f>
        <v>0</v>
      </c>
      <c r="CZ527">
        <f t="shared" ref="CZ527:CZ532" si="511">((S527*CA527)/100)</f>
        <v>0</v>
      </c>
      <c r="DC527" t="s">
        <v>3</v>
      </c>
      <c r="DD527" t="s">
        <v>3</v>
      </c>
      <c r="DE527" t="s">
        <v>3</v>
      </c>
      <c r="DF527" t="s">
        <v>3</v>
      </c>
      <c r="DG527" t="s">
        <v>3</v>
      </c>
      <c r="DH527" t="s">
        <v>3</v>
      </c>
      <c r="DI527" t="s">
        <v>3</v>
      </c>
      <c r="DJ527" t="s">
        <v>3</v>
      </c>
      <c r="DK527" t="s">
        <v>3</v>
      </c>
      <c r="DL527" t="s">
        <v>3</v>
      </c>
      <c r="DM527" t="s">
        <v>3</v>
      </c>
      <c r="DN527">
        <v>0</v>
      </c>
      <c r="DO527">
        <v>0</v>
      </c>
      <c r="DP527">
        <v>1</v>
      </c>
      <c r="DQ527">
        <v>1</v>
      </c>
      <c r="DU527">
        <v>1010</v>
      </c>
      <c r="DV527" t="s">
        <v>43</v>
      </c>
      <c r="DW527" t="s">
        <v>43</v>
      </c>
      <c r="DX527">
        <v>1</v>
      </c>
      <c r="EE527">
        <v>42219314</v>
      </c>
      <c r="EF527">
        <v>0</v>
      </c>
      <c r="EG527" t="s">
        <v>348</v>
      </c>
      <c r="EH527">
        <v>0</v>
      </c>
      <c r="EI527" t="s">
        <v>3</v>
      </c>
      <c r="EJ527">
        <v>1</v>
      </c>
      <c r="EK527">
        <v>6001</v>
      </c>
      <c r="EL527" t="s">
        <v>349</v>
      </c>
      <c r="EM527" t="s">
        <v>348</v>
      </c>
      <c r="EO527" t="s">
        <v>3</v>
      </c>
      <c r="EQ527">
        <v>0</v>
      </c>
      <c r="ER527">
        <v>73715</v>
      </c>
      <c r="ES527">
        <v>73715</v>
      </c>
      <c r="ET527">
        <v>0</v>
      </c>
      <c r="EU527">
        <v>0</v>
      </c>
      <c r="EV527">
        <v>0</v>
      </c>
      <c r="EW527">
        <v>0</v>
      </c>
      <c r="EX527">
        <v>0</v>
      </c>
      <c r="EY527">
        <v>0</v>
      </c>
      <c r="EZ527">
        <v>5</v>
      </c>
      <c r="FC527">
        <v>1</v>
      </c>
      <c r="FD527">
        <v>18</v>
      </c>
      <c r="FF527">
        <v>88458</v>
      </c>
      <c r="FQ527">
        <v>0</v>
      </c>
      <c r="FR527">
        <f t="shared" ref="FR527:FR532" si="512">ROUND(IF(AND(BH527=3,BI527=3),P527,0),2)</f>
        <v>0</v>
      </c>
      <c r="FS527">
        <v>0</v>
      </c>
      <c r="FX527">
        <v>0</v>
      </c>
      <c r="FY527">
        <v>0</v>
      </c>
      <c r="GA527" t="s">
        <v>350</v>
      </c>
      <c r="GD527">
        <v>0</v>
      </c>
      <c r="GF527">
        <v>-2119938712</v>
      </c>
      <c r="GG527">
        <v>2</v>
      </c>
      <c r="GH527">
        <v>3</v>
      </c>
      <c r="GI527">
        <v>-2</v>
      </c>
      <c r="GJ527">
        <v>0</v>
      </c>
      <c r="GK527">
        <f>ROUND(R527*(R12)/100,2)</f>
        <v>0</v>
      </c>
      <c r="GL527">
        <f t="shared" ref="GL527:GL532" si="513">ROUND(IF(AND(BH527=3,BI527=3,FS527&lt;&gt;0),P527,0),2)</f>
        <v>0</v>
      </c>
      <c r="GM527">
        <f t="shared" ref="GM527:GM532" si="514">ROUND(O527+X527+Y527+GK527,2)+GX527</f>
        <v>0</v>
      </c>
      <c r="GN527">
        <f t="shared" ref="GN527:GN532" si="515">IF(OR(BI527=0,BI527=1),ROUND(O527+X527+Y527+GK527,2),0)</f>
        <v>0</v>
      </c>
      <c r="GO527">
        <f t="shared" ref="GO527:GO532" si="516">IF(BI527=2,ROUND(O527+X527+Y527+GK527,2),0)</f>
        <v>0</v>
      </c>
      <c r="GP527">
        <f t="shared" ref="GP527:GP532" si="517">IF(BI527=4,ROUND(O527+X527+Y527+GK527,2)+GX527,0)</f>
        <v>0</v>
      </c>
      <c r="GR527">
        <v>1</v>
      </c>
      <c r="GS527">
        <v>1</v>
      </c>
      <c r="GT527">
        <v>0</v>
      </c>
      <c r="GU527" t="s">
        <v>3</v>
      </c>
      <c r="GV527">
        <f t="shared" ref="GV527:GV532" si="518">ROUND((GT527),6)</f>
        <v>0</v>
      </c>
      <c r="GW527">
        <v>1</v>
      </c>
      <c r="GX527">
        <f t="shared" ref="GX527:GX532" si="519">ROUND(HC527*I527,2)</f>
        <v>0</v>
      </c>
      <c r="HA527">
        <v>0</v>
      </c>
      <c r="HB527">
        <v>0</v>
      </c>
      <c r="HC527">
        <f t="shared" ref="HC527:HC532" si="520">GV527*GW527</f>
        <v>0</v>
      </c>
      <c r="IK527">
        <v>0</v>
      </c>
    </row>
    <row r="528" spans="1:245" x14ac:dyDescent="0.2">
      <c r="A528">
        <v>17</v>
      </c>
      <c r="B528">
        <v>0</v>
      </c>
      <c r="E528" t="s">
        <v>392</v>
      </c>
      <c r="F528" t="s">
        <v>346</v>
      </c>
      <c r="G528" t="s">
        <v>373</v>
      </c>
      <c r="H528" t="s">
        <v>43</v>
      </c>
      <c r="I528">
        <v>0</v>
      </c>
      <c r="J528">
        <v>0</v>
      </c>
      <c r="O528">
        <f t="shared" si="485"/>
        <v>0</v>
      </c>
      <c r="P528">
        <f t="shared" si="486"/>
        <v>0</v>
      </c>
      <c r="Q528">
        <f t="shared" si="487"/>
        <v>0</v>
      </c>
      <c r="R528">
        <f t="shared" si="488"/>
        <v>0</v>
      </c>
      <c r="S528">
        <f t="shared" si="489"/>
        <v>0</v>
      </c>
      <c r="T528">
        <f t="shared" si="490"/>
        <v>0</v>
      </c>
      <c r="U528">
        <f t="shared" si="491"/>
        <v>0</v>
      </c>
      <c r="V528">
        <f t="shared" si="492"/>
        <v>0</v>
      </c>
      <c r="W528">
        <f t="shared" si="493"/>
        <v>0</v>
      </c>
      <c r="X528">
        <f t="shared" si="494"/>
        <v>0</v>
      </c>
      <c r="Y528">
        <f t="shared" si="494"/>
        <v>0</v>
      </c>
      <c r="AA528">
        <v>45334378</v>
      </c>
      <c r="AB528">
        <f t="shared" si="495"/>
        <v>88471.67</v>
      </c>
      <c r="AC528">
        <f t="shared" si="496"/>
        <v>88471.67</v>
      </c>
      <c r="AD528">
        <f t="shared" si="497"/>
        <v>0</v>
      </c>
      <c r="AE528">
        <f t="shared" si="498"/>
        <v>0</v>
      </c>
      <c r="AF528">
        <f t="shared" si="498"/>
        <v>0</v>
      </c>
      <c r="AG528">
        <f t="shared" si="499"/>
        <v>0</v>
      </c>
      <c r="AH528">
        <f t="shared" si="500"/>
        <v>0</v>
      </c>
      <c r="AI528">
        <f t="shared" si="500"/>
        <v>0</v>
      </c>
      <c r="AJ528">
        <f t="shared" si="501"/>
        <v>0</v>
      </c>
      <c r="AK528">
        <v>88471.67</v>
      </c>
      <c r="AL528">
        <v>88471.67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1</v>
      </c>
      <c r="AW528">
        <v>1</v>
      </c>
      <c r="AZ528">
        <v>1</v>
      </c>
      <c r="BA528">
        <v>1</v>
      </c>
      <c r="BB528">
        <v>1</v>
      </c>
      <c r="BC528">
        <v>1</v>
      </c>
      <c r="BD528" t="s">
        <v>3</v>
      </c>
      <c r="BE528" t="s">
        <v>3</v>
      </c>
      <c r="BF528" t="s">
        <v>3</v>
      </c>
      <c r="BG528" t="s">
        <v>3</v>
      </c>
      <c r="BH528">
        <v>3</v>
      </c>
      <c r="BI528">
        <v>1</v>
      </c>
      <c r="BJ528" t="s">
        <v>3</v>
      </c>
      <c r="BM528">
        <v>6001</v>
      </c>
      <c r="BN528">
        <v>0</v>
      </c>
      <c r="BO528" t="s">
        <v>3</v>
      </c>
      <c r="BP528">
        <v>0</v>
      </c>
      <c r="BQ528">
        <v>0</v>
      </c>
      <c r="BR528">
        <v>0</v>
      </c>
      <c r="BS528">
        <v>1</v>
      </c>
      <c r="BT528">
        <v>1</v>
      </c>
      <c r="BU528">
        <v>1</v>
      </c>
      <c r="BV528">
        <v>1</v>
      </c>
      <c r="BW528">
        <v>1</v>
      </c>
      <c r="BX528">
        <v>1</v>
      </c>
      <c r="BY528" t="s">
        <v>3</v>
      </c>
      <c r="BZ528">
        <v>0</v>
      </c>
      <c r="CA528">
        <v>0</v>
      </c>
      <c r="CE528">
        <v>0</v>
      </c>
      <c r="CF528">
        <v>0</v>
      </c>
      <c r="CG528">
        <v>0</v>
      </c>
      <c r="CM528">
        <v>0</v>
      </c>
      <c r="CN528" t="s">
        <v>3</v>
      </c>
      <c r="CO528">
        <v>0</v>
      </c>
      <c r="CP528">
        <f t="shared" si="502"/>
        <v>0</v>
      </c>
      <c r="CQ528">
        <f t="shared" si="503"/>
        <v>88471.67</v>
      </c>
      <c r="CR528">
        <f t="shared" si="504"/>
        <v>0</v>
      </c>
      <c r="CS528">
        <f t="shared" si="505"/>
        <v>0</v>
      </c>
      <c r="CT528">
        <f t="shared" si="506"/>
        <v>0</v>
      </c>
      <c r="CU528">
        <f t="shared" si="507"/>
        <v>0</v>
      </c>
      <c r="CV528">
        <f t="shared" si="508"/>
        <v>0</v>
      </c>
      <c r="CW528">
        <f t="shared" si="509"/>
        <v>0</v>
      </c>
      <c r="CX528">
        <f t="shared" si="509"/>
        <v>0</v>
      </c>
      <c r="CY528">
        <f t="shared" si="510"/>
        <v>0</v>
      </c>
      <c r="CZ528">
        <f t="shared" si="511"/>
        <v>0</v>
      </c>
      <c r="DC528" t="s">
        <v>3</v>
      </c>
      <c r="DD528" t="s">
        <v>3</v>
      </c>
      <c r="DE528" t="s">
        <v>3</v>
      </c>
      <c r="DF528" t="s">
        <v>3</v>
      </c>
      <c r="DG528" t="s">
        <v>3</v>
      </c>
      <c r="DH528" t="s">
        <v>3</v>
      </c>
      <c r="DI528" t="s">
        <v>3</v>
      </c>
      <c r="DJ528" t="s">
        <v>3</v>
      </c>
      <c r="DK528" t="s">
        <v>3</v>
      </c>
      <c r="DL528" t="s">
        <v>3</v>
      </c>
      <c r="DM528" t="s">
        <v>3</v>
      </c>
      <c r="DN528">
        <v>0</v>
      </c>
      <c r="DO528">
        <v>0</v>
      </c>
      <c r="DP528">
        <v>1</v>
      </c>
      <c r="DQ528">
        <v>1</v>
      </c>
      <c r="DU528">
        <v>1010</v>
      </c>
      <c r="DV528" t="s">
        <v>43</v>
      </c>
      <c r="DW528" t="s">
        <v>43</v>
      </c>
      <c r="DX528">
        <v>1</v>
      </c>
      <c r="EE528">
        <v>42219314</v>
      </c>
      <c r="EF528">
        <v>0</v>
      </c>
      <c r="EG528" t="s">
        <v>348</v>
      </c>
      <c r="EH528">
        <v>0</v>
      </c>
      <c r="EI528" t="s">
        <v>3</v>
      </c>
      <c r="EJ528">
        <v>1</v>
      </c>
      <c r="EK528">
        <v>6001</v>
      </c>
      <c r="EL528" t="s">
        <v>349</v>
      </c>
      <c r="EM528" t="s">
        <v>348</v>
      </c>
      <c r="EO528" t="s">
        <v>3</v>
      </c>
      <c r="EQ528">
        <v>0</v>
      </c>
      <c r="ER528">
        <v>88471.67</v>
      </c>
      <c r="ES528">
        <v>88471.67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EZ528">
        <v>5</v>
      </c>
      <c r="FC528">
        <v>1</v>
      </c>
      <c r="FD528">
        <v>18</v>
      </c>
      <c r="FF528">
        <v>106166</v>
      </c>
      <c r="FQ528">
        <v>0</v>
      </c>
      <c r="FR528">
        <f t="shared" si="512"/>
        <v>0</v>
      </c>
      <c r="FS528">
        <v>0</v>
      </c>
      <c r="FX528">
        <v>0</v>
      </c>
      <c r="FY528">
        <v>0</v>
      </c>
      <c r="GA528" t="s">
        <v>374</v>
      </c>
      <c r="GD528">
        <v>0</v>
      </c>
      <c r="GF528">
        <v>-1993637315</v>
      </c>
      <c r="GG528">
        <v>2</v>
      </c>
      <c r="GH528">
        <v>3</v>
      </c>
      <c r="GI528">
        <v>-2</v>
      </c>
      <c r="GJ528">
        <v>0</v>
      </c>
      <c r="GK528">
        <f>ROUND(R528*(R12)/100,2)</f>
        <v>0</v>
      </c>
      <c r="GL528">
        <f t="shared" si="513"/>
        <v>0</v>
      </c>
      <c r="GM528">
        <f t="shared" si="514"/>
        <v>0</v>
      </c>
      <c r="GN528">
        <f t="shared" si="515"/>
        <v>0</v>
      </c>
      <c r="GO528">
        <f t="shared" si="516"/>
        <v>0</v>
      </c>
      <c r="GP528">
        <f t="shared" si="517"/>
        <v>0</v>
      </c>
      <c r="GR528">
        <v>1</v>
      </c>
      <c r="GS528">
        <v>1</v>
      </c>
      <c r="GT528">
        <v>0</v>
      </c>
      <c r="GU528" t="s">
        <v>3</v>
      </c>
      <c r="GV528">
        <f t="shared" si="518"/>
        <v>0</v>
      </c>
      <c r="GW528">
        <v>1</v>
      </c>
      <c r="GX528">
        <f t="shared" si="519"/>
        <v>0</v>
      </c>
      <c r="HA528">
        <v>0</v>
      </c>
      <c r="HB528">
        <v>0</v>
      </c>
      <c r="HC528">
        <f t="shared" si="520"/>
        <v>0</v>
      </c>
      <c r="IK528">
        <v>0</v>
      </c>
    </row>
    <row r="529" spans="1:245" x14ac:dyDescent="0.2">
      <c r="A529">
        <v>17</v>
      </c>
      <c r="B529">
        <v>0</v>
      </c>
      <c r="E529" t="s">
        <v>393</v>
      </c>
      <c r="F529" t="s">
        <v>346</v>
      </c>
      <c r="G529" t="s">
        <v>394</v>
      </c>
      <c r="H529" t="s">
        <v>43</v>
      </c>
      <c r="I529">
        <v>0</v>
      </c>
      <c r="J529">
        <v>0</v>
      </c>
      <c r="O529">
        <f t="shared" si="485"/>
        <v>0</v>
      </c>
      <c r="P529">
        <f t="shared" si="486"/>
        <v>0</v>
      </c>
      <c r="Q529">
        <f t="shared" si="487"/>
        <v>0</v>
      </c>
      <c r="R529">
        <f t="shared" si="488"/>
        <v>0</v>
      </c>
      <c r="S529">
        <f t="shared" si="489"/>
        <v>0</v>
      </c>
      <c r="T529">
        <f t="shared" si="490"/>
        <v>0</v>
      </c>
      <c r="U529">
        <f t="shared" si="491"/>
        <v>0</v>
      </c>
      <c r="V529">
        <f t="shared" si="492"/>
        <v>0</v>
      </c>
      <c r="W529">
        <f t="shared" si="493"/>
        <v>0</v>
      </c>
      <c r="X529">
        <f t="shared" si="494"/>
        <v>0</v>
      </c>
      <c r="Y529">
        <f t="shared" si="494"/>
        <v>0</v>
      </c>
      <c r="AA529">
        <v>45334378</v>
      </c>
      <c r="AB529">
        <f t="shared" si="495"/>
        <v>68169.17</v>
      </c>
      <c r="AC529">
        <f t="shared" si="496"/>
        <v>68169.17</v>
      </c>
      <c r="AD529">
        <f t="shared" si="497"/>
        <v>0</v>
      </c>
      <c r="AE529">
        <f t="shared" si="498"/>
        <v>0</v>
      </c>
      <c r="AF529">
        <f t="shared" si="498"/>
        <v>0</v>
      </c>
      <c r="AG529">
        <f t="shared" si="499"/>
        <v>0</v>
      </c>
      <c r="AH529">
        <f t="shared" si="500"/>
        <v>0</v>
      </c>
      <c r="AI529">
        <f t="shared" si="500"/>
        <v>0</v>
      </c>
      <c r="AJ529">
        <f t="shared" si="501"/>
        <v>0</v>
      </c>
      <c r="AK529">
        <v>68169.17</v>
      </c>
      <c r="AL529">
        <v>68169.17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1</v>
      </c>
      <c r="AW529">
        <v>1</v>
      </c>
      <c r="AZ529">
        <v>1</v>
      </c>
      <c r="BA529">
        <v>1</v>
      </c>
      <c r="BB529">
        <v>1</v>
      </c>
      <c r="BC529">
        <v>1</v>
      </c>
      <c r="BD529" t="s">
        <v>3</v>
      </c>
      <c r="BE529" t="s">
        <v>3</v>
      </c>
      <c r="BF529" t="s">
        <v>3</v>
      </c>
      <c r="BG529" t="s">
        <v>3</v>
      </c>
      <c r="BH529">
        <v>3</v>
      </c>
      <c r="BI529">
        <v>1</v>
      </c>
      <c r="BJ529" t="s">
        <v>3</v>
      </c>
      <c r="BM529">
        <v>6001</v>
      </c>
      <c r="BN529">
        <v>0</v>
      </c>
      <c r="BO529" t="s">
        <v>3</v>
      </c>
      <c r="BP529">
        <v>0</v>
      </c>
      <c r="BQ529">
        <v>0</v>
      </c>
      <c r="BR529">
        <v>0</v>
      </c>
      <c r="BS529">
        <v>1</v>
      </c>
      <c r="BT529">
        <v>1</v>
      </c>
      <c r="BU529">
        <v>1</v>
      </c>
      <c r="BV529">
        <v>1</v>
      </c>
      <c r="BW529">
        <v>1</v>
      </c>
      <c r="BX529">
        <v>1</v>
      </c>
      <c r="BY529" t="s">
        <v>3</v>
      </c>
      <c r="BZ529">
        <v>0</v>
      </c>
      <c r="CA529">
        <v>0</v>
      </c>
      <c r="CE529">
        <v>0</v>
      </c>
      <c r="CF529">
        <v>0</v>
      </c>
      <c r="CG529">
        <v>0</v>
      </c>
      <c r="CM529">
        <v>0</v>
      </c>
      <c r="CN529" t="s">
        <v>3</v>
      </c>
      <c r="CO529">
        <v>0</v>
      </c>
      <c r="CP529">
        <f t="shared" si="502"/>
        <v>0</v>
      </c>
      <c r="CQ529">
        <f t="shared" si="503"/>
        <v>68169.17</v>
      </c>
      <c r="CR529">
        <f t="shared" si="504"/>
        <v>0</v>
      </c>
      <c r="CS529">
        <f t="shared" si="505"/>
        <v>0</v>
      </c>
      <c r="CT529">
        <f t="shared" si="506"/>
        <v>0</v>
      </c>
      <c r="CU529">
        <f t="shared" si="507"/>
        <v>0</v>
      </c>
      <c r="CV529">
        <f t="shared" si="508"/>
        <v>0</v>
      </c>
      <c r="CW529">
        <f t="shared" si="509"/>
        <v>0</v>
      </c>
      <c r="CX529">
        <f t="shared" si="509"/>
        <v>0</v>
      </c>
      <c r="CY529">
        <f t="shared" si="510"/>
        <v>0</v>
      </c>
      <c r="CZ529">
        <f t="shared" si="511"/>
        <v>0</v>
      </c>
      <c r="DC529" t="s">
        <v>3</v>
      </c>
      <c r="DD529" t="s">
        <v>3</v>
      </c>
      <c r="DE529" t="s">
        <v>3</v>
      </c>
      <c r="DF529" t="s">
        <v>3</v>
      </c>
      <c r="DG529" t="s">
        <v>3</v>
      </c>
      <c r="DH529" t="s">
        <v>3</v>
      </c>
      <c r="DI529" t="s">
        <v>3</v>
      </c>
      <c r="DJ529" t="s">
        <v>3</v>
      </c>
      <c r="DK529" t="s">
        <v>3</v>
      </c>
      <c r="DL529" t="s">
        <v>3</v>
      </c>
      <c r="DM529" t="s">
        <v>3</v>
      </c>
      <c r="DN529">
        <v>0</v>
      </c>
      <c r="DO529">
        <v>0</v>
      </c>
      <c r="DP529">
        <v>1</v>
      </c>
      <c r="DQ529">
        <v>1</v>
      </c>
      <c r="DU529">
        <v>1010</v>
      </c>
      <c r="DV529" t="s">
        <v>43</v>
      </c>
      <c r="DW529" t="s">
        <v>43</v>
      </c>
      <c r="DX529">
        <v>1</v>
      </c>
      <c r="EE529">
        <v>42219314</v>
      </c>
      <c r="EF529">
        <v>0</v>
      </c>
      <c r="EG529" t="s">
        <v>348</v>
      </c>
      <c r="EH529">
        <v>0</v>
      </c>
      <c r="EI529" t="s">
        <v>3</v>
      </c>
      <c r="EJ529">
        <v>1</v>
      </c>
      <c r="EK529">
        <v>6001</v>
      </c>
      <c r="EL529" t="s">
        <v>349</v>
      </c>
      <c r="EM529" t="s">
        <v>348</v>
      </c>
      <c r="EO529" t="s">
        <v>3</v>
      </c>
      <c r="EQ529">
        <v>0</v>
      </c>
      <c r="ER529">
        <v>68169.17</v>
      </c>
      <c r="ES529">
        <v>68169.17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5</v>
      </c>
      <c r="FC529">
        <v>1</v>
      </c>
      <c r="FD529">
        <v>18</v>
      </c>
      <c r="FF529">
        <v>81803</v>
      </c>
      <c r="FQ529">
        <v>0</v>
      </c>
      <c r="FR529">
        <f t="shared" si="512"/>
        <v>0</v>
      </c>
      <c r="FS529">
        <v>0</v>
      </c>
      <c r="FX529">
        <v>0</v>
      </c>
      <c r="FY529">
        <v>0</v>
      </c>
      <c r="GA529" t="s">
        <v>395</v>
      </c>
      <c r="GD529">
        <v>0</v>
      </c>
      <c r="GF529">
        <v>-1463960907</v>
      </c>
      <c r="GG529">
        <v>2</v>
      </c>
      <c r="GH529">
        <v>3</v>
      </c>
      <c r="GI529">
        <v>-2</v>
      </c>
      <c r="GJ529">
        <v>0</v>
      </c>
      <c r="GK529">
        <f>ROUND(R529*(R12)/100,2)</f>
        <v>0</v>
      </c>
      <c r="GL529">
        <f t="shared" si="513"/>
        <v>0</v>
      </c>
      <c r="GM529">
        <f t="shared" si="514"/>
        <v>0</v>
      </c>
      <c r="GN529">
        <f t="shared" si="515"/>
        <v>0</v>
      </c>
      <c r="GO529">
        <f t="shared" si="516"/>
        <v>0</v>
      </c>
      <c r="GP529">
        <f t="shared" si="517"/>
        <v>0</v>
      </c>
      <c r="GR529">
        <v>1</v>
      </c>
      <c r="GS529">
        <v>1</v>
      </c>
      <c r="GT529">
        <v>0</v>
      </c>
      <c r="GU529" t="s">
        <v>3</v>
      </c>
      <c r="GV529">
        <f t="shared" si="518"/>
        <v>0</v>
      </c>
      <c r="GW529">
        <v>1</v>
      </c>
      <c r="GX529">
        <f t="shared" si="519"/>
        <v>0</v>
      </c>
      <c r="HA529">
        <v>0</v>
      </c>
      <c r="HB529">
        <v>0</v>
      </c>
      <c r="HC529">
        <f t="shared" si="520"/>
        <v>0</v>
      </c>
      <c r="IK529">
        <v>0</v>
      </c>
    </row>
    <row r="530" spans="1:245" x14ac:dyDescent="0.2">
      <c r="A530">
        <v>17</v>
      </c>
      <c r="B530">
        <v>0</v>
      </c>
      <c r="E530" t="s">
        <v>396</v>
      </c>
      <c r="F530" t="s">
        <v>346</v>
      </c>
      <c r="G530" t="s">
        <v>382</v>
      </c>
      <c r="H530" t="s">
        <v>43</v>
      </c>
      <c r="I530">
        <v>0</v>
      </c>
      <c r="J530">
        <v>0</v>
      </c>
      <c r="O530">
        <f t="shared" si="485"/>
        <v>0</v>
      </c>
      <c r="P530">
        <f t="shared" si="486"/>
        <v>0</v>
      </c>
      <c r="Q530">
        <f t="shared" si="487"/>
        <v>0</v>
      </c>
      <c r="R530">
        <f t="shared" si="488"/>
        <v>0</v>
      </c>
      <c r="S530">
        <f t="shared" si="489"/>
        <v>0</v>
      </c>
      <c r="T530">
        <f t="shared" si="490"/>
        <v>0</v>
      </c>
      <c r="U530">
        <f t="shared" si="491"/>
        <v>0</v>
      </c>
      <c r="V530">
        <f t="shared" si="492"/>
        <v>0</v>
      </c>
      <c r="W530">
        <f t="shared" si="493"/>
        <v>0</v>
      </c>
      <c r="X530">
        <f t="shared" si="494"/>
        <v>0</v>
      </c>
      <c r="Y530">
        <f t="shared" si="494"/>
        <v>0</v>
      </c>
      <c r="AA530">
        <v>45334378</v>
      </c>
      <c r="AB530">
        <f t="shared" si="495"/>
        <v>11885</v>
      </c>
      <c r="AC530">
        <f t="shared" si="496"/>
        <v>11885</v>
      </c>
      <c r="AD530">
        <f t="shared" si="497"/>
        <v>0</v>
      </c>
      <c r="AE530">
        <f t="shared" si="498"/>
        <v>0</v>
      </c>
      <c r="AF530">
        <f t="shared" si="498"/>
        <v>0</v>
      </c>
      <c r="AG530">
        <f t="shared" si="499"/>
        <v>0</v>
      </c>
      <c r="AH530">
        <f t="shared" si="500"/>
        <v>0</v>
      </c>
      <c r="AI530">
        <f t="shared" si="500"/>
        <v>0</v>
      </c>
      <c r="AJ530">
        <f t="shared" si="501"/>
        <v>0</v>
      </c>
      <c r="AK530">
        <v>11885</v>
      </c>
      <c r="AL530">
        <v>11885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1</v>
      </c>
      <c r="AW530">
        <v>1</v>
      </c>
      <c r="AZ530">
        <v>1</v>
      </c>
      <c r="BA530">
        <v>1</v>
      </c>
      <c r="BB530">
        <v>1</v>
      </c>
      <c r="BC530">
        <v>1</v>
      </c>
      <c r="BD530" t="s">
        <v>3</v>
      </c>
      <c r="BE530" t="s">
        <v>3</v>
      </c>
      <c r="BF530" t="s">
        <v>3</v>
      </c>
      <c r="BG530" t="s">
        <v>3</v>
      </c>
      <c r="BH530">
        <v>3</v>
      </c>
      <c r="BI530">
        <v>1</v>
      </c>
      <c r="BJ530" t="s">
        <v>3</v>
      </c>
      <c r="BM530">
        <v>6001</v>
      </c>
      <c r="BN530">
        <v>0</v>
      </c>
      <c r="BO530" t="s">
        <v>3</v>
      </c>
      <c r="BP530">
        <v>0</v>
      </c>
      <c r="BQ530">
        <v>0</v>
      </c>
      <c r="BR530">
        <v>0</v>
      </c>
      <c r="BS530">
        <v>1</v>
      </c>
      <c r="BT530">
        <v>1</v>
      </c>
      <c r="BU530">
        <v>1</v>
      </c>
      <c r="BV530">
        <v>1</v>
      </c>
      <c r="BW530">
        <v>1</v>
      </c>
      <c r="BX530">
        <v>1</v>
      </c>
      <c r="BY530" t="s">
        <v>3</v>
      </c>
      <c r="BZ530">
        <v>0</v>
      </c>
      <c r="CA530">
        <v>0</v>
      </c>
      <c r="CE530">
        <v>0</v>
      </c>
      <c r="CF530">
        <v>0</v>
      </c>
      <c r="CG530">
        <v>0</v>
      </c>
      <c r="CM530">
        <v>0</v>
      </c>
      <c r="CN530" t="s">
        <v>3</v>
      </c>
      <c r="CO530">
        <v>0</v>
      </c>
      <c r="CP530">
        <f t="shared" si="502"/>
        <v>0</v>
      </c>
      <c r="CQ530">
        <f t="shared" si="503"/>
        <v>11885</v>
      </c>
      <c r="CR530">
        <f t="shared" si="504"/>
        <v>0</v>
      </c>
      <c r="CS530">
        <f t="shared" si="505"/>
        <v>0</v>
      </c>
      <c r="CT530">
        <f t="shared" si="506"/>
        <v>0</v>
      </c>
      <c r="CU530">
        <f t="shared" si="507"/>
        <v>0</v>
      </c>
      <c r="CV530">
        <f t="shared" si="508"/>
        <v>0</v>
      </c>
      <c r="CW530">
        <f t="shared" si="509"/>
        <v>0</v>
      </c>
      <c r="CX530">
        <f t="shared" si="509"/>
        <v>0</v>
      </c>
      <c r="CY530">
        <f t="shared" si="510"/>
        <v>0</v>
      </c>
      <c r="CZ530">
        <f t="shared" si="511"/>
        <v>0</v>
      </c>
      <c r="DC530" t="s">
        <v>3</v>
      </c>
      <c r="DD530" t="s">
        <v>3</v>
      </c>
      <c r="DE530" t="s">
        <v>3</v>
      </c>
      <c r="DF530" t="s">
        <v>3</v>
      </c>
      <c r="DG530" t="s">
        <v>3</v>
      </c>
      <c r="DH530" t="s">
        <v>3</v>
      </c>
      <c r="DI530" t="s">
        <v>3</v>
      </c>
      <c r="DJ530" t="s">
        <v>3</v>
      </c>
      <c r="DK530" t="s">
        <v>3</v>
      </c>
      <c r="DL530" t="s">
        <v>3</v>
      </c>
      <c r="DM530" t="s">
        <v>3</v>
      </c>
      <c r="DN530">
        <v>0</v>
      </c>
      <c r="DO530">
        <v>0</v>
      </c>
      <c r="DP530">
        <v>1</v>
      </c>
      <c r="DQ530">
        <v>1</v>
      </c>
      <c r="DU530">
        <v>1010</v>
      </c>
      <c r="DV530" t="s">
        <v>43</v>
      </c>
      <c r="DW530" t="s">
        <v>43</v>
      </c>
      <c r="DX530">
        <v>1</v>
      </c>
      <c r="EE530">
        <v>42219314</v>
      </c>
      <c r="EF530">
        <v>0</v>
      </c>
      <c r="EG530" t="s">
        <v>348</v>
      </c>
      <c r="EH530">
        <v>0</v>
      </c>
      <c r="EI530" t="s">
        <v>3</v>
      </c>
      <c r="EJ530">
        <v>1</v>
      </c>
      <c r="EK530">
        <v>6001</v>
      </c>
      <c r="EL530" t="s">
        <v>349</v>
      </c>
      <c r="EM530" t="s">
        <v>348</v>
      </c>
      <c r="EO530" t="s">
        <v>3</v>
      </c>
      <c r="EQ530">
        <v>0</v>
      </c>
      <c r="ER530">
        <v>11885</v>
      </c>
      <c r="ES530">
        <v>11885</v>
      </c>
      <c r="ET530">
        <v>0</v>
      </c>
      <c r="EU530">
        <v>0</v>
      </c>
      <c r="EV530">
        <v>0</v>
      </c>
      <c r="EW530">
        <v>0</v>
      </c>
      <c r="EX530">
        <v>0</v>
      </c>
      <c r="EY530">
        <v>0</v>
      </c>
      <c r="EZ530">
        <v>5</v>
      </c>
      <c r="FC530">
        <v>1</v>
      </c>
      <c r="FD530">
        <v>18</v>
      </c>
      <c r="FF530">
        <v>14262</v>
      </c>
      <c r="FQ530">
        <v>0</v>
      </c>
      <c r="FR530">
        <f t="shared" si="512"/>
        <v>0</v>
      </c>
      <c r="FS530">
        <v>0</v>
      </c>
      <c r="FX530">
        <v>0</v>
      </c>
      <c r="FY530">
        <v>0</v>
      </c>
      <c r="GA530" t="s">
        <v>383</v>
      </c>
      <c r="GD530">
        <v>0</v>
      </c>
      <c r="GF530">
        <v>-873878452</v>
      </c>
      <c r="GG530">
        <v>2</v>
      </c>
      <c r="GH530">
        <v>3</v>
      </c>
      <c r="GI530">
        <v>-2</v>
      </c>
      <c r="GJ530">
        <v>0</v>
      </c>
      <c r="GK530">
        <f>ROUND(R530*(R12)/100,2)</f>
        <v>0</v>
      </c>
      <c r="GL530">
        <f t="shared" si="513"/>
        <v>0</v>
      </c>
      <c r="GM530">
        <f t="shared" si="514"/>
        <v>0</v>
      </c>
      <c r="GN530">
        <f t="shared" si="515"/>
        <v>0</v>
      </c>
      <c r="GO530">
        <f t="shared" si="516"/>
        <v>0</v>
      </c>
      <c r="GP530">
        <f t="shared" si="517"/>
        <v>0</v>
      </c>
      <c r="GR530">
        <v>1</v>
      </c>
      <c r="GS530">
        <v>1</v>
      </c>
      <c r="GT530">
        <v>0</v>
      </c>
      <c r="GU530" t="s">
        <v>3</v>
      </c>
      <c r="GV530">
        <f t="shared" si="518"/>
        <v>0</v>
      </c>
      <c r="GW530">
        <v>1</v>
      </c>
      <c r="GX530">
        <f t="shared" si="519"/>
        <v>0</v>
      </c>
      <c r="HA530">
        <v>0</v>
      </c>
      <c r="HB530">
        <v>0</v>
      </c>
      <c r="HC530">
        <f t="shared" si="520"/>
        <v>0</v>
      </c>
      <c r="IK530">
        <v>0</v>
      </c>
    </row>
    <row r="531" spans="1:245" x14ac:dyDescent="0.2">
      <c r="A531">
        <v>17</v>
      </c>
      <c r="B531">
        <v>0</v>
      </c>
      <c r="E531" t="s">
        <v>397</v>
      </c>
      <c r="F531" t="s">
        <v>346</v>
      </c>
      <c r="G531" t="s">
        <v>398</v>
      </c>
      <c r="H531" t="s">
        <v>43</v>
      </c>
      <c r="I531">
        <v>0</v>
      </c>
      <c r="J531">
        <v>0</v>
      </c>
      <c r="O531">
        <f t="shared" si="485"/>
        <v>0</v>
      </c>
      <c r="P531">
        <f t="shared" si="486"/>
        <v>0</v>
      </c>
      <c r="Q531">
        <f t="shared" si="487"/>
        <v>0</v>
      </c>
      <c r="R531">
        <f t="shared" si="488"/>
        <v>0</v>
      </c>
      <c r="S531">
        <f t="shared" si="489"/>
        <v>0</v>
      </c>
      <c r="T531">
        <f t="shared" si="490"/>
        <v>0</v>
      </c>
      <c r="U531">
        <f t="shared" si="491"/>
        <v>0</v>
      </c>
      <c r="V531">
        <f t="shared" si="492"/>
        <v>0</v>
      </c>
      <c r="W531">
        <f t="shared" si="493"/>
        <v>0</v>
      </c>
      <c r="X531">
        <f t="shared" si="494"/>
        <v>0</v>
      </c>
      <c r="Y531">
        <f t="shared" si="494"/>
        <v>0</v>
      </c>
      <c r="AA531">
        <v>45334378</v>
      </c>
      <c r="AB531">
        <f t="shared" si="495"/>
        <v>131189.17000000001</v>
      </c>
      <c r="AC531">
        <f t="shared" si="496"/>
        <v>131189.17000000001</v>
      </c>
      <c r="AD531">
        <f t="shared" si="497"/>
        <v>0</v>
      </c>
      <c r="AE531">
        <f t="shared" si="498"/>
        <v>0</v>
      </c>
      <c r="AF531">
        <f t="shared" si="498"/>
        <v>0</v>
      </c>
      <c r="AG531">
        <f t="shared" si="499"/>
        <v>0</v>
      </c>
      <c r="AH531">
        <f t="shared" si="500"/>
        <v>0</v>
      </c>
      <c r="AI531">
        <f t="shared" si="500"/>
        <v>0</v>
      </c>
      <c r="AJ531">
        <f t="shared" si="501"/>
        <v>0</v>
      </c>
      <c r="AK531">
        <v>131189.17000000001</v>
      </c>
      <c r="AL531">
        <v>131189.17000000001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1</v>
      </c>
      <c r="AW531">
        <v>1</v>
      </c>
      <c r="AZ531">
        <v>1</v>
      </c>
      <c r="BA531">
        <v>1</v>
      </c>
      <c r="BB531">
        <v>1</v>
      </c>
      <c r="BC531">
        <v>1</v>
      </c>
      <c r="BD531" t="s">
        <v>3</v>
      </c>
      <c r="BE531" t="s">
        <v>3</v>
      </c>
      <c r="BF531" t="s">
        <v>3</v>
      </c>
      <c r="BG531" t="s">
        <v>3</v>
      </c>
      <c r="BH531">
        <v>3</v>
      </c>
      <c r="BI531">
        <v>1</v>
      </c>
      <c r="BJ531" t="s">
        <v>3</v>
      </c>
      <c r="BM531">
        <v>6001</v>
      </c>
      <c r="BN531">
        <v>0</v>
      </c>
      <c r="BO531" t="s">
        <v>3</v>
      </c>
      <c r="BP531">
        <v>0</v>
      </c>
      <c r="BQ531">
        <v>0</v>
      </c>
      <c r="BR531">
        <v>0</v>
      </c>
      <c r="BS531">
        <v>1</v>
      </c>
      <c r="BT531">
        <v>1</v>
      </c>
      <c r="BU531">
        <v>1</v>
      </c>
      <c r="BV531">
        <v>1</v>
      </c>
      <c r="BW531">
        <v>1</v>
      </c>
      <c r="BX531">
        <v>1</v>
      </c>
      <c r="BY531" t="s">
        <v>3</v>
      </c>
      <c r="BZ531">
        <v>0</v>
      </c>
      <c r="CA531">
        <v>0</v>
      </c>
      <c r="CE531">
        <v>0</v>
      </c>
      <c r="CF531">
        <v>0</v>
      </c>
      <c r="CG531">
        <v>0</v>
      </c>
      <c r="CM531">
        <v>0</v>
      </c>
      <c r="CN531" t="s">
        <v>3</v>
      </c>
      <c r="CO531">
        <v>0</v>
      </c>
      <c r="CP531">
        <f t="shared" si="502"/>
        <v>0</v>
      </c>
      <c r="CQ531">
        <f t="shared" si="503"/>
        <v>131189.17000000001</v>
      </c>
      <c r="CR531">
        <f t="shared" si="504"/>
        <v>0</v>
      </c>
      <c r="CS531">
        <f t="shared" si="505"/>
        <v>0</v>
      </c>
      <c r="CT531">
        <f t="shared" si="506"/>
        <v>0</v>
      </c>
      <c r="CU531">
        <f t="shared" si="507"/>
        <v>0</v>
      </c>
      <c r="CV531">
        <f t="shared" si="508"/>
        <v>0</v>
      </c>
      <c r="CW531">
        <f t="shared" si="509"/>
        <v>0</v>
      </c>
      <c r="CX531">
        <f t="shared" si="509"/>
        <v>0</v>
      </c>
      <c r="CY531">
        <f t="shared" si="510"/>
        <v>0</v>
      </c>
      <c r="CZ531">
        <f t="shared" si="511"/>
        <v>0</v>
      </c>
      <c r="DC531" t="s">
        <v>3</v>
      </c>
      <c r="DD531" t="s">
        <v>3</v>
      </c>
      <c r="DE531" t="s">
        <v>3</v>
      </c>
      <c r="DF531" t="s">
        <v>3</v>
      </c>
      <c r="DG531" t="s">
        <v>3</v>
      </c>
      <c r="DH531" t="s">
        <v>3</v>
      </c>
      <c r="DI531" t="s">
        <v>3</v>
      </c>
      <c r="DJ531" t="s">
        <v>3</v>
      </c>
      <c r="DK531" t="s">
        <v>3</v>
      </c>
      <c r="DL531" t="s">
        <v>3</v>
      </c>
      <c r="DM531" t="s">
        <v>3</v>
      </c>
      <c r="DN531">
        <v>0</v>
      </c>
      <c r="DO531">
        <v>0</v>
      </c>
      <c r="DP531">
        <v>1</v>
      </c>
      <c r="DQ531">
        <v>1</v>
      </c>
      <c r="DU531">
        <v>1010</v>
      </c>
      <c r="DV531" t="s">
        <v>43</v>
      </c>
      <c r="DW531" t="s">
        <v>43</v>
      </c>
      <c r="DX531">
        <v>1</v>
      </c>
      <c r="EE531">
        <v>42219314</v>
      </c>
      <c r="EF531">
        <v>0</v>
      </c>
      <c r="EG531" t="s">
        <v>348</v>
      </c>
      <c r="EH531">
        <v>0</v>
      </c>
      <c r="EI531" t="s">
        <v>3</v>
      </c>
      <c r="EJ531">
        <v>1</v>
      </c>
      <c r="EK531">
        <v>6001</v>
      </c>
      <c r="EL531" t="s">
        <v>349</v>
      </c>
      <c r="EM531" t="s">
        <v>348</v>
      </c>
      <c r="EO531" t="s">
        <v>3</v>
      </c>
      <c r="EQ531">
        <v>0</v>
      </c>
      <c r="ER531">
        <v>131189.17000000001</v>
      </c>
      <c r="ES531">
        <v>131189.17000000001</v>
      </c>
      <c r="ET531">
        <v>0</v>
      </c>
      <c r="EU531">
        <v>0</v>
      </c>
      <c r="EV531">
        <v>0</v>
      </c>
      <c r="EW531">
        <v>0</v>
      </c>
      <c r="EX531">
        <v>0</v>
      </c>
      <c r="EY531">
        <v>0</v>
      </c>
      <c r="EZ531">
        <v>5</v>
      </c>
      <c r="FC531">
        <v>1</v>
      </c>
      <c r="FD531">
        <v>18</v>
      </c>
      <c r="FF531">
        <v>157427</v>
      </c>
      <c r="FQ531">
        <v>0</v>
      </c>
      <c r="FR531">
        <f t="shared" si="512"/>
        <v>0</v>
      </c>
      <c r="FS531">
        <v>0</v>
      </c>
      <c r="FX531">
        <v>0</v>
      </c>
      <c r="FY531">
        <v>0</v>
      </c>
      <c r="GA531" t="s">
        <v>399</v>
      </c>
      <c r="GD531">
        <v>0</v>
      </c>
      <c r="GF531">
        <v>1879442700</v>
      </c>
      <c r="GG531">
        <v>2</v>
      </c>
      <c r="GH531">
        <v>3</v>
      </c>
      <c r="GI531">
        <v>-2</v>
      </c>
      <c r="GJ531">
        <v>0</v>
      </c>
      <c r="GK531">
        <f>ROUND(R531*(R12)/100,2)</f>
        <v>0</v>
      </c>
      <c r="GL531">
        <f t="shared" si="513"/>
        <v>0</v>
      </c>
      <c r="GM531">
        <f t="shared" si="514"/>
        <v>0</v>
      </c>
      <c r="GN531">
        <f t="shared" si="515"/>
        <v>0</v>
      </c>
      <c r="GO531">
        <f t="shared" si="516"/>
        <v>0</v>
      </c>
      <c r="GP531">
        <f t="shared" si="517"/>
        <v>0</v>
      </c>
      <c r="GR531">
        <v>1</v>
      </c>
      <c r="GS531">
        <v>1</v>
      </c>
      <c r="GT531">
        <v>0</v>
      </c>
      <c r="GU531" t="s">
        <v>3</v>
      </c>
      <c r="GV531">
        <f t="shared" si="518"/>
        <v>0</v>
      </c>
      <c r="GW531">
        <v>1</v>
      </c>
      <c r="GX531">
        <f t="shared" si="519"/>
        <v>0</v>
      </c>
      <c r="HA531">
        <v>0</v>
      </c>
      <c r="HB531">
        <v>0</v>
      </c>
      <c r="HC531">
        <f t="shared" si="520"/>
        <v>0</v>
      </c>
      <c r="IK531">
        <v>0</v>
      </c>
    </row>
    <row r="532" spans="1:245" x14ac:dyDescent="0.2">
      <c r="A532">
        <v>17</v>
      </c>
      <c r="B532">
        <v>0</v>
      </c>
      <c r="E532" t="s">
        <v>400</v>
      </c>
      <c r="F532" t="s">
        <v>346</v>
      </c>
      <c r="G532" t="s">
        <v>401</v>
      </c>
      <c r="H532" t="s">
        <v>43</v>
      </c>
      <c r="I532">
        <v>0</v>
      </c>
      <c r="J532">
        <v>0</v>
      </c>
      <c r="O532">
        <f t="shared" si="485"/>
        <v>0</v>
      </c>
      <c r="P532">
        <f t="shared" si="486"/>
        <v>0</v>
      </c>
      <c r="Q532">
        <f t="shared" si="487"/>
        <v>0</v>
      </c>
      <c r="R532">
        <f t="shared" si="488"/>
        <v>0</v>
      </c>
      <c r="S532">
        <f t="shared" si="489"/>
        <v>0</v>
      </c>
      <c r="T532">
        <f t="shared" si="490"/>
        <v>0</v>
      </c>
      <c r="U532">
        <f t="shared" si="491"/>
        <v>0</v>
      </c>
      <c r="V532">
        <f t="shared" si="492"/>
        <v>0</v>
      </c>
      <c r="W532">
        <f t="shared" si="493"/>
        <v>0</v>
      </c>
      <c r="X532">
        <f t="shared" si="494"/>
        <v>0</v>
      </c>
      <c r="Y532">
        <f t="shared" si="494"/>
        <v>0</v>
      </c>
      <c r="AA532">
        <v>45334378</v>
      </c>
      <c r="AB532">
        <f t="shared" si="495"/>
        <v>672912.5</v>
      </c>
      <c r="AC532">
        <f t="shared" si="496"/>
        <v>672912.5</v>
      </c>
      <c r="AD532">
        <f t="shared" si="497"/>
        <v>0</v>
      </c>
      <c r="AE532">
        <f t="shared" si="498"/>
        <v>0</v>
      </c>
      <c r="AF532">
        <f t="shared" si="498"/>
        <v>0</v>
      </c>
      <c r="AG532">
        <f t="shared" si="499"/>
        <v>0</v>
      </c>
      <c r="AH532">
        <f t="shared" si="500"/>
        <v>0</v>
      </c>
      <c r="AI532">
        <f t="shared" si="500"/>
        <v>0</v>
      </c>
      <c r="AJ532">
        <f t="shared" si="501"/>
        <v>0</v>
      </c>
      <c r="AK532">
        <v>672912.5</v>
      </c>
      <c r="AL532">
        <v>672912.5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1</v>
      </c>
      <c r="AW532">
        <v>1</v>
      </c>
      <c r="AZ532">
        <v>1</v>
      </c>
      <c r="BA532">
        <v>1</v>
      </c>
      <c r="BB532">
        <v>1</v>
      </c>
      <c r="BC532">
        <v>1</v>
      </c>
      <c r="BD532" t="s">
        <v>3</v>
      </c>
      <c r="BE532" t="s">
        <v>3</v>
      </c>
      <c r="BF532" t="s">
        <v>3</v>
      </c>
      <c r="BG532" t="s">
        <v>3</v>
      </c>
      <c r="BH532">
        <v>3</v>
      </c>
      <c r="BI532">
        <v>1</v>
      </c>
      <c r="BJ532" t="s">
        <v>3</v>
      </c>
      <c r="BM532">
        <v>6001</v>
      </c>
      <c r="BN532">
        <v>0</v>
      </c>
      <c r="BO532" t="s">
        <v>3</v>
      </c>
      <c r="BP532">
        <v>0</v>
      </c>
      <c r="BQ532">
        <v>0</v>
      </c>
      <c r="BR532">
        <v>0</v>
      </c>
      <c r="BS532">
        <v>1</v>
      </c>
      <c r="BT532">
        <v>1</v>
      </c>
      <c r="BU532">
        <v>1</v>
      </c>
      <c r="BV532">
        <v>1</v>
      </c>
      <c r="BW532">
        <v>1</v>
      </c>
      <c r="BX532">
        <v>1</v>
      </c>
      <c r="BY532" t="s">
        <v>3</v>
      </c>
      <c r="BZ532">
        <v>0</v>
      </c>
      <c r="CA532">
        <v>0</v>
      </c>
      <c r="CE532">
        <v>0</v>
      </c>
      <c r="CF532">
        <v>0</v>
      </c>
      <c r="CG532">
        <v>0</v>
      </c>
      <c r="CM532">
        <v>0</v>
      </c>
      <c r="CN532" t="s">
        <v>3</v>
      </c>
      <c r="CO532">
        <v>0</v>
      </c>
      <c r="CP532">
        <f t="shared" si="502"/>
        <v>0</v>
      </c>
      <c r="CQ532">
        <f t="shared" si="503"/>
        <v>672912.5</v>
      </c>
      <c r="CR532">
        <f t="shared" si="504"/>
        <v>0</v>
      </c>
      <c r="CS532">
        <f t="shared" si="505"/>
        <v>0</v>
      </c>
      <c r="CT532">
        <f t="shared" si="506"/>
        <v>0</v>
      </c>
      <c r="CU532">
        <f t="shared" si="507"/>
        <v>0</v>
      </c>
      <c r="CV532">
        <f t="shared" si="508"/>
        <v>0</v>
      </c>
      <c r="CW532">
        <f t="shared" si="509"/>
        <v>0</v>
      </c>
      <c r="CX532">
        <f t="shared" si="509"/>
        <v>0</v>
      </c>
      <c r="CY532">
        <f t="shared" si="510"/>
        <v>0</v>
      </c>
      <c r="CZ532">
        <f t="shared" si="511"/>
        <v>0</v>
      </c>
      <c r="DC532" t="s">
        <v>3</v>
      </c>
      <c r="DD532" t="s">
        <v>3</v>
      </c>
      <c r="DE532" t="s">
        <v>3</v>
      </c>
      <c r="DF532" t="s">
        <v>3</v>
      </c>
      <c r="DG532" t="s">
        <v>3</v>
      </c>
      <c r="DH532" t="s">
        <v>3</v>
      </c>
      <c r="DI532" t="s">
        <v>3</v>
      </c>
      <c r="DJ532" t="s">
        <v>3</v>
      </c>
      <c r="DK532" t="s">
        <v>3</v>
      </c>
      <c r="DL532" t="s">
        <v>3</v>
      </c>
      <c r="DM532" t="s">
        <v>3</v>
      </c>
      <c r="DN532">
        <v>0</v>
      </c>
      <c r="DO532">
        <v>0</v>
      </c>
      <c r="DP532">
        <v>1</v>
      </c>
      <c r="DQ532">
        <v>1</v>
      </c>
      <c r="DU532">
        <v>1010</v>
      </c>
      <c r="DV532" t="s">
        <v>43</v>
      </c>
      <c r="DW532" t="s">
        <v>43</v>
      </c>
      <c r="DX532">
        <v>1</v>
      </c>
      <c r="EE532">
        <v>42219314</v>
      </c>
      <c r="EF532">
        <v>0</v>
      </c>
      <c r="EG532" t="s">
        <v>348</v>
      </c>
      <c r="EH532">
        <v>0</v>
      </c>
      <c r="EI532" t="s">
        <v>3</v>
      </c>
      <c r="EJ532">
        <v>1</v>
      </c>
      <c r="EK532">
        <v>6001</v>
      </c>
      <c r="EL532" t="s">
        <v>349</v>
      </c>
      <c r="EM532" t="s">
        <v>348</v>
      </c>
      <c r="EO532" t="s">
        <v>3</v>
      </c>
      <c r="EQ532">
        <v>0</v>
      </c>
      <c r="ER532">
        <v>672912.5</v>
      </c>
      <c r="ES532">
        <v>672912.5</v>
      </c>
      <c r="ET532">
        <v>0</v>
      </c>
      <c r="EU532">
        <v>0</v>
      </c>
      <c r="EV532">
        <v>0</v>
      </c>
      <c r="EW532">
        <v>0</v>
      </c>
      <c r="EX532">
        <v>0</v>
      </c>
      <c r="EY532">
        <v>0</v>
      </c>
      <c r="EZ532">
        <v>5</v>
      </c>
      <c r="FC532">
        <v>1</v>
      </c>
      <c r="FD532">
        <v>18</v>
      </c>
      <c r="FF532">
        <v>807495</v>
      </c>
      <c r="FQ532">
        <v>0</v>
      </c>
      <c r="FR532">
        <f t="shared" si="512"/>
        <v>0</v>
      </c>
      <c r="FS532">
        <v>0</v>
      </c>
      <c r="FX532">
        <v>0</v>
      </c>
      <c r="FY532">
        <v>0</v>
      </c>
      <c r="GA532" t="s">
        <v>402</v>
      </c>
      <c r="GD532">
        <v>0</v>
      </c>
      <c r="GF532">
        <v>1198745115</v>
      </c>
      <c r="GG532">
        <v>2</v>
      </c>
      <c r="GH532">
        <v>3</v>
      </c>
      <c r="GI532">
        <v>-2</v>
      </c>
      <c r="GJ532">
        <v>0</v>
      </c>
      <c r="GK532">
        <f>ROUND(R532*(R12)/100,2)</f>
        <v>0</v>
      </c>
      <c r="GL532">
        <f t="shared" si="513"/>
        <v>0</v>
      </c>
      <c r="GM532">
        <f t="shared" si="514"/>
        <v>0</v>
      </c>
      <c r="GN532">
        <f t="shared" si="515"/>
        <v>0</v>
      </c>
      <c r="GO532">
        <f t="shared" si="516"/>
        <v>0</v>
      </c>
      <c r="GP532">
        <f t="shared" si="517"/>
        <v>0</v>
      </c>
      <c r="GR532">
        <v>1</v>
      </c>
      <c r="GS532">
        <v>1</v>
      </c>
      <c r="GT532">
        <v>0</v>
      </c>
      <c r="GU532" t="s">
        <v>3</v>
      </c>
      <c r="GV532">
        <f t="shared" si="518"/>
        <v>0</v>
      </c>
      <c r="GW532">
        <v>1</v>
      </c>
      <c r="GX532">
        <f t="shared" si="519"/>
        <v>0</v>
      </c>
      <c r="HA532">
        <v>0</v>
      </c>
      <c r="HB532">
        <v>0</v>
      </c>
      <c r="HC532">
        <f t="shared" si="520"/>
        <v>0</v>
      </c>
      <c r="IK532">
        <v>0</v>
      </c>
    </row>
    <row r="534" spans="1:245" x14ac:dyDescent="0.2">
      <c r="A534" s="2">
        <v>51</v>
      </c>
      <c r="B534" s="2">
        <f>B523</f>
        <v>0</v>
      </c>
      <c r="C534" s="2">
        <f>A523</f>
        <v>5</v>
      </c>
      <c r="D534" s="2">
        <f>ROW(A523)</f>
        <v>523</v>
      </c>
      <c r="E534" s="2"/>
      <c r="F534" s="2" t="str">
        <f>IF(F523&lt;&gt;"",F523,"")</f>
        <v>Новый подраздел</v>
      </c>
      <c r="G534" s="2" t="str">
        <f>IF(G523&lt;&gt;"",G523,"")</f>
        <v>Игровые МАФ Дмитровское ш. 54 к.2</v>
      </c>
      <c r="H534" s="2">
        <v>0</v>
      </c>
      <c r="I534" s="2"/>
      <c r="J534" s="2"/>
      <c r="K534" s="2"/>
      <c r="L534" s="2"/>
      <c r="M534" s="2"/>
      <c r="N534" s="2"/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>
        <f t="shared" ref="AO534:BC534" si="521">ROUND(BX534,2)</f>
        <v>0</v>
      </c>
      <c r="AP534" s="2">
        <f t="shared" si="521"/>
        <v>0</v>
      </c>
      <c r="AQ534" s="2">
        <f t="shared" si="521"/>
        <v>0</v>
      </c>
      <c r="AR534" s="2">
        <f t="shared" si="521"/>
        <v>0</v>
      </c>
      <c r="AS534" s="2">
        <f t="shared" si="521"/>
        <v>0</v>
      </c>
      <c r="AT534" s="2">
        <f t="shared" si="521"/>
        <v>0</v>
      </c>
      <c r="AU534" s="2">
        <f t="shared" si="521"/>
        <v>0</v>
      </c>
      <c r="AV534" s="2">
        <f t="shared" si="521"/>
        <v>0</v>
      </c>
      <c r="AW534" s="2">
        <f t="shared" si="521"/>
        <v>0</v>
      </c>
      <c r="AX534" s="2">
        <f t="shared" si="521"/>
        <v>0</v>
      </c>
      <c r="AY534" s="2">
        <f t="shared" si="521"/>
        <v>0</v>
      </c>
      <c r="AZ534" s="2">
        <f t="shared" si="521"/>
        <v>0</v>
      </c>
      <c r="BA534" s="2">
        <f t="shared" si="521"/>
        <v>0</v>
      </c>
      <c r="BB534" s="2">
        <f t="shared" si="521"/>
        <v>0</v>
      </c>
      <c r="BC534" s="2">
        <f t="shared" si="521"/>
        <v>0</v>
      </c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3"/>
      <c r="DH534" s="3"/>
      <c r="DI534" s="3"/>
      <c r="DJ534" s="3"/>
      <c r="DK534" s="3"/>
      <c r="DL534" s="3"/>
      <c r="DM534" s="3"/>
      <c r="DN534" s="3"/>
      <c r="DO534" s="3"/>
      <c r="DP534" s="3"/>
      <c r="DQ534" s="3"/>
      <c r="DR534" s="3"/>
      <c r="DS534" s="3"/>
      <c r="DT534" s="3"/>
      <c r="DU534" s="3"/>
      <c r="DV534" s="3"/>
      <c r="DW534" s="3"/>
      <c r="DX534" s="3"/>
      <c r="DY534" s="3"/>
      <c r="DZ534" s="3"/>
      <c r="EA534" s="3"/>
      <c r="EB534" s="3"/>
      <c r="EC534" s="3"/>
      <c r="ED534" s="3"/>
      <c r="EE534" s="3"/>
      <c r="EF534" s="3"/>
      <c r="EG534" s="3"/>
      <c r="EH534" s="3"/>
      <c r="EI534" s="3"/>
      <c r="EJ534" s="3"/>
      <c r="EK534" s="3"/>
      <c r="EL534" s="3"/>
      <c r="EM534" s="3"/>
      <c r="EN534" s="3"/>
      <c r="EO534" s="3"/>
      <c r="EP534" s="3"/>
      <c r="EQ534" s="3"/>
      <c r="ER534" s="3"/>
      <c r="ES534" s="3"/>
      <c r="ET534" s="3"/>
      <c r="EU534" s="3"/>
      <c r="EV534" s="3"/>
      <c r="EW534" s="3"/>
      <c r="EX534" s="3"/>
      <c r="EY534" s="3"/>
      <c r="EZ534" s="3"/>
      <c r="FA534" s="3"/>
      <c r="FB534" s="3"/>
      <c r="FC534" s="3"/>
      <c r="FD534" s="3"/>
      <c r="FE534" s="3"/>
      <c r="FF534" s="3"/>
      <c r="FG534" s="3"/>
      <c r="FH534" s="3"/>
      <c r="FI534" s="3"/>
      <c r="FJ534" s="3"/>
      <c r="FK534" s="3"/>
      <c r="FL534" s="3"/>
      <c r="FM534" s="3"/>
      <c r="FN534" s="3"/>
      <c r="FO534" s="3"/>
      <c r="FP534" s="3"/>
      <c r="FQ534" s="3"/>
      <c r="FR534" s="3"/>
      <c r="FS534" s="3"/>
      <c r="FT534" s="3"/>
      <c r="FU534" s="3"/>
      <c r="FV534" s="3"/>
      <c r="FW534" s="3"/>
      <c r="FX534" s="3"/>
      <c r="FY534" s="3"/>
      <c r="FZ534" s="3"/>
      <c r="GA534" s="3"/>
      <c r="GB534" s="3"/>
      <c r="GC534" s="3"/>
      <c r="GD534" s="3"/>
      <c r="GE534" s="3"/>
      <c r="GF534" s="3"/>
      <c r="GG534" s="3"/>
      <c r="GH534" s="3"/>
      <c r="GI534" s="3"/>
      <c r="GJ534" s="3"/>
      <c r="GK534" s="3"/>
      <c r="GL534" s="3"/>
      <c r="GM534" s="3"/>
      <c r="GN534" s="3"/>
      <c r="GO534" s="3"/>
      <c r="GP534" s="3"/>
      <c r="GQ534" s="3"/>
      <c r="GR534" s="3"/>
      <c r="GS534" s="3"/>
      <c r="GT534" s="3"/>
      <c r="GU534" s="3"/>
      <c r="GV534" s="3"/>
      <c r="GW534" s="3"/>
      <c r="GX534" s="3">
        <v>0</v>
      </c>
    </row>
    <row r="536" spans="1:245" x14ac:dyDescent="0.2">
      <c r="A536" s="4">
        <v>50</v>
      </c>
      <c r="B536" s="4">
        <v>0</v>
      </c>
      <c r="C536" s="4">
        <v>0</v>
      </c>
      <c r="D536" s="4">
        <v>1</v>
      </c>
      <c r="E536" s="4">
        <v>201</v>
      </c>
      <c r="F536" s="4">
        <f>ROUND(Source!O534,O536)</f>
        <v>0</v>
      </c>
      <c r="G536" s="4" t="s">
        <v>105</v>
      </c>
      <c r="H536" s="4" t="s">
        <v>106</v>
      </c>
      <c r="I536" s="4"/>
      <c r="J536" s="4"/>
      <c r="K536" s="4">
        <v>201</v>
      </c>
      <c r="L536" s="4">
        <v>1</v>
      </c>
      <c r="M536" s="4">
        <v>3</v>
      </c>
      <c r="N536" s="4" t="s">
        <v>3</v>
      </c>
      <c r="O536" s="4">
        <v>2</v>
      </c>
      <c r="P536" s="4"/>
      <c r="Q536" s="4"/>
      <c r="R536" s="4"/>
      <c r="S536" s="4"/>
      <c r="T536" s="4"/>
      <c r="U536" s="4"/>
      <c r="V536" s="4"/>
      <c r="W536" s="4"/>
    </row>
    <row r="537" spans="1:245" x14ac:dyDescent="0.2">
      <c r="A537" s="4">
        <v>50</v>
      </c>
      <c r="B537" s="4">
        <v>0</v>
      </c>
      <c r="C537" s="4">
        <v>0</v>
      </c>
      <c r="D537" s="4">
        <v>1</v>
      </c>
      <c r="E537" s="4">
        <v>202</v>
      </c>
      <c r="F537" s="4">
        <f>ROUND(Source!P534,O537)</f>
        <v>0</v>
      </c>
      <c r="G537" s="4" t="s">
        <v>107</v>
      </c>
      <c r="H537" s="4" t="s">
        <v>108</v>
      </c>
      <c r="I537" s="4"/>
      <c r="J537" s="4"/>
      <c r="K537" s="4">
        <v>202</v>
      </c>
      <c r="L537" s="4">
        <v>2</v>
      </c>
      <c r="M537" s="4">
        <v>3</v>
      </c>
      <c r="N537" s="4" t="s">
        <v>3</v>
      </c>
      <c r="O537" s="4">
        <v>2</v>
      </c>
      <c r="P537" s="4"/>
      <c r="Q537" s="4"/>
      <c r="R537" s="4"/>
      <c r="S537" s="4"/>
      <c r="T537" s="4"/>
      <c r="U537" s="4"/>
      <c r="V537" s="4"/>
      <c r="W537" s="4"/>
    </row>
    <row r="538" spans="1:245" x14ac:dyDescent="0.2">
      <c r="A538" s="4">
        <v>50</v>
      </c>
      <c r="B538" s="4">
        <v>0</v>
      </c>
      <c r="C538" s="4">
        <v>0</v>
      </c>
      <c r="D538" s="4">
        <v>1</v>
      </c>
      <c r="E538" s="4">
        <v>222</v>
      </c>
      <c r="F538" s="4">
        <f>ROUND(Source!AO534,O538)</f>
        <v>0</v>
      </c>
      <c r="G538" s="4" t="s">
        <v>109</v>
      </c>
      <c r="H538" s="4" t="s">
        <v>110</v>
      </c>
      <c r="I538" s="4"/>
      <c r="J538" s="4"/>
      <c r="K538" s="4">
        <v>222</v>
      </c>
      <c r="L538" s="4">
        <v>3</v>
      </c>
      <c r="M538" s="4">
        <v>3</v>
      </c>
      <c r="N538" s="4" t="s">
        <v>3</v>
      </c>
      <c r="O538" s="4">
        <v>2</v>
      </c>
      <c r="P538" s="4"/>
      <c r="Q538" s="4"/>
      <c r="R538" s="4"/>
      <c r="S538" s="4"/>
      <c r="T538" s="4"/>
      <c r="U538" s="4"/>
      <c r="V538" s="4"/>
      <c r="W538" s="4"/>
    </row>
    <row r="539" spans="1:245" x14ac:dyDescent="0.2">
      <c r="A539" s="4">
        <v>50</v>
      </c>
      <c r="B539" s="4">
        <v>0</v>
      </c>
      <c r="C539" s="4">
        <v>0</v>
      </c>
      <c r="D539" s="4">
        <v>1</v>
      </c>
      <c r="E539" s="4">
        <v>225</v>
      </c>
      <c r="F539" s="4">
        <f>ROUND(Source!AV534,O539)</f>
        <v>0</v>
      </c>
      <c r="G539" s="4" t="s">
        <v>111</v>
      </c>
      <c r="H539" s="4" t="s">
        <v>112</v>
      </c>
      <c r="I539" s="4"/>
      <c r="J539" s="4"/>
      <c r="K539" s="4">
        <v>225</v>
      </c>
      <c r="L539" s="4">
        <v>4</v>
      </c>
      <c r="M539" s="4">
        <v>3</v>
      </c>
      <c r="N539" s="4" t="s">
        <v>3</v>
      </c>
      <c r="O539" s="4">
        <v>2</v>
      </c>
      <c r="P539" s="4"/>
      <c r="Q539" s="4"/>
      <c r="R539" s="4"/>
      <c r="S539" s="4"/>
      <c r="T539" s="4"/>
      <c r="U539" s="4"/>
      <c r="V539" s="4"/>
      <c r="W539" s="4"/>
    </row>
    <row r="540" spans="1:245" x14ac:dyDescent="0.2">
      <c r="A540" s="4">
        <v>50</v>
      </c>
      <c r="B540" s="4">
        <v>0</v>
      </c>
      <c r="C540" s="4">
        <v>0</v>
      </c>
      <c r="D540" s="4">
        <v>1</v>
      </c>
      <c r="E540" s="4">
        <v>226</v>
      </c>
      <c r="F540" s="4">
        <f>ROUND(Source!AW534,O540)</f>
        <v>0</v>
      </c>
      <c r="G540" s="4" t="s">
        <v>113</v>
      </c>
      <c r="H540" s="4" t="s">
        <v>114</v>
      </c>
      <c r="I540" s="4"/>
      <c r="J540" s="4"/>
      <c r="K540" s="4">
        <v>226</v>
      </c>
      <c r="L540" s="4">
        <v>5</v>
      </c>
      <c r="M540" s="4">
        <v>3</v>
      </c>
      <c r="N540" s="4" t="s">
        <v>3</v>
      </c>
      <c r="O540" s="4">
        <v>2</v>
      </c>
      <c r="P540" s="4"/>
      <c r="Q540" s="4"/>
      <c r="R540" s="4"/>
      <c r="S540" s="4"/>
      <c r="T540" s="4"/>
      <c r="U540" s="4"/>
      <c r="V540" s="4"/>
      <c r="W540" s="4"/>
    </row>
    <row r="541" spans="1:245" x14ac:dyDescent="0.2">
      <c r="A541" s="4">
        <v>50</v>
      </c>
      <c r="B541" s="4">
        <v>0</v>
      </c>
      <c r="C541" s="4">
        <v>0</v>
      </c>
      <c r="D541" s="4">
        <v>1</v>
      </c>
      <c r="E541" s="4">
        <v>227</v>
      </c>
      <c r="F541" s="4">
        <f>ROUND(Source!AX534,O541)</f>
        <v>0</v>
      </c>
      <c r="G541" s="4" t="s">
        <v>115</v>
      </c>
      <c r="H541" s="4" t="s">
        <v>116</v>
      </c>
      <c r="I541" s="4"/>
      <c r="J541" s="4"/>
      <c r="K541" s="4">
        <v>227</v>
      </c>
      <c r="L541" s="4">
        <v>6</v>
      </c>
      <c r="M541" s="4">
        <v>3</v>
      </c>
      <c r="N541" s="4" t="s">
        <v>3</v>
      </c>
      <c r="O541" s="4">
        <v>2</v>
      </c>
      <c r="P541" s="4"/>
      <c r="Q541" s="4"/>
      <c r="R541" s="4"/>
      <c r="S541" s="4"/>
      <c r="T541" s="4"/>
      <c r="U541" s="4"/>
      <c r="V541" s="4"/>
      <c r="W541" s="4"/>
    </row>
    <row r="542" spans="1:245" x14ac:dyDescent="0.2">
      <c r="A542" s="4">
        <v>50</v>
      </c>
      <c r="B542" s="4">
        <v>0</v>
      </c>
      <c r="C542" s="4">
        <v>0</v>
      </c>
      <c r="D542" s="4">
        <v>1</v>
      </c>
      <c r="E542" s="4">
        <v>228</v>
      </c>
      <c r="F542" s="4">
        <f>ROUND(Source!AY534,O542)</f>
        <v>0</v>
      </c>
      <c r="G542" s="4" t="s">
        <v>117</v>
      </c>
      <c r="H542" s="4" t="s">
        <v>118</v>
      </c>
      <c r="I542" s="4"/>
      <c r="J542" s="4"/>
      <c r="K542" s="4">
        <v>228</v>
      </c>
      <c r="L542" s="4">
        <v>7</v>
      </c>
      <c r="M542" s="4">
        <v>3</v>
      </c>
      <c r="N542" s="4" t="s">
        <v>3</v>
      </c>
      <c r="O542" s="4">
        <v>2</v>
      </c>
      <c r="P542" s="4"/>
      <c r="Q542" s="4"/>
      <c r="R542" s="4"/>
      <c r="S542" s="4"/>
      <c r="T542" s="4"/>
      <c r="U542" s="4"/>
      <c r="V542" s="4"/>
      <c r="W542" s="4"/>
    </row>
    <row r="543" spans="1:245" x14ac:dyDescent="0.2">
      <c r="A543" s="4">
        <v>50</v>
      </c>
      <c r="B543" s="4">
        <v>0</v>
      </c>
      <c r="C543" s="4">
        <v>0</v>
      </c>
      <c r="D543" s="4">
        <v>1</v>
      </c>
      <c r="E543" s="4">
        <v>216</v>
      </c>
      <c r="F543" s="4">
        <f>ROUND(Source!AP534,O543)</f>
        <v>0</v>
      </c>
      <c r="G543" s="4" t="s">
        <v>119</v>
      </c>
      <c r="H543" s="4" t="s">
        <v>120</v>
      </c>
      <c r="I543" s="4"/>
      <c r="J543" s="4"/>
      <c r="K543" s="4">
        <v>216</v>
      </c>
      <c r="L543" s="4">
        <v>8</v>
      </c>
      <c r="M543" s="4">
        <v>3</v>
      </c>
      <c r="N543" s="4" t="s">
        <v>3</v>
      </c>
      <c r="O543" s="4">
        <v>2</v>
      </c>
      <c r="P543" s="4"/>
      <c r="Q543" s="4"/>
      <c r="R543" s="4"/>
      <c r="S543" s="4"/>
      <c r="T543" s="4"/>
      <c r="U543" s="4"/>
      <c r="V543" s="4"/>
      <c r="W543" s="4"/>
    </row>
    <row r="544" spans="1:245" x14ac:dyDescent="0.2">
      <c r="A544" s="4">
        <v>50</v>
      </c>
      <c r="B544" s="4">
        <v>0</v>
      </c>
      <c r="C544" s="4">
        <v>0</v>
      </c>
      <c r="D544" s="4">
        <v>1</v>
      </c>
      <c r="E544" s="4">
        <v>223</v>
      </c>
      <c r="F544" s="4">
        <f>ROUND(Source!AQ534,O544)</f>
        <v>0</v>
      </c>
      <c r="G544" s="4" t="s">
        <v>121</v>
      </c>
      <c r="H544" s="4" t="s">
        <v>122</v>
      </c>
      <c r="I544" s="4"/>
      <c r="J544" s="4"/>
      <c r="K544" s="4">
        <v>223</v>
      </c>
      <c r="L544" s="4">
        <v>9</v>
      </c>
      <c r="M544" s="4">
        <v>3</v>
      </c>
      <c r="N544" s="4" t="s">
        <v>3</v>
      </c>
      <c r="O544" s="4">
        <v>2</v>
      </c>
      <c r="P544" s="4"/>
      <c r="Q544" s="4"/>
      <c r="R544" s="4"/>
      <c r="S544" s="4"/>
      <c r="T544" s="4"/>
      <c r="U544" s="4"/>
      <c r="V544" s="4"/>
      <c r="W544" s="4"/>
    </row>
    <row r="545" spans="1:23" x14ac:dyDescent="0.2">
      <c r="A545" s="4">
        <v>50</v>
      </c>
      <c r="B545" s="4">
        <v>0</v>
      </c>
      <c r="C545" s="4">
        <v>0</v>
      </c>
      <c r="D545" s="4">
        <v>1</v>
      </c>
      <c r="E545" s="4">
        <v>229</v>
      </c>
      <c r="F545" s="4">
        <f>ROUND(Source!AZ534,O545)</f>
        <v>0</v>
      </c>
      <c r="G545" s="4" t="s">
        <v>123</v>
      </c>
      <c r="H545" s="4" t="s">
        <v>124</v>
      </c>
      <c r="I545" s="4"/>
      <c r="J545" s="4"/>
      <c r="K545" s="4">
        <v>229</v>
      </c>
      <c r="L545" s="4">
        <v>10</v>
      </c>
      <c r="M545" s="4">
        <v>3</v>
      </c>
      <c r="N545" s="4" t="s">
        <v>3</v>
      </c>
      <c r="O545" s="4">
        <v>2</v>
      </c>
      <c r="P545" s="4"/>
      <c r="Q545" s="4"/>
      <c r="R545" s="4"/>
      <c r="S545" s="4"/>
      <c r="T545" s="4"/>
      <c r="U545" s="4"/>
      <c r="V545" s="4"/>
      <c r="W545" s="4"/>
    </row>
    <row r="546" spans="1:23" x14ac:dyDescent="0.2">
      <c r="A546" s="4">
        <v>50</v>
      </c>
      <c r="B546" s="4">
        <v>0</v>
      </c>
      <c r="C546" s="4">
        <v>0</v>
      </c>
      <c r="D546" s="4">
        <v>1</v>
      </c>
      <c r="E546" s="4">
        <v>203</v>
      </c>
      <c r="F546" s="4">
        <f>ROUND(Source!Q534,O546)</f>
        <v>0</v>
      </c>
      <c r="G546" s="4" t="s">
        <v>125</v>
      </c>
      <c r="H546" s="4" t="s">
        <v>126</v>
      </c>
      <c r="I546" s="4"/>
      <c r="J546" s="4"/>
      <c r="K546" s="4">
        <v>203</v>
      </c>
      <c r="L546" s="4">
        <v>11</v>
      </c>
      <c r="M546" s="4">
        <v>3</v>
      </c>
      <c r="N546" s="4" t="s">
        <v>3</v>
      </c>
      <c r="O546" s="4">
        <v>2</v>
      </c>
      <c r="P546" s="4"/>
      <c r="Q546" s="4"/>
      <c r="R546" s="4"/>
      <c r="S546" s="4"/>
      <c r="T546" s="4"/>
      <c r="U546" s="4"/>
      <c r="V546" s="4"/>
      <c r="W546" s="4"/>
    </row>
    <row r="547" spans="1:23" x14ac:dyDescent="0.2">
      <c r="A547" s="4">
        <v>50</v>
      </c>
      <c r="B547" s="4">
        <v>0</v>
      </c>
      <c r="C547" s="4">
        <v>0</v>
      </c>
      <c r="D547" s="4">
        <v>1</v>
      </c>
      <c r="E547" s="4">
        <v>231</v>
      </c>
      <c r="F547" s="4">
        <f>ROUND(Source!BB534,O547)</f>
        <v>0</v>
      </c>
      <c r="G547" s="4" t="s">
        <v>127</v>
      </c>
      <c r="H547" s="4" t="s">
        <v>128</v>
      </c>
      <c r="I547" s="4"/>
      <c r="J547" s="4"/>
      <c r="K547" s="4">
        <v>231</v>
      </c>
      <c r="L547" s="4">
        <v>12</v>
      </c>
      <c r="M547" s="4">
        <v>3</v>
      </c>
      <c r="N547" s="4" t="s">
        <v>3</v>
      </c>
      <c r="O547" s="4">
        <v>2</v>
      </c>
      <c r="P547" s="4"/>
      <c r="Q547" s="4"/>
      <c r="R547" s="4"/>
      <c r="S547" s="4"/>
      <c r="T547" s="4"/>
      <c r="U547" s="4"/>
      <c r="V547" s="4"/>
      <c r="W547" s="4"/>
    </row>
    <row r="548" spans="1:23" x14ac:dyDescent="0.2">
      <c r="A548" s="4">
        <v>50</v>
      </c>
      <c r="B548" s="4">
        <v>0</v>
      </c>
      <c r="C548" s="4">
        <v>0</v>
      </c>
      <c r="D548" s="4">
        <v>1</v>
      </c>
      <c r="E548" s="4">
        <v>204</v>
      </c>
      <c r="F548" s="4">
        <f>ROUND(Source!R534,O548)</f>
        <v>0</v>
      </c>
      <c r="G548" s="4" t="s">
        <v>129</v>
      </c>
      <c r="H548" s="4" t="s">
        <v>130</v>
      </c>
      <c r="I548" s="4"/>
      <c r="J548" s="4"/>
      <c r="K548" s="4">
        <v>204</v>
      </c>
      <c r="L548" s="4">
        <v>13</v>
      </c>
      <c r="M548" s="4">
        <v>3</v>
      </c>
      <c r="N548" s="4" t="s">
        <v>3</v>
      </c>
      <c r="O548" s="4">
        <v>2</v>
      </c>
      <c r="P548" s="4"/>
      <c r="Q548" s="4"/>
      <c r="R548" s="4"/>
      <c r="S548" s="4"/>
      <c r="T548" s="4"/>
      <c r="U548" s="4"/>
      <c r="V548" s="4"/>
      <c r="W548" s="4"/>
    </row>
    <row r="549" spans="1:23" x14ac:dyDescent="0.2">
      <c r="A549" s="4">
        <v>50</v>
      </c>
      <c r="B549" s="4">
        <v>0</v>
      </c>
      <c r="C549" s="4">
        <v>0</v>
      </c>
      <c r="D549" s="4">
        <v>1</v>
      </c>
      <c r="E549" s="4">
        <v>205</v>
      </c>
      <c r="F549" s="4">
        <f>ROUND(Source!S534,O549)</f>
        <v>0</v>
      </c>
      <c r="G549" s="4" t="s">
        <v>131</v>
      </c>
      <c r="H549" s="4" t="s">
        <v>132</v>
      </c>
      <c r="I549" s="4"/>
      <c r="J549" s="4"/>
      <c r="K549" s="4">
        <v>205</v>
      </c>
      <c r="L549" s="4">
        <v>14</v>
      </c>
      <c r="M549" s="4">
        <v>3</v>
      </c>
      <c r="N549" s="4" t="s">
        <v>3</v>
      </c>
      <c r="O549" s="4">
        <v>2</v>
      </c>
      <c r="P549" s="4"/>
      <c r="Q549" s="4"/>
      <c r="R549" s="4"/>
      <c r="S549" s="4"/>
      <c r="T549" s="4"/>
      <c r="U549" s="4"/>
      <c r="V549" s="4"/>
      <c r="W549" s="4"/>
    </row>
    <row r="550" spans="1:23" x14ac:dyDescent="0.2">
      <c r="A550" s="4">
        <v>50</v>
      </c>
      <c r="B550" s="4">
        <v>0</v>
      </c>
      <c r="C550" s="4">
        <v>0</v>
      </c>
      <c r="D550" s="4">
        <v>1</v>
      </c>
      <c r="E550" s="4">
        <v>232</v>
      </c>
      <c r="F550" s="4">
        <f>ROUND(Source!BC534,O550)</f>
        <v>0</v>
      </c>
      <c r="G550" s="4" t="s">
        <v>133</v>
      </c>
      <c r="H550" s="4" t="s">
        <v>134</v>
      </c>
      <c r="I550" s="4"/>
      <c r="J550" s="4"/>
      <c r="K550" s="4">
        <v>232</v>
      </c>
      <c r="L550" s="4">
        <v>15</v>
      </c>
      <c r="M550" s="4">
        <v>3</v>
      </c>
      <c r="N550" s="4" t="s">
        <v>3</v>
      </c>
      <c r="O550" s="4">
        <v>2</v>
      </c>
      <c r="P550" s="4"/>
      <c r="Q550" s="4"/>
      <c r="R550" s="4"/>
      <c r="S550" s="4"/>
      <c r="T550" s="4"/>
      <c r="U550" s="4"/>
      <c r="V550" s="4"/>
      <c r="W550" s="4"/>
    </row>
    <row r="551" spans="1:23" x14ac:dyDescent="0.2">
      <c r="A551" s="4">
        <v>50</v>
      </c>
      <c r="B551" s="4">
        <v>0</v>
      </c>
      <c r="C551" s="4">
        <v>0</v>
      </c>
      <c r="D551" s="4">
        <v>1</v>
      </c>
      <c r="E551" s="4">
        <v>214</v>
      </c>
      <c r="F551" s="4">
        <f>ROUND(Source!AS534,O551)</f>
        <v>0</v>
      </c>
      <c r="G551" s="4" t="s">
        <v>135</v>
      </c>
      <c r="H551" s="4" t="s">
        <v>136</v>
      </c>
      <c r="I551" s="4"/>
      <c r="J551" s="4"/>
      <c r="K551" s="4">
        <v>214</v>
      </c>
      <c r="L551" s="4">
        <v>16</v>
      </c>
      <c r="M551" s="4">
        <v>3</v>
      </c>
      <c r="N551" s="4" t="s">
        <v>3</v>
      </c>
      <c r="O551" s="4">
        <v>2</v>
      </c>
      <c r="P551" s="4"/>
      <c r="Q551" s="4"/>
      <c r="R551" s="4"/>
      <c r="S551" s="4"/>
      <c r="T551" s="4"/>
      <c r="U551" s="4"/>
      <c r="V551" s="4"/>
      <c r="W551" s="4"/>
    </row>
    <row r="552" spans="1:23" x14ac:dyDescent="0.2">
      <c r="A552" s="4">
        <v>50</v>
      </c>
      <c r="B552" s="4">
        <v>0</v>
      </c>
      <c r="C552" s="4">
        <v>0</v>
      </c>
      <c r="D552" s="4">
        <v>1</v>
      </c>
      <c r="E552" s="4">
        <v>215</v>
      </c>
      <c r="F552" s="4">
        <f>ROUND(Source!AT534,O552)</f>
        <v>0</v>
      </c>
      <c r="G552" s="4" t="s">
        <v>137</v>
      </c>
      <c r="H552" s="4" t="s">
        <v>138</v>
      </c>
      <c r="I552" s="4"/>
      <c r="J552" s="4"/>
      <c r="K552" s="4">
        <v>215</v>
      </c>
      <c r="L552" s="4">
        <v>17</v>
      </c>
      <c r="M552" s="4">
        <v>3</v>
      </c>
      <c r="N552" s="4" t="s">
        <v>3</v>
      </c>
      <c r="O552" s="4">
        <v>2</v>
      </c>
      <c r="P552" s="4"/>
      <c r="Q552" s="4"/>
      <c r="R552" s="4"/>
      <c r="S552" s="4"/>
      <c r="T552" s="4"/>
      <c r="U552" s="4"/>
      <c r="V552" s="4"/>
      <c r="W552" s="4"/>
    </row>
    <row r="553" spans="1:23" x14ac:dyDescent="0.2">
      <c r="A553" s="4">
        <v>50</v>
      </c>
      <c r="B553" s="4">
        <v>0</v>
      </c>
      <c r="C553" s="4">
        <v>0</v>
      </c>
      <c r="D553" s="4">
        <v>1</v>
      </c>
      <c r="E553" s="4">
        <v>217</v>
      </c>
      <c r="F553" s="4">
        <f>ROUND(Source!AU534,O553)</f>
        <v>0</v>
      </c>
      <c r="G553" s="4" t="s">
        <v>139</v>
      </c>
      <c r="H553" s="4" t="s">
        <v>140</v>
      </c>
      <c r="I553" s="4"/>
      <c r="J553" s="4"/>
      <c r="K553" s="4">
        <v>217</v>
      </c>
      <c r="L553" s="4">
        <v>18</v>
      </c>
      <c r="M553" s="4">
        <v>3</v>
      </c>
      <c r="N553" s="4" t="s">
        <v>3</v>
      </c>
      <c r="O553" s="4">
        <v>2</v>
      </c>
      <c r="P553" s="4"/>
      <c r="Q553" s="4"/>
      <c r="R553" s="4"/>
      <c r="S553" s="4"/>
      <c r="T553" s="4"/>
      <c r="U553" s="4"/>
      <c r="V553" s="4"/>
      <c r="W553" s="4"/>
    </row>
    <row r="554" spans="1:23" x14ac:dyDescent="0.2">
      <c r="A554" s="4">
        <v>50</v>
      </c>
      <c r="B554" s="4">
        <v>0</v>
      </c>
      <c r="C554" s="4">
        <v>0</v>
      </c>
      <c r="D554" s="4">
        <v>1</v>
      </c>
      <c r="E554" s="4">
        <v>230</v>
      </c>
      <c r="F554" s="4">
        <f>ROUND(Source!BA534,O554)</f>
        <v>0</v>
      </c>
      <c r="G554" s="4" t="s">
        <v>141</v>
      </c>
      <c r="H554" s="4" t="s">
        <v>142</v>
      </c>
      <c r="I554" s="4"/>
      <c r="J554" s="4"/>
      <c r="K554" s="4">
        <v>230</v>
      </c>
      <c r="L554" s="4">
        <v>19</v>
      </c>
      <c r="M554" s="4">
        <v>3</v>
      </c>
      <c r="N554" s="4" t="s">
        <v>3</v>
      </c>
      <c r="O554" s="4">
        <v>2</v>
      </c>
      <c r="P554" s="4"/>
      <c r="Q554" s="4"/>
      <c r="R554" s="4"/>
      <c r="S554" s="4"/>
      <c r="T554" s="4"/>
      <c r="U554" s="4"/>
      <c r="V554" s="4"/>
      <c r="W554" s="4"/>
    </row>
    <row r="555" spans="1:23" x14ac:dyDescent="0.2">
      <c r="A555" s="4">
        <v>50</v>
      </c>
      <c r="B555" s="4">
        <v>0</v>
      </c>
      <c r="C555" s="4">
        <v>0</v>
      </c>
      <c r="D555" s="4">
        <v>1</v>
      </c>
      <c r="E555" s="4">
        <v>206</v>
      </c>
      <c r="F555" s="4">
        <f>ROUND(Source!T534,O555)</f>
        <v>0</v>
      </c>
      <c r="G555" s="4" t="s">
        <v>143</v>
      </c>
      <c r="H555" s="4" t="s">
        <v>144</v>
      </c>
      <c r="I555" s="4"/>
      <c r="J555" s="4"/>
      <c r="K555" s="4">
        <v>206</v>
      </c>
      <c r="L555" s="4">
        <v>20</v>
      </c>
      <c r="M555" s="4">
        <v>3</v>
      </c>
      <c r="N555" s="4" t="s">
        <v>3</v>
      </c>
      <c r="O555" s="4">
        <v>2</v>
      </c>
      <c r="P555" s="4"/>
      <c r="Q555" s="4"/>
      <c r="R555" s="4"/>
      <c r="S555" s="4"/>
      <c r="T555" s="4"/>
      <c r="U555" s="4"/>
      <c r="V555" s="4"/>
      <c r="W555" s="4"/>
    </row>
    <row r="556" spans="1:23" x14ac:dyDescent="0.2">
      <c r="A556" s="4">
        <v>50</v>
      </c>
      <c r="B556" s="4">
        <v>0</v>
      </c>
      <c r="C556" s="4">
        <v>0</v>
      </c>
      <c r="D556" s="4">
        <v>1</v>
      </c>
      <c r="E556" s="4">
        <v>207</v>
      </c>
      <c r="F556" s="4">
        <f>Source!U534</f>
        <v>0</v>
      </c>
      <c r="G556" s="4" t="s">
        <v>145</v>
      </c>
      <c r="H556" s="4" t="s">
        <v>146</v>
      </c>
      <c r="I556" s="4"/>
      <c r="J556" s="4"/>
      <c r="K556" s="4">
        <v>207</v>
      </c>
      <c r="L556" s="4">
        <v>21</v>
      </c>
      <c r="M556" s="4">
        <v>3</v>
      </c>
      <c r="N556" s="4" t="s">
        <v>3</v>
      </c>
      <c r="O556" s="4">
        <v>-1</v>
      </c>
      <c r="P556" s="4"/>
      <c r="Q556" s="4"/>
      <c r="R556" s="4"/>
      <c r="S556" s="4"/>
      <c r="T556" s="4"/>
      <c r="U556" s="4"/>
      <c r="V556" s="4"/>
      <c r="W556" s="4"/>
    </row>
    <row r="557" spans="1:23" x14ac:dyDescent="0.2">
      <c r="A557" s="4">
        <v>50</v>
      </c>
      <c r="B557" s="4">
        <v>0</v>
      </c>
      <c r="C557" s="4">
        <v>0</v>
      </c>
      <c r="D557" s="4">
        <v>1</v>
      </c>
      <c r="E557" s="4">
        <v>208</v>
      </c>
      <c r="F557" s="4">
        <f>Source!V534</f>
        <v>0</v>
      </c>
      <c r="G557" s="4" t="s">
        <v>147</v>
      </c>
      <c r="H557" s="4" t="s">
        <v>148</v>
      </c>
      <c r="I557" s="4"/>
      <c r="J557" s="4"/>
      <c r="K557" s="4">
        <v>208</v>
      </c>
      <c r="L557" s="4">
        <v>22</v>
      </c>
      <c r="M557" s="4">
        <v>3</v>
      </c>
      <c r="N557" s="4" t="s">
        <v>3</v>
      </c>
      <c r="O557" s="4">
        <v>-1</v>
      </c>
      <c r="P557" s="4"/>
      <c r="Q557" s="4"/>
      <c r="R557" s="4"/>
      <c r="S557" s="4"/>
      <c r="T557" s="4"/>
      <c r="U557" s="4"/>
      <c r="V557" s="4"/>
      <c r="W557" s="4"/>
    </row>
    <row r="558" spans="1:23" x14ac:dyDescent="0.2">
      <c r="A558" s="4">
        <v>50</v>
      </c>
      <c r="B558" s="4">
        <v>0</v>
      </c>
      <c r="C558" s="4">
        <v>0</v>
      </c>
      <c r="D558" s="4">
        <v>1</v>
      </c>
      <c r="E558" s="4">
        <v>209</v>
      </c>
      <c r="F558" s="4">
        <f>ROUND(Source!W534,O558)</f>
        <v>0</v>
      </c>
      <c r="G558" s="4" t="s">
        <v>149</v>
      </c>
      <c r="H558" s="4" t="s">
        <v>150</v>
      </c>
      <c r="I558" s="4"/>
      <c r="J558" s="4"/>
      <c r="K558" s="4">
        <v>209</v>
      </c>
      <c r="L558" s="4">
        <v>23</v>
      </c>
      <c r="M558" s="4">
        <v>3</v>
      </c>
      <c r="N558" s="4" t="s">
        <v>3</v>
      </c>
      <c r="O558" s="4">
        <v>2</v>
      </c>
      <c r="P558" s="4"/>
      <c r="Q558" s="4"/>
      <c r="R558" s="4"/>
      <c r="S558" s="4"/>
      <c r="T558" s="4"/>
      <c r="U558" s="4"/>
      <c r="V558" s="4"/>
      <c r="W558" s="4"/>
    </row>
    <row r="559" spans="1:23" x14ac:dyDescent="0.2">
      <c r="A559" s="4">
        <v>50</v>
      </c>
      <c r="B559" s="4">
        <v>0</v>
      </c>
      <c r="C559" s="4">
        <v>0</v>
      </c>
      <c r="D559" s="4">
        <v>1</v>
      </c>
      <c r="E559" s="4">
        <v>210</v>
      </c>
      <c r="F559" s="4">
        <f>ROUND(Source!X534,O559)</f>
        <v>0</v>
      </c>
      <c r="G559" s="4" t="s">
        <v>151</v>
      </c>
      <c r="H559" s="4" t="s">
        <v>152</v>
      </c>
      <c r="I559" s="4"/>
      <c r="J559" s="4"/>
      <c r="K559" s="4">
        <v>210</v>
      </c>
      <c r="L559" s="4">
        <v>24</v>
      </c>
      <c r="M559" s="4">
        <v>3</v>
      </c>
      <c r="N559" s="4" t="s">
        <v>3</v>
      </c>
      <c r="O559" s="4">
        <v>2</v>
      </c>
      <c r="P559" s="4"/>
      <c r="Q559" s="4"/>
      <c r="R559" s="4"/>
      <c r="S559" s="4"/>
      <c r="T559" s="4"/>
      <c r="U559" s="4"/>
      <c r="V559" s="4"/>
      <c r="W559" s="4"/>
    </row>
    <row r="560" spans="1:23" x14ac:dyDescent="0.2">
      <c r="A560" s="4">
        <v>50</v>
      </c>
      <c r="B560" s="4">
        <v>0</v>
      </c>
      <c r="C560" s="4">
        <v>0</v>
      </c>
      <c r="D560" s="4">
        <v>1</v>
      </c>
      <c r="E560" s="4">
        <v>211</v>
      </c>
      <c r="F560" s="4">
        <f>ROUND(Source!Y534,O560)</f>
        <v>0</v>
      </c>
      <c r="G560" s="4" t="s">
        <v>153</v>
      </c>
      <c r="H560" s="4" t="s">
        <v>154</v>
      </c>
      <c r="I560" s="4"/>
      <c r="J560" s="4"/>
      <c r="K560" s="4">
        <v>211</v>
      </c>
      <c r="L560" s="4">
        <v>25</v>
      </c>
      <c r="M560" s="4">
        <v>3</v>
      </c>
      <c r="N560" s="4" t="s">
        <v>3</v>
      </c>
      <c r="O560" s="4">
        <v>2</v>
      </c>
      <c r="P560" s="4"/>
      <c r="Q560" s="4"/>
      <c r="R560" s="4"/>
      <c r="S560" s="4"/>
      <c r="T560" s="4"/>
      <c r="U560" s="4"/>
      <c r="V560" s="4"/>
      <c r="W560" s="4"/>
    </row>
    <row r="561" spans="1:245" x14ac:dyDescent="0.2">
      <c r="A561" s="4">
        <v>50</v>
      </c>
      <c r="B561" s="4">
        <v>0</v>
      </c>
      <c r="C561" s="4">
        <v>0</v>
      </c>
      <c r="D561" s="4">
        <v>1</v>
      </c>
      <c r="E561" s="4">
        <v>224</v>
      </c>
      <c r="F561" s="4">
        <f>ROUND(Source!AR534,O561)</f>
        <v>0</v>
      </c>
      <c r="G561" s="4" t="s">
        <v>155</v>
      </c>
      <c r="H561" s="4" t="s">
        <v>156</v>
      </c>
      <c r="I561" s="4"/>
      <c r="J561" s="4"/>
      <c r="K561" s="4">
        <v>224</v>
      </c>
      <c r="L561" s="4">
        <v>26</v>
      </c>
      <c r="M561" s="4">
        <v>3</v>
      </c>
      <c r="N561" s="4" t="s">
        <v>3</v>
      </c>
      <c r="O561" s="4">
        <v>2</v>
      </c>
      <c r="P561" s="4"/>
      <c r="Q561" s="4"/>
      <c r="R561" s="4"/>
      <c r="S561" s="4"/>
      <c r="T561" s="4"/>
      <c r="U561" s="4"/>
      <c r="V561" s="4"/>
      <c r="W561" s="4"/>
    </row>
    <row r="563" spans="1:245" x14ac:dyDescent="0.2">
      <c r="A563" s="1">
        <v>5</v>
      </c>
      <c r="B563" s="1">
        <v>0</v>
      </c>
      <c r="C563" s="1"/>
      <c r="D563" s="1">
        <f>ROW(A570)</f>
        <v>570</v>
      </c>
      <c r="E563" s="1"/>
      <c r="F563" s="1" t="s">
        <v>302</v>
      </c>
      <c r="G563" s="1" t="s">
        <v>403</v>
      </c>
      <c r="H563" s="1" t="s">
        <v>3</v>
      </c>
      <c r="I563" s="1">
        <v>0</v>
      </c>
      <c r="J563" s="1"/>
      <c r="K563" s="1">
        <v>-1</v>
      </c>
      <c r="L563" s="1"/>
      <c r="M563" s="1"/>
      <c r="N563" s="1"/>
      <c r="O563" s="1"/>
      <c r="P563" s="1"/>
      <c r="Q563" s="1"/>
      <c r="R563" s="1"/>
      <c r="S563" s="1"/>
      <c r="T563" s="1"/>
      <c r="U563" s="1" t="s">
        <v>3</v>
      </c>
      <c r="V563" s="1">
        <v>0</v>
      </c>
      <c r="W563" s="1"/>
      <c r="X563" s="1"/>
      <c r="Y563" s="1"/>
      <c r="Z563" s="1"/>
      <c r="AA563" s="1"/>
      <c r="AB563" s="1" t="s">
        <v>3</v>
      </c>
      <c r="AC563" s="1" t="s">
        <v>3</v>
      </c>
      <c r="AD563" s="1" t="s">
        <v>3</v>
      </c>
      <c r="AE563" s="1" t="s">
        <v>3</v>
      </c>
      <c r="AF563" s="1" t="s">
        <v>3</v>
      </c>
      <c r="AG563" s="1" t="s">
        <v>3</v>
      </c>
      <c r="AH563" s="1"/>
      <c r="AI563" s="1"/>
      <c r="AJ563" s="1"/>
      <c r="AK563" s="1"/>
      <c r="AL563" s="1"/>
      <c r="AM563" s="1"/>
      <c r="AN563" s="1"/>
      <c r="AO563" s="1"/>
      <c r="AP563" s="1" t="s">
        <v>3</v>
      </c>
      <c r="AQ563" s="1" t="s">
        <v>3</v>
      </c>
      <c r="AR563" s="1" t="s">
        <v>3</v>
      </c>
      <c r="AS563" s="1"/>
      <c r="AT563" s="1"/>
      <c r="AU563" s="1"/>
      <c r="AV563" s="1"/>
      <c r="AW563" s="1"/>
      <c r="AX563" s="1"/>
      <c r="AY563" s="1"/>
      <c r="AZ563" s="1" t="s">
        <v>3</v>
      </c>
      <c r="BA563" s="1"/>
      <c r="BB563" s="1" t="s">
        <v>3</v>
      </c>
      <c r="BC563" s="1" t="s">
        <v>3</v>
      </c>
      <c r="BD563" s="1" t="s">
        <v>3</v>
      </c>
      <c r="BE563" s="1" t="s">
        <v>3</v>
      </c>
      <c r="BF563" s="1" t="s">
        <v>3</v>
      </c>
      <c r="BG563" s="1" t="s">
        <v>3</v>
      </c>
      <c r="BH563" s="1" t="s">
        <v>3</v>
      </c>
      <c r="BI563" s="1" t="s">
        <v>3</v>
      </c>
      <c r="BJ563" s="1" t="s">
        <v>3</v>
      </c>
      <c r="BK563" s="1" t="s">
        <v>3</v>
      </c>
      <c r="BL563" s="1" t="s">
        <v>3</v>
      </c>
      <c r="BM563" s="1" t="s">
        <v>3</v>
      </c>
      <c r="BN563" s="1" t="s">
        <v>3</v>
      </c>
      <c r="BO563" s="1" t="s">
        <v>3</v>
      </c>
      <c r="BP563" s="1" t="s">
        <v>3</v>
      </c>
      <c r="BQ563" s="1"/>
      <c r="BR563" s="1"/>
      <c r="BS563" s="1"/>
      <c r="BT563" s="1"/>
      <c r="BU563" s="1"/>
      <c r="BV563" s="1"/>
      <c r="BW563" s="1"/>
      <c r="BX563" s="1">
        <v>0</v>
      </c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>
        <v>0</v>
      </c>
    </row>
    <row r="565" spans="1:245" x14ac:dyDescent="0.2">
      <c r="A565" s="2">
        <v>52</v>
      </c>
      <c r="B565" s="2">
        <f t="shared" ref="B565:G565" si="522">B570</f>
        <v>0</v>
      </c>
      <c r="C565" s="2">
        <f t="shared" si="522"/>
        <v>5</v>
      </c>
      <c r="D565" s="2">
        <f t="shared" si="522"/>
        <v>563</v>
      </c>
      <c r="E565" s="2">
        <f t="shared" si="522"/>
        <v>0</v>
      </c>
      <c r="F565" s="2" t="str">
        <f t="shared" si="522"/>
        <v>Новый подраздел</v>
      </c>
      <c r="G565" s="2" t="str">
        <f t="shared" si="522"/>
        <v>Садово-парковое оборудование</v>
      </c>
      <c r="H565" s="2"/>
      <c r="I565" s="2"/>
      <c r="J565" s="2"/>
      <c r="K565" s="2"/>
      <c r="L565" s="2"/>
      <c r="M565" s="2"/>
      <c r="N565" s="2"/>
      <c r="O565" s="2">
        <f t="shared" ref="O565:AT565" si="523">O570</f>
        <v>0</v>
      </c>
      <c r="P565" s="2">
        <f t="shared" si="523"/>
        <v>0</v>
      </c>
      <c r="Q565" s="2">
        <f t="shared" si="523"/>
        <v>0</v>
      </c>
      <c r="R565" s="2">
        <f t="shared" si="523"/>
        <v>0</v>
      </c>
      <c r="S565" s="2">
        <f t="shared" si="523"/>
        <v>0</v>
      </c>
      <c r="T565" s="2">
        <f t="shared" si="523"/>
        <v>0</v>
      </c>
      <c r="U565" s="2">
        <f t="shared" si="523"/>
        <v>0</v>
      </c>
      <c r="V565" s="2">
        <f t="shared" si="523"/>
        <v>0</v>
      </c>
      <c r="W565" s="2">
        <f t="shared" si="523"/>
        <v>0</v>
      </c>
      <c r="X565" s="2">
        <f t="shared" si="523"/>
        <v>0</v>
      </c>
      <c r="Y565" s="2">
        <f t="shared" si="523"/>
        <v>0</v>
      </c>
      <c r="Z565" s="2">
        <f t="shared" si="523"/>
        <v>0</v>
      </c>
      <c r="AA565" s="2">
        <f t="shared" si="523"/>
        <v>0</v>
      </c>
      <c r="AB565" s="2">
        <f t="shared" si="523"/>
        <v>0</v>
      </c>
      <c r="AC565" s="2">
        <f t="shared" si="523"/>
        <v>0</v>
      </c>
      <c r="AD565" s="2">
        <f t="shared" si="523"/>
        <v>0</v>
      </c>
      <c r="AE565" s="2">
        <f t="shared" si="523"/>
        <v>0</v>
      </c>
      <c r="AF565" s="2">
        <f t="shared" si="523"/>
        <v>0</v>
      </c>
      <c r="AG565" s="2">
        <f t="shared" si="523"/>
        <v>0</v>
      </c>
      <c r="AH565" s="2">
        <f t="shared" si="523"/>
        <v>0</v>
      </c>
      <c r="AI565" s="2">
        <f t="shared" si="523"/>
        <v>0</v>
      </c>
      <c r="AJ565" s="2">
        <f t="shared" si="523"/>
        <v>0</v>
      </c>
      <c r="AK565" s="2">
        <f t="shared" si="523"/>
        <v>0</v>
      </c>
      <c r="AL565" s="2">
        <f t="shared" si="523"/>
        <v>0</v>
      </c>
      <c r="AM565" s="2">
        <f t="shared" si="523"/>
        <v>0</v>
      </c>
      <c r="AN565" s="2">
        <f t="shared" si="523"/>
        <v>0</v>
      </c>
      <c r="AO565" s="2">
        <f t="shared" si="523"/>
        <v>0</v>
      </c>
      <c r="AP565" s="2">
        <f t="shared" si="523"/>
        <v>0</v>
      </c>
      <c r="AQ565" s="2">
        <f t="shared" si="523"/>
        <v>0</v>
      </c>
      <c r="AR565" s="2">
        <f t="shared" si="523"/>
        <v>0</v>
      </c>
      <c r="AS565" s="2">
        <f t="shared" si="523"/>
        <v>0</v>
      </c>
      <c r="AT565" s="2">
        <f t="shared" si="523"/>
        <v>0</v>
      </c>
      <c r="AU565" s="2">
        <f t="shared" ref="AU565:BZ565" si="524">AU570</f>
        <v>0</v>
      </c>
      <c r="AV565" s="2">
        <f t="shared" si="524"/>
        <v>0</v>
      </c>
      <c r="AW565" s="2">
        <f t="shared" si="524"/>
        <v>0</v>
      </c>
      <c r="AX565" s="2">
        <f t="shared" si="524"/>
        <v>0</v>
      </c>
      <c r="AY565" s="2">
        <f t="shared" si="524"/>
        <v>0</v>
      </c>
      <c r="AZ565" s="2">
        <f t="shared" si="524"/>
        <v>0</v>
      </c>
      <c r="BA565" s="2">
        <f t="shared" si="524"/>
        <v>0</v>
      </c>
      <c r="BB565" s="2">
        <f t="shared" si="524"/>
        <v>0</v>
      </c>
      <c r="BC565" s="2">
        <f t="shared" si="524"/>
        <v>0</v>
      </c>
      <c r="BD565" s="2">
        <f t="shared" si="524"/>
        <v>0</v>
      </c>
      <c r="BE565" s="2">
        <f t="shared" si="524"/>
        <v>0</v>
      </c>
      <c r="BF565" s="2">
        <f t="shared" si="524"/>
        <v>0</v>
      </c>
      <c r="BG565" s="2">
        <f t="shared" si="524"/>
        <v>0</v>
      </c>
      <c r="BH565" s="2">
        <f t="shared" si="524"/>
        <v>0</v>
      </c>
      <c r="BI565" s="2">
        <f t="shared" si="524"/>
        <v>0</v>
      </c>
      <c r="BJ565" s="2">
        <f t="shared" si="524"/>
        <v>0</v>
      </c>
      <c r="BK565" s="2">
        <f t="shared" si="524"/>
        <v>0</v>
      </c>
      <c r="BL565" s="2">
        <f t="shared" si="524"/>
        <v>0</v>
      </c>
      <c r="BM565" s="2">
        <f t="shared" si="524"/>
        <v>0</v>
      </c>
      <c r="BN565" s="2">
        <f t="shared" si="524"/>
        <v>0</v>
      </c>
      <c r="BO565" s="2">
        <f t="shared" si="524"/>
        <v>0</v>
      </c>
      <c r="BP565" s="2">
        <f t="shared" si="524"/>
        <v>0</v>
      </c>
      <c r="BQ565" s="2">
        <f t="shared" si="524"/>
        <v>0</v>
      </c>
      <c r="BR565" s="2">
        <f t="shared" si="524"/>
        <v>0</v>
      </c>
      <c r="BS565" s="2">
        <f t="shared" si="524"/>
        <v>0</v>
      </c>
      <c r="BT565" s="2">
        <f t="shared" si="524"/>
        <v>0</v>
      </c>
      <c r="BU565" s="2">
        <f t="shared" si="524"/>
        <v>0</v>
      </c>
      <c r="BV565" s="2">
        <f t="shared" si="524"/>
        <v>0</v>
      </c>
      <c r="BW565" s="2">
        <f t="shared" si="524"/>
        <v>0</v>
      </c>
      <c r="BX565" s="2">
        <f t="shared" si="524"/>
        <v>0</v>
      </c>
      <c r="BY565" s="2">
        <f t="shared" si="524"/>
        <v>0</v>
      </c>
      <c r="BZ565" s="2">
        <f t="shared" si="524"/>
        <v>0</v>
      </c>
      <c r="CA565" s="2">
        <f t="shared" ref="CA565:DF565" si="525">CA570</f>
        <v>0</v>
      </c>
      <c r="CB565" s="2">
        <f t="shared" si="525"/>
        <v>0</v>
      </c>
      <c r="CC565" s="2">
        <f t="shared" si="525"/>
        <v>0</v>
      </c>
      <c r="CD565" s="2">
        <f t="shared" si="525"/>
        <v>0</v>
      </c>
      <c r="CE565" s="2">
        <f t="shared" si="525"/>
        <v>0</v>
      </c>
      <c r="CF565" s="2">
        <f t="shared" si="525"/>
        <v>0</v>
      </c>
      <c r="CG565" s="2">
        <f t="shared" si="525"/>
        <v>0</v>
      </c>
      <c r="CH565" s="2">
        <f t="shared" si="525"/>
        <v>0</v>
      </c>
      <c r="CI565" s="2">
        <f t="shared" si="525"/>
        <v>0</v>
      </c>
      <c r="CJ565" s="2">
        <f t="shared" si="525"/>
        <v>0</v>
      </c>
      <c r="CK565" s="2">
        <f t="shared" si="525"/>
        <v>0</v>
      </c>
      <c r="CL565" s="2">
        <f t="shared" si="525"/>
        <v>0</v>
      </c>
      <c r="CM565" s="2">
        <f t="shared" si="525"/>
        <v>0</v>
      </c>
      <c r="CN565" s="2">
        <f t="shared" si="525"/>
        <v>0</v>
      </c>
      <c r="CO565" s="2">
        <f t="shared" si="525"/>
        <v>0</v>
      </c>
      <c r="CP565" s="2">
        <f t="shared" si="525"/>
        <v>0</v>
      </c>
      <c r="CQ565" s="2">
        <f t="shared" si="525"/>
        <v>0</v>
      </c>
      <c r="CR565" s="2">
        <f t="shared" si="525"/>
        <v>0</v>
      </c>
      <c r="CS565" s="2">
        <f t="shared" si="525"/>
        <v>0</v>
      </c>
      <c r="CT565" s="2">
        <f t="shared" si="525"/>
        <v>0</v>
      </c>
      <c r="CU565" s="2">
        <f t="shared" si="525"/>
        <v>0</v>
      </c>
      <c r="CV565" s="2">
        <f t="shared" si="525"/>
        <v>0</v>
      </c>
      <c r="CW565" s="2">
        <f t="shared" si="525"/>
        <v>0</v>
      </c>
      <c r="CX565" s="2">
        <f t="shared" si="525"/>
        <v>0</v>
      </c>
      <c r="CY565" s="2">
        <f t="shared" si="525"/>
        <v>0</v>
      </c>
      <c r="CZ565" s="2">
        <f t="shared" si="525"/>
        <v>0</v>
      </c>
      <c r="DA565" s="2">
        <f t="shared" si="525"/>
        <v>0</v>
      </c>
      <c r="DB565" s="2">
        <f t="shared" si="525"/>
        <v>0</v>
      </c>
      <c r="DC565" s="2">
        <f t="shared" si="525"/>
        <v>0</v>
      </c>
      <c r="DD565" s="2">
        <f t="shared" si="525"/>
        <v>0</v>
      </c>
      <c r="DE565" s="2">
        <f t="shared" si="525"/>
        <v>0</v>
      </c>
      <c r="DF565" s="2">
        <f t="shared" si="525"/>
        <v>0</v>
      </c>
      <c r="DG565" s="3">
        <f t="shared" ref="DG565:EL565" si="526">DG570</f>
        <v>0</v>
      </c>
      <c r="DH565" s="3">
        <f t="shared" si="526"/>
        <v>0</v>
      </c>
      <c r="DI565" s="3">
        <f t="shared" si="526"/>
        <v>0</v>
      </c>
      <c r="DJ565" s="3">
        <f t="shared" si="526"/>
        <v>0</v>
      </c>
      <c r="DK565" s="3">
        <f t="shared" si="526"/>
        <v>0</v>
      </c>
      <c r="DL565" s="3">
        <f t="shared" si="526"/>
        <v>0</v>
      </c>
      <c r="DM565" s="3">
        <f t="shared" si="526"/>
        <v>0</v>
      </c>
      <c r="DN565" s="3">
        <f t="shared" si="526"/>
        <v>0</v>
      </c>
      <c r="DO565" s="3">
        <f t="shared" si="526"/>
        <v>0</v>
      </c>
      <c r="DP565" s="3">
        <f t="shared" si="526"/>
        <v>0</v>
      </c>
      <c r="DQ565" s="3">
        <f t="shared" si="526"/>
        <v>0</v>
      </c>
      <c r="DR565" s="3">
        <f t="shared" si="526"/>
        <v>0</v>
      </c>
      <c r="DS565" s="3">
        <f t="shared" si="526"/>
        <v>0</v>
      </c>
      <c r="DT565" s="3">
        <f t="shared" si="526"/>
        <v>0</v>
      </c>
      <c r="DU565" s="3">
        <f t="shared" si="526"/>
        <v>0</v>
      </c>
      <c r="DV565" s="3">
        <f t="shared" si="526"/>
        <v>0</v>
      </c>
      <c r="DW565" s="3">
        <f t="shared" si="526"/>
        <v>0</v>
      </c>
      <c r="DX565" s="3">
        <f t="shared" si="526"/>
        <v>0</v>
      </c>
      <c r="DY565" s="3">
        <f t="shared" si="526"/>
        <v>0</v>
      </c>
      <c r="DZ565" s="3">
        <f t="shared" si="526"/>
        <v>0</v>
      </c>
      <c r="EA565" s="3">
        <f t="shared" si="526"/>
        <v>0</v>
      </c>
      <c r="EB565" s="3">
        <f t="shared" si="526"/>
        <v>0</v>
      </c>
      <c r="EC565" s="3">
        <f t="shared" si="526"/>
        <v>0</v>
      </c>
      <c r="ED565" s="3">
        <f t="shared" si="526"/>
        <v>0</v>
      </c>
      <c r="EE565" s="3">
        <f t="shared" si="526"/>
        <v>0</v>
      </c>
      <c r="EF565" s="3">
        <f t="shared" si="526"/>
        <v>0</v>
      </c>
      <c r="EG565" s="3">
        <f t="shared" si="526"/>
        <v>0</v>
      </c>
      <c r="EH565" s="3">
        <f t="shared" si="526"/>
        <v>0</v>
      </c>
      <c r="EI565" s="3">
        <f t="shared" si="526"/>
        <v>0</v>
      </c>
      <c r="EJ565" s="3">
        <f t="shared" si="526"/>
        <v>0</v>
      </c>
      <c r="EK565" s="3">
        <f t="shared" si="526"/>
        <v>0</v>
      </c>
      <c r="EL565" s="3">
        <f t="shared" si="526"/>
        <v>0</v>
      </c>
      <c r="EM565" s="3">
        <f t="shared" ref="EM565:FR565" si="527">EM570</f>
        <v>0</v>
      </c>
      <c r="EN565" s="3">
        <f t="shared" si="527"/>
        <v>0</v>
      </c>
      <c r="EO565" s="3">
        <f t="shared" si="527"/>
        <v>0</v>
      </c>
      <c r="EP565" s="3">
        <f t="shared" si="527"/>
        <v>0</v>
      </c>
      <c r="EQ565" s="3">
        <f t="shared" si="527"/>
        <v>0</v>
      </c>
      <c r="ER565" s="3">
        <f t="shared" si="527"/>
        <v>0</v>
      </c>
      <c r="ES565" s="3">
        <f t="shared" si="527"/>
        <v>0</v>
      </c>
      <c r="ET565" s="3">
        <f t="shared" si="527"/>
        <v>0</v>
      </c>
      <c r="EU565" s="3">
        <f t="shared" si="527"/>
        <v>0</v>
      </c>
      <c r="EV565" s="3">
        <f t="shared" si="527"/>
        <v>0</v>
      </c>
      <c r="EW565" s="3">
        <f t="shared" si="527"/>
        <v>0</v>
      </c>
      <c r="EX565" s="3">
        <f t="shared" si="527"/>
        <v>0</v>
      </c>
      <c r="EY565" s="3">
        <f t="shared" si="527"/>
        <v>0</v>
      </c>
      <c r="EZ565" s="3">
        <f t="shared" si="527"/>
        <v>0</v>
      </c>
      <c r="FA565" s="3">
        <f t="shared" si="527"/>
        <v>0</v>
      </c>
      <c r="FB565" s="3">
        <f t="shared" si="527"/>
        <v>0</v>
      </c>
      <c r="FC565" s="3">
        <f t="shared" si="527"/>
        <v>0</v>
      </c>
      <c r="FD565" s="3">
        <f t="shared" si="527"/>
        <v>0</v>
      </c>
      <c r="FE565" s="3">
        <f t="shared" si="527"/>
        <v>0</v>
      </c>
      <c r="FF565" s="3">
        <f t="shared" si="527"/>
        <v>0</v>
      </c>
      <c r="FG565" s="3">
        <f t="shared" si="527"/>
        <v>0</v>
      </c>
      <c r="FH565" s="3">
        <f t="shared" si="527"/>
        <v>0</v>
      </c>
      <c r="FI565" s="3">
        <f t="shared" si="527"/>
        <v>0</v>
      </c>
      <c r="FJ565" s="3">
        <f t="shared" si="527"/>
        <v>0</v>
      </c>
      <c r="FK565" s="3">
        <f t="shared" si="527"/>
        <v>0</v>
      </c>
      <c r="FL565" s="3">
        <f t="shared" si="527"/>
        <v>0</v>
      </c>
      <c r="FM565" s="3">
        <f t="shared" si="527"/>
        <v>0</v>
      </c>
      <c r="FN565" s="3">
        <f t="shared" si="527"/>
        <v>0</v>
      </c>
      <c r="FO565" s="3">
        <f t="shared" si="527"/>
        <v>0</v>
      </c>
      <c r="FP565" s="3">
        <f t="shared" si="527"/>
        <v>0</v>
      </c>
      <c r="FQ565" s="3">
        <f t="shared" si="527"/>
        <v>0</v>
      </c>
      <c r="FR565" s="3">
        <f t="shared" si="527"/>
        <v>0</v>
      </c>
      <c r="FS565" s="3">
        <f t="shared" ref="FS565:GX565" si="528">FS570</f>
        <v>0</v>
      </c>
      <c r="FT565" s="3">
        <f t="shared" si="528"/>
        <v>0</v>
      </c>
      <c r="FU565" s="3">
        <f t="shared" si="528"/>
        <v>0</v>
      </c>
      <c r="FV565" s="3">
        <f t="shared" si="528"/>
        <v>0</v>
      </c>
      <c r="FW565" s="3">
        <f t="shared" si="528"/>
        <v>0</v>
      </c>
      <c r="FX565" s="3">
        <f t="shared" si="528"/>
        <v>0</v>
      </c>
      <c r="FY565" s="3">
        <f t="shared" si="528"/>
        <v>0</v>
      </c>
      <c r="FZ565" s="3">
        <f t="shared" si="528"/>
        <v>0</v>
      </c>
      <c r="GA565" s="3">
        <f t="shared" si="528"/>
        <v>0</v>
      </c>
      <c r="GB565" s="3">
        <f t="shared" si="528"/>
        <v>0</v>
      </c>
      <c r="GC565" s="3">
        <f t="shared" si="528"/>
        <v>0</v>
      </c>
      <c r="GD565" s="3">
        <f t="shared" si="528"/>
        <v>0</v>
      </c>
      <c r="GE565" s="3">
        <f t="shared" si="528"/>
        <v>0</v>
      </c>
      <c r="GF565" s="3">
        <f t="shared" si="528"/>
        <v>0</v>
      </c>
      <c r="GG565" s="3">
        <f t="shared" si="528"/>
        <v>0</v>
      </c>
      <c r="GH565" s="3">
        <f t="shared" si="528"/>
        <v>0</v>
      </c>
      <c r="GI565" s="3">
        <f t="shared" si="528"/>
        <v>0</v>
      </c>
      <c r="GJ565" s="3">
        <f t="shared" si="528"/>
        <v>0</v>
      </c>
      <c r="GK565" s="3">
        <f t="shared" si="528"/>
        <v>0</v>
      </c>
      <c r="GL565" s="3">
        <f t="shared" si="528"/>
        <v>0</v>
      </c>
      <c r="GM565" s="3">
        <f t="shared" si="528"/>
        <v>0</v>
      </c>
      <c r="GN565" s="3">
        <f t="shared" si="528"/>
        <v>0</v>
      </c>
      <c r="GO565" s="3">
        <f t="shared" si="528"/>
        <v>0</v>
      </c>
      <c r="GP565" s="3">
        <f t="shared" si="528"/>
        <v>0</v>
      </c>
      <c r="GQ565" s="3">
        <f t="shared" si="528"/>
        <v>0</v>
      </c>
      <c r="GR565" s="3">
        <f t="shared" si="528"/>
        <v>0</v>
      </c>
      <c r="GS565" s="3">
        <f t="shared" si="528"/>
        <v>0</v>
      </c>
      <c r="GT565" s="3">
        <f t="shared" si="528"/>
        <v>0</v>
      </c>
      <c r="GU565" s="3">
        <f t="shared" si="528"/>
        <v>0</v>
      </c>
      <c r="GV565" s="3">
        <f t="shared" si="528"/>
        <v>0</v>
      </c>
      <c r="GW565" s="3">
        <f t="shared" si="528"/>
        <v>0</v>
      </c>
      <c r="GX565" s="3">
        <f t="shared" si="528"/>
        <v>0</v>
      </c>
    </row>
    <row r="567" spans="1:245" x14ac:dyDescent="0.2">
      <c r="A567">
        <v>17</v>
      </c>
      <c r="B567">
        <v>0</v>
      </c>
      <c r="E567" t="s">
        <v>404</v>
      </c>
      <c r="F567" t="s">
        <v>346</v>
      </c>
      <c r="G567" t="s">
        <v>405</v>
      </c>
      <c r="H567" t="s">
        <v>43</v>
      </c>
      <c r="I567">
        <v>0</v>
      </c>
      <c r="J567">
        <v>0</v>
      </c>
      <c r="O567">
        <f>ROUND(CP567,2)</f>
        <v>0</v>
      </c>
      <c r="P567">
        <f>ROUND(CQ567*I567,2)</f>
        <v>0</v>
      </c>
      <c r="Q567">
        <f>ROUND(CR567*I567,2)</f>
        <v>0</v>
      </c>
      <c r="R567">
        <f>ROUND(CS567*I567,2)</f>
        <v>0</v>
      </c>
      <c r="S567">
        <f>ROUND(CT567*I567,2)</f>
        <v>0</v>
      </c>
      <c r="T567">
        <f>ROUND(CU567*I567,2)</f>
        <v>0</v>
      </c>
      <c r="U567">
        <f>CV567*I567</f>
        <v>0</v>
      </c>
      <c r="V567">
        <f>CW567*I567</f>
        <v>0</v>
      </c>
      <c r="W567">
        <f>ROUND(CX567*I567,2)</f>
        <v>0</v>
      </c>
      <c r="X567">
        <f>ROUND(CY567,2)</f>
        <v>0</v>
      </c>
      <c r="Y567">
        <f>ROUND(CZ567,2)</f>
        <v>0</v>
      </c>
      <c r="AA567">
        <v>45334378</v>
      </c>
      <c r="AB567">
        <f>ROUND((AC567+AD567+AF567),6)</f>
        <v>15625.83</v>
      </c>
      <c r="AC567">
        <f>ROUND((ES567),6)</f>
        <v>15625.83</v>
      </c>
      <c r="AD567">
        <f>ROUND((((ET567)-(EU567))+AE567),6)</f>
        <v>0</v>
      </c>
      <c r="AE567">
        <f>ROUND((EU567),6)</f>
        <v>0</v>
      </c>
      <c r="AF567">
        <f>ROUND((EV567),6)</f>
        <v>0</v>
      </c>
      <c r="AG567">
        <f>ROUND((AP567),6)</f>
        <v>0</v>
      </c>
      <c r="AH567">
        <f>(EW567)</f>
        <v>0</v>
      </c>
      <c r="AI567">
        <f>(EX567)</f>
        <v>0</v>
      </c>
      <c r="AJ567">
        <f>(AS567)</f>
        <v>0</v>
      </c>
      <c r="AK567">
        <v>15625.83</v>
      </c>
      <c r="AL567">
        <v>15625.83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1</v>
      </c>
      <c r="AW567">
        <v>1</v>
      </c>
      <c r="AZ567">
        <v>1</v>
      </c>
      <c r="BA567">
        <v>1</v>
      </c>
      <c r="BB567">
        <v>1</v>
      </c>
      <c r="BC567">
        <v>1</v>
      </c>
      <c r="BD567" t="s">
        <v>3</v>
      </c>
      <c r="BE567" t="s">
        <v>3</v>
      </c>
      <c r="BF567" t="s">
        <v>3</v>
      </c>
      <c r="BG567" t="s">
        <v>3</v>
      </c>
      <c r="BH567">
        <v>3</v>
      </c>
      <c r="BI567">
        <v>1</v>
      </c>
      <c r="BJ567" t="s">
        <v>3</v>
      </c>
      <c r="BM567">
        <v>6001</v>
      </c>
      <c r="BN567">
        <v>0</v>
      </c>
      <c r="BO567" t="s">
        <v>3</v>
      </c>
      <c r="BP567">
        <v>0</v>
      </c>
      <c r="BQ567">
        <v>0</v>
      </c>
      <c r="BR567">
        <v>0</v>
      </c>
      <c r="BS567">
        <v>1</v>
      </c>
      <c r="BT567">
        <v>1</v>
      </c>
      <c r="BU567">
        <v>1</v>
      </c>
      <c r="BV567">
        <v>1</v>
      </c>
      <c r="BW567">
        <v>1</v>
      </c>
      <c r="BX567">
        <v>1</v>
      </c>
      <c r="BY567" t="s">
        <v>3</v>
      </c>
      <c r="BZ567">
        <v>0</v>
      </c>
      <c r="CA567">
        <v>0</v>
      </c>
      <c r="CE567">
        <v>0</v>
      </c>
      <c r="CF567">
        <v>0</v>
      </c>
      <c r="CG567">
        <v>0</v>
      </c>
      <c r="CM567">
        <v>0</v>
      </c>
      <c r="CN567" t="s">
        <v>3</v>
      </c>
      <c r="CO567">
        <v>0</v>
      </c>
      <c r="CP567">
        <f>(P567+Q567+S567)</f>
        <v>0</v>
      </c>
      <c r="CQ567">
        <f>(AC567*BC567*AW567)</f>
        <v>15625.83</v>
      </c>
      <c r="CR567">
        <f>((((ET567)*BB567-(EU567)*BS567)+AE567*BS567)*AV567)</f>
        <v>0</v>
      </c>
      <c r="CS567">
        <f>(AE567*BS567*AV567)</f>
        <v>0</v>
      </c>
      <c r="CT567">
        <f>(AF567*BA567*AV567)</f>
        <v>0</v>
      </c>
      <c r="CU567">
        <f>AG567</f>
        <v>0</v>
      </c>
      <c r="CV567">
        <f>(AH567*AV567)</f>
        <v>0</v>
      </c>
      <c r="CW567">
        <f>AI567</f>
        <v>0</v>
      </c>
      <c r="CX567">
        <f>AJ567</f>
        <v>0</v>
      </c>
      <c r="CY567">
        <f>((S567*BZ567)/100)</f>
        <v>0</v>
      </c>
      <c r="CZ567">
        <f>((S567*CA567)/100)</f>
        <v>0</v>
      </c>
      <c r="DC567" t="s">
        <v>3</v>
      </c>
      <c r="DD567" t="s">
        <v>3</v>
      </c>
      <c r="DE567" t="s">
        <v>3</v>
      </c>
      <c r="DF567" t="s">
        <v>3</v>
      </c>
      <c r="DG567" t="s">
        <v>3</v>
      </c>
      <c r="DH567" t="s">
        <v>3</v>
      </c>
      <c r="DI567" t="s">
        <v>3</v>
      </c>
      <c r="DJ567" t="s">
        <v>3</v>
      </c>
      <c r="DK567" t="s">
        <v>3</v>
      </c>
      <c r="DL567" t="s">
        <v>3</v>
      </c>
      <c r="DM567" t="s">
        <v>3</v>
      </c>
      <c r="DN567">
        <v>0</v>
      </c>
      <c r="DO567">
        <v>0</v>
      </c>
      <c r="DP567">
        <v>1</v>
      </c>
      <c r="DQ567">
        <v>1</v>
      </c>
      <c r="DU567">
        <v>1010</v>
      </c>
      <c r="DV567" t="s">
        <v>43</v>
      </c>
      <c r="DW567" t="s">
        <v>43</v>
      </c>
      <c r="DX567">
        <v>1</v>
      </c>
      <c r="EE567">
        <v>42219314</v>
      </c>
      <c r="EF567">
        <v>0</v>
      </c>
      <c r="EG567" t="s">
        <v>348</v>
      </c>
      <c r="EH567">
        <v>0</v>
      </c>
      <c r="EI567" t="s">
        <v>3</v>
      </c>
      <c r="EJ567">
        <v>1</v>
      </c>
      <c r="EK567">
        <v>6001</v>
      </c>
      <c r="EL567" t="s">
        <v>349</v>
      </c>
      <c r="EM567" t="s">
        <v>348</v>
      </c>
      <c r="EO567" t="s">
        <v>3</v>
      </c>
      <c r="EQ567">
        <v>0</v>
      </c>
      <c r="ER567">
        <v>15625.83</v>
      </c>
      <c r="ES567">
        <v>15625.83</v>
      </c>
      <c r="ET567">
        <v>0</v>
      </c>
      <c r="EU567">
        <v>0</v>
      </c>
      <c r="EV567">
        <v>0</v>
      </c>
      <c r="EW567">
        <v>0</v>
      </c>
      <c r="EX567">
        <v>0</v>
      </c>
      <c r="EY567">
        <v>0</v>
      </c>
      <c r="EZ567">
        <v>5</v>
      </c>
      <c r="FC567">
        <v>1</v>
      </c>
      <c r="FD567">
        <v>18</v>
      </c>
      <c r="FF567">
        <v>18751</v>
      </c>
      <c r="FQ567">
        <v>0</v>
      </c>
      <c r="FR567">
        <f>ROUND(IF(AND(BH567=3,BI567=3),P567,0),2)</f>
        <v>0</v>
      </c>
      <c r="FS567">
        <v>0</v>
      </c>
      <c r="FX567">
        <v>0</v>
      </c>
      <c r="FY567">
        <v>0</v>
      </c>
      <c r="GA567" t="s">
        <v>406</v>
      </c>
      <c r="GD567">
        <v>0</v>
      </c>
      <c r="GF567">
        <v>1971542606</v>
      </c>
      <c r="GG567">
        <v>2</v>
      </c>
      <c r="GH567">
        <v>3</v>
      </c>
      <c r="GI567">
        <v>-2</v>
      </c>
      <c r="GJ567">
        <v>0</v>
      </c>
      <c r="GK567">
        <f>ROUND(R567*(R12)/100,2)</f>
        <v>0</v>
      </c>
      <c r="GL567">
        <f>ROUND(IF(AND(BH567=3,BI567=3,FS567&lt;&gt;0),P567,0),2)</f>
        <v>0</v>
      </c>
      <c r="GM567">
        <f>ROUND(O567+X567+Y567+GK567,2)+GX567</f>
        <v>0</v>
      </c>
      <c r="GN567">
        <f>IF(OR(BI567=0,BI567=1),ROUND(O567+X567+Y567+GK567,2),0)</f>
        <v>0</v>
      </c>
      <c r="GO567">
        <f>IF(BI567=2,ROUND(O567+X567+Y567+GK567,2),0)</f>
        <v>0</v>
      </c>
      <c r="GP567">
        <f>IF(BI567=4,ROUND(O567+X567+Y567+GK567,2)+GX567,0)</f>
        <v>0</v>
      </c>
      <c r="GR567">
        <v>1</v>
      </c>
      <c r="GS567">
        <v>1</v>
      </c>
      <c r="GT567">
        <v>0</v>
      </c>
      <c r="GU567" t="s">
        <v>3</v>
      </c>
      <c r="GV567">
        <f>ROUND((GT567),6)</f>
        <v>0</v>
      </c>
      <c r="GW567">
        <v>1</v>
      </c>
      <c r="GX567">
        <f>ROUND(HC567*I567,2)</f>
        <v>0</v>
      </c>
      <c r="HA567">
        <v>0</v>
      </c>
      <c r="HB567">
        <v>0</v>
      </c>
      <c r="HC567">
        <f>GV567*GW567</f>
        <v>0</v>
      </c>
      <c r="IK567">
        <v>0</v>
      </c>
    </row>
    <row r="568" spans="1:245" x14ac:dyDescent="0.2">
      <c r="A568">
        <v>17</v>
      </c>
      <c r="B568">
        <v>0</v>
      </c>
      <c r="E568" t="s">
        <v>407</v>
      </c>
      <c r="F568" t="s">
        <v>346</v>
      </c>
      <c r="G568" t="s">
        <v>408</v>
      </c>
      <c r="H568" t="s">
        <v>43</v>
      </c>
      <c r="I568">
        <v>0</v>
      </c>
      <c r="J568">
        <v>0</v>
      </c>
      <c r="O568">
        <f>ROUND(CP568,2)</f>
        <v>0</v>
      </c>
      <c r="P568">
        <f>ROUND(CQ568*I568,2)</f>
        <v>0</v>
      </c>
      <c r="Q568">
        <f>ROUND(CR568*I568,2)</f>
        <v>0</v>
      </c>
      <c r="R568">
        <f>ROUND(CS568*I568,2)</f>
        <v>0</v>
      </c>
      <c r="S568">
        <f>ROUND(CT568*I568,2)</f>
        <v>0</v>
      </c>
      <c r="T568">
        <f>ROUND(CU568*I568,2)</f>
        <v>0</v>
      </c>
      <c r="U568">
        <f>CV568*I568</f>
        <v>0</v>
      </c>
      <c r="V568">
        <f>CW568*I568</f>
        <v>0</v>
      </c>
      <c r="W568">
        <f>ROUND(CX568*I568,2)</f>
        <v>0</v>
      </c>
      <c r="X568">
        <f>ROUND(CY568,2)</f>
        <v>0</v>
      </c>
      <c r="Y568">
        <f>ROUND(CZ568,2)</f>
        <v>0</v>
      </c>
      <c r="AA568">
        <v>45334378</v>
      </c>
      <c r="AB568">
        <f>ROUND((AC568+AD568+AF568),6)</f>
        <v>3905.83</v>
      </c>
      <c r="AC568">
        <f>ROUND((ES568),6)</f>
        <v>3905.83</v>
      </c>
      <c r="AD568">
        <f>ROUND((((ET568)-(EU568))+AE568),6)</f>
        <v>0</v>
      </c>
      <c r="AE568">
        <f>ROUND((EU568),6)</f>
        <v>0</v>
      </c>
      <c r="AF568">
        <f>ROUND((EV568),6)</f>
        <v>0</v>
      </c>
      <c r="AG568">
        <f>ROUND((AP568),6)</f>
        <v>0</v>
      </c>
      <c r="AH568">
        <f>(EW568)</f>
        <v>0</v>
      </c>
      <c r="AI568">
        <f>(EX568)</f>
        <v>0</v>
      </c>
      <c r="AJ568">
        <f>(AS568)</f>
        <v>0</v>
      </c>
      <c r="AK568">
        <v>3905.83</v>
      </c>
      <c r="AL568">
        <v>3905.83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1</v>
      </c>
      <c r="AW568">
        <v>1</v>
      </c>
      <c r="AZ568">
        <v>1</v>
      </c>
      <c r="BA568">
        <v>1</v>
      </c>
      <c r="BB568">
        <v>1</v>
      </c>
      <c r="BC568">
        <v>1</v>
      </c>
      <c r="BD568" t="s">
        <v>3</v>
      </c>
      <c r="BE568" t="s">
        <v>3</v>
      </c>
      <c r="BF568" t="s">
        <v>3</v>
      </c>
      <c r="BG568" t="s">
        <v>3</v>
      </c>
      <c r="BH568">
        <v>3</v>
      </c>
      <c r="BI568">
        <v>1</v>
      </c>
      <c r="BJ568" t="s">
        <v>3</v>
      </c>
      <c r="BM568">
        <v>6001</v>
      </c>
      <c r="BN568">
        <v>0</v>
      </c>
      <c r="BO568" t="s">
        <v>3</v>
      </c>
      <c r="BP568">
        <v>0</v>
      </c>
      <c r="BQ568">
        <v>0</v>
      </c>
      <c r="BR568">
        <v>0</v>
      </c>
      <c r="BS568">
        <v>1</v>
      </c>
      <c r="BT568">
        <v>1</v>
      </c>
      <c r="BU568">
        <v>1</v>
      </c>
      <c r="BV568">
        <v>1</v>
      </c>
      <c r="BW568">
        <v>1</v>
      </c>
      <c r="BX568">
        <v>1</v>
      </c>
      <c r="BY568" t="s">
        <v>3</v>
      </c>
      <c r="BZ568">
        <v>0</v>
      </c>
      <c r="CA568">
        <v>0</v>
      </c>
      <c r="CE568">
        <v>0</v>
      </c>
      <c r="CF568">
        <v>0</v>
      </c>
      <c r="CG568">
        <v>0</v>
      </c>
      <c r="CM568">
        <v>0</v>
      </c>
      <c r="CN568" t="s">
        <v>3</v>
      </c>
      <c r="CO568">
        <v>0</v>
      </c>
      <c r="CP568">
        <f>(P568+Q568+S568)</f>
        <v>0</v>
      </c>
      <c r="CQ568">
        <f>(AC568*BC568*AW568)</f>
        <v>3905.83</v>
      </c>
      <c r="CR568">
        <f>((((ET568)*BB568-(EU568)*BS568)+AE568*BS568)*AV568)</f>
        <v>0</v>
      </c>
      <c r="CS568">
        <f>(AE568*BS568*AV568)</f>
        <v>0</v>
      </c>
      <c r="CT568">
        <f>(AF568*BA568*AV568)</f>
        <v>0</v>
      </c>
      <c r="CU568">
        <f>AG568</f>
        <v>0</v>
      </c>
      <c r="CV568">
        <f>(AH568*AV568)</f>
        <v>0</v>
      </c>
      <c r="CW568">
        <f>AI568</f>
        <v>0</v>
      </c>
      <c r="CX568">
        <f>AJ568</f>
        <v>0</v>
      </c>
      <c r="CY568">
        <f>((S568*BZ568)/100)</f>
        <v>0</v>
      </c>
      <c r="CZ568">
        <f>((S568*CA568)/100)</f>
        <v>0</v>
      </c>
      <c r="DC568" t="s">
        <v>3</v>
      </c>
      <c r="DD568" t="s">
        <v>3</v>
      </c>
      <c r="DE568" t="s">
        <v>3</v>
      </c>
      <c r="DF568" t="s">
        <v>3</v>
      </c>
      <c r="DG568" t="s">
        <v>3</v>
      </c>
      <c r="DH568" t="s">
        <v>3</v>
      </c>
      <c r="DI568" t="s">
        <v>3</v>
      </c>
      <c r="DJ568" t="s">
        <v>3</v>
      </c>
      <c r="DK568" t="s">
        <v>3</v>
      </c>
      <c r="DL568" t="s">
        <v>3</v>
      </c>
      <c r="DM568" t="s">
        <v>3</v>
      </c>
      <c r="DN568">
        <v>0</v>
      </c>
      <c r="DO568">
        <v>0</v>
      </c>
      <c r="DP568">
        <v>1</v>
      </c>
      <c r="DQ568">
        <v>1</v>
      </c>
      <c r="DU568">
        <v>1010</v>
      </c>
      <c r="DV568" t="s">
        <v>43</v>
      </c>
      <c r="DW568" t="s">
        <v>43</v>
      </c>
      <c r="DX568">
        <v>1</v>
      </c>
      <c r="EE568">
        <v>42219314</v>
      </c>
      <c r="EF568">
        <v>0</v>
      </c>
      <c r="EG568" t="s">
        <v>348</v>
      </c>
      <c r="EH568">
        <v>0</v>
      </c>
      <c r="EI568" t="s">
        <v>3</v>
      </c>
      <c r="EJ568">
        <v>1</v>
      </c>
      <c r="EK568">
        <v>6001</v>
      </c>
      <c r="EL568" t="s">
        <v>349</v>
      </c>
      <c r="EM568" t="s">
        <v>348</v>
      </c>
      <c r="EO568" t="s">
        <v>3</v>
      </c>
      <c r="EQ568">
        <v>0</v>
      </c>
      <c r="ER568">
        <v>3905.83</v>
      </c>
      <c r="ES568">
        <v>3905.83</v>
      </c>
      <c r="ET568">
        <v>0</v>
      </c>
      <c r="EU568">
        <v>0</v>
      </c>
      <c r="EV568">
        <v>0</v>
      </c>
      <c r="EW568">
        <v>0</v>
      </c>
      <c r="EX568">
        <v>0</v>
      </c>
      <c r="EY568">
        <v>0</v>
      </c>
      <c r="EZ568">
        <v>5</v>
      </c>
      <c r="FC568">
        <v>1</v>
      </c>
      <c r="FD568">
        <v>18</v>
      </c>
      <c r="FF568">
        <v>4687</v>
      </c>
      <c r="FQ568">
        <v>0</v>
      </c>
      <c r="FR568">
        <f>ROUND(IF(AND(BH568=3,BI568=3),P568,0),2)</f>
        <v>0</v>
      </c>
      <c r="FS568">
        <v>0</v>
      </c>
      <c r="FX568">
        <v>0</v>
      </c>
      <c r="FY568">
        <v>0</v>
      </c>
      <c r="GA568" t="s">
        <v>409</v>
      </c>
      <c r="GD568">
        <v>0</v>
      </c>
      <c r="GF568">
        <v>-413143841</v>
      </c>
      <c r="GG568">
        <v>2</v>
      </c>
      <c r="GH568">
        <v>3</v>
      </c>
      <c r="GI568">
        <v>-2</v>
      </c>
      <c r="GJ568">
        <v>0</v>
      </c>
      <c r="GK568">
        <f>ROUND(R568*(R12)/100,2)</f>
        <v>0</v>
      </c>
      <c r="GL568">
        <f>ROUND(IF(AND(BH568=3,BI568=3,FS568&lt;&gt;0),P568,0),2)</f>
        <v>0</v>
      </c>
      <c r="GM568">
        <f>ROUND(O568+X568+Y568+GK568,2)+GX568</f>
        <v>0</v>
      </c>
      <c r="GN568">
        <f>IF(OR(BI568=0,BI568=1),ROUND(O568+X568+Y568+GK568,2),0)</f>
        <v>0</v>
      </c>
      <c r="GO568">
        <f>IF(BI568=2,ROUND(O568+X568+Y568+GK568,2),0)</f>
        <v>0</v>
      </c>
      <c r="GP568">
        <f>IF(BI568=4,ROUND(O568+X568+Y568+GK568,2)+GX568,0)</f>
        <v>0</v>
      </c>
      <c r="GR568">
        <v>1</v>
      </c>
      <c r="GS568">
        <v>1</v>
      </c>
      <c r="GT568">
        <v>0</v>
      </c>
      <c r="GU568" t="s">
        <v>3</v>
      </c>
      <c r="GV568">
        <f>ROUND((GT568),6)</f>
        <v>0</v>
      </c>
      <c r="GW568">
        <v>1</v>
      </c>
      <c r="GX568">
        <f>ROUND(HC568*I568,2)</f>
        <v>0</v>
      </c>
      <c r="HA568">
        <v>0</v>
      </c>
      <c r="HB568">
        <v>0</v>
      </c>
      <c r="HC568">
        <f>GV568*GW568</f>
        <v>0</v>
      </c>
      <c r="IK568">
        <v>0</v>
      </c>
    </row>
    <row r="570" spans="1:245" x14ac:dyDescent="0.2">
      <c r="A570" s="2">
        <v>51</v>
      </c>
      <c r="B570" s="2">
        <f>B563</f>
        <v>0</v>
      </c>
      <c r="C570" s="2">
        <f>A563</f>
        <v>5</v>
      </c>
      <c r="D570" s="2">
        <f>ROW(A563)</f>
        <v>563</v>
      </c>
      <c r="E570" s="2"/>
      <c r="F570" s="2" t="str">
        <f>IF(F563&lt;&gt;"",F563,"")</f>
        <v>Новый подраздел</v>
      </c>
      <c r="G570" s="2" t="str">
        <f>IF(G563&lt;&gt;"",G563,"")</f>
        <v>Садово-парковое оборудование</v>
      </c>
      <c r="H570" s="2">
        <v>0</v>
      </c>
      <c r="I570" s="2"/>
      <c r="J570" s="2"/>
      <c r="K570" s="2"/>
      <c r="L570" s="2"/>
      <c r="M570" s="2"/>
      <c r="N570" s="2"/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>
        <f t="shared" ref="AO570:BC570" si="529">ROUND(BX570,2)</f>
        <v>0</v>
      </c>
      <c r="AP570" s="2">
        <f t="shared" si="529"/>
        <v>0</v>
      </c>
      <c r="AQ570" s="2">
        <f t="shared" si="529"/>
        <v>0</v>
      </c>
      <c r="AR570" s="2">
        <f t="shared" si="529"/>
        <v>0</v>
      </c>
      <c r="AS570" s="2">
        <f t="shared" si="529"/>
        <v>0</v>
      </c>
      <c r="AT570" s="2">
        <f t="shared" si="529"/>
        <v>0</v>
      </c>
      <c r="AU570" s="2">
        <f t="shared" si="529"/>
        <v>0</v>
      </c>
      <c r="AV570" s="2">
        <f t="shared" si="529"/>
        <v>0</v>
      </c>
      <c r="AW570" s="2">
        <f t="shared" si="529"/>
        <v>0</v>
      </c>
      <c r="AX570" s="2">
        <f t="shared" si="529"/>
        <v>0</v>
      </c>
      <c r="AY570" s="2">
        <f t="shared" si="529"/>
        <v>0</v>
      </c>
      <c r="AZ570" s="2">
        <f t="shared" si="529"/>
        <v>0</v>
      </c>
      <c r="BA570" s="2">
        <f t="shared" si="529"/>
        <v>0</v>
      </c>
      <c r="BB570" s="2">
        <f t="shared" si="529"/>
        <v>0</v>
      </c>
      <c r="BC570" s="2">
        <f t="shared" si="529"/>
        <v>0</v>
      </c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3"/>
      <c r="DH570" s="3"/>
      <c r="DI570" s="3"/>
      <c r="DJ570" s="3"/>
      <c r="DK570" s="3"/>
      <c r="DL570" s="3"/>
      <c r="DM570" s="3"/>
      <c r="DN570" s="3"/>
      <c r="DO570" s="3"/>
      <c r="DP570" s="3"/>
      <c r="DQ570" s="3"/>
      <c r="DR570" s="3"/>
      <c r="DS570" s="3"/>
      <c r="DT570" s="3"/>
      <c r="DU570" s="3"/>
      <c r="DV570" s="3"/>
      <c r="DW570" s="3"/>
      <c r="DX570" s="3"/>
      <c r="DY570" s="3"/>
      <c r="DZ570" s="3"/>
      <c r="EA570" s="3"/>
      <c r="EB570" s="3"/>
      <c r="EC570" s="3"/>
      <c r="ED570" s="3"/>
      <c r="EE570" s="3"/>
      <c r="EF570" s="3"/>
      <c r="EG570" s="3"/>
      <c r="EH570" s="3"/>
      <c r="EI570" s="3"/>
      <c r="EJ570" s="3"/>
      <c r="EK570" s="3"/>
      <c r="EL570" s="3"/>
      <c r="EM570" s="3"/>
      <c r="EN570" s="3"/>
      <c r="EO570" s="3"/>
      <c r="EP570" s="3"/>
      <c r="EQ570" s="3"/>
      <c r="ER570" s="3"/>
      <c r="ES570" s="3"/>
      <c r="ET570" s="3"/>
      <c r="EU570" s="3"/>
      <c r="EV570" s="3"/>
      <c r="EW570" s="3"/>
      <c r="EX570" s="3"/>
      <c r="EY570" s="3"/>
      <c r="EZ570" s="3"/>
      <c r="FA570" s="3"/>
      <c r="FB570" s="3"/>
      <c r="FC570" s="3"/>
      <c r="FD570" s="3"/>
      <c r="FE570" s="3"/>
      <c r="FF570" s="3"/>
      <c r="FG570" s="3"/>
      <c r="FH570" s="3"/>
      <c r="FI570" s="3"/>
      <c r="FJ570" s="3"/>
      <c r="FK570" s="3"/>
      <c r="FL570" s="3"/>
      <c r="FM570" s="3"/>
      <c r="FN570" s="3"/>
      <c r="FO570" s="3"/>
      <c r="FP570" s="3"/>
      <c r="FQ570" s="3"/>
      <c r="FR570" s="3"/>
      <c r="FS570" s="3"/>
      <c r="FT570" s="3"/>
      <c r="FU570" s="3"/>
      <c r="FV570" s="3"/>
      <c r="FW570" s="3"/>
      <c r="FX570" s="3"/>
      <c r="FY570" s="3"/>
      <c r="FZ570" s="3"/>
      <c r="GA570" s="3"/>
      <c r="GB570" s="3"/>
      <c r="GC570" s="3"/>
      <c r="GD570" s="3"/>
      <c r="GE570" s="3"/>
      <c r="GF570" s="3"/>
      <c r="GG570" s="3"/>
      <c r="GH570" s="3"/>
      <c r="GI570" s="3"/>
      <c r="GJ570" s="3"/>
      <c r="GK570" s="3"/>
      <c r="GL570" s="3"/>
      <c r="GM570" s="3"/>
      <c r="GN570" s="3"/>
      <c r="GO570" s="3"/>
      <c r="GP570" s="3"/>
      <c r="GQ570" s="3"/>
      <c r="GR570" s="3"/>
      <c r="GS570" s="3"/>
      <c r="GT570" s="3"/>
      <c r="GU570" s="3"/>
      <c r="GV570" s="3"/>
      <c r="GW570" s="3"/>
      <c r="GX570" s="3">
        <v>0</v>
      </c>
    </row>
    <row r="572" spans="1:245" x14ac:dyDescent="0.2">
      <c r="A572" s="4">
        <v>50</v>
      </c>
      <c r="B572" s="4">
        <v>0</v>
      </c>
      <c r="C572" s="4">
        <v>0</v>
      </c>
      <c r="D572" s="4">
        <v>1</v>
      </c>
      <c r="E572" s="4">
        <v>201</v>
      </c>
      <c r="F572" s="4">
        <f>ROUND(Source!O570,O572)</f>
        <v>0</v>
      </c>
      <c r="G572" s="4" t="s">
        <v>105</v>
      </c>
      <c r="H572" s="4" t="s">
        <v>106</v>
      </c>
      <c r="I572" s="4"/>
      <c r="J572" s="4"/>
      <c r="K572" s="4">
        <v>201</v>
      </c>
      <c r="L572" s="4">
        <v>1</v>
      </c>
      <c r="M572" s="4">
        <v>3</v>
      </c>
      <c r="N572" s="4" t="s">
        <v>3</v>
      </c>
      <c r="O572" s="4">
        <v>2</v>
      </c>
      <c r="P572" s="4"/>
      <c r="Q572" s="4"/>
      <c r="R572" s="4"/>
      <c r="S572" s="4"/>
      <c r="T572" s="4"/>
      <c r="U572" s="4"/>
      <c r="V572" s="4"/>
      <c r="W572" s="4"/>
    </row>
    <row r="573" spans="1:245" x14ac:dyDescent="0.2">
      <c r="A573" s="4">
        <v>50</v>
      </c>
      <c r="B573" s="4">
        <v>0</v>
      </c>
      <c r="C573" s="4">
        <v>0</v>
      </c>
      <c r="D573" s="4">
        <v>1</v>
      </c>
      <c r="E573" s="4">
        <v>202</v>
      </c>
      <c r="F573" s="4">
        <f>ROUND(Source!P570,O573)</f>
        <v>0</v>
      </c>
      <c r="G573" s="4" t="s">
        <v>107</v>
      </c>
      <c r="H573" s="4" t="s">
        <v>108</v>
      </c>
      <c r="I573" s="4"/>
      <c r="J573" s="4"/>
      <c r="K573" s="4">
        <v>202</v>
      </c>
      <c r="L573" s="4">
        <v>2</v>
      </c>
      <c r="M573" s="4">
        <v>3</v>
      </c>
      <c r="N573" s="4" t="s">
        <v>3</v>
      </c>
      <c r="O573" s="4">
        <v>2</v>
      </c>
      <c r="P573" s="4"/>
      <c r="Q573" s="4"/>
      <c r="R573" s="4"/>
      <c r="S573" s="4"/>
      <c r="T573" s="4"/>
      <c r="U573" s="4"/>
      <c r="V573" s="4"/>
      <c r="W573" s="4"/>
    </row>
    <row r="574" spans="1:245" x14ac:dyDescent="0.2">
      <c r="A574" s="4">
        <v>50</v>
      </c>
      <c r="B574" s="4">
        <v>0</v>
      </c>
      <c r="C574" s="4">
        <v>0</v>
      </c>
      <c r="D574" s="4">
        <v>1</v>
      </c>
      <c r="E574" s="4">
        <v>222</v>
      </c>
      <c r="F574" s="4">
        <f>ROUND(Source!AO570,O574)</f>
        <v>0</v>
      </c>
      <c r="G574" s="4" t="s">
        <v>109</v>
      </c>
      <c r="H574" s="4" t="s">
        <v>110</v>
      </c>
      <c r="I574" s="4"/>
      <c r="J574" s="4"/>
      <c r="K574" s="4">
        <v>222</v>
      </c>
      <c r="L574" s="4">
        <v>3</v>
      </c>
      <c r="M574" s="4">
        <v>3</v>
      </c>
      <c r="N574" s="4" t="s">
        <v>3</v>
      </c>
      <c r="O574" s="4">
        <v>2</v>
      </c>
      <c r="P574" s="4"/>
      <c r="Q574" s="4"/>
      <c r="R574" s="4"/>
      <c r="S574" s="4"/>
      <c r="T574" s="4"/>
      <c r="U574" s="4"/>
      <c r="V574" s="4"/>
      <c r="W574" s="4"/>
    </row>
    <row r="575" spans="1:245" x14ac:dyDescent="0.2">
      <c r="A575" s="4">
        <v>50</v>
      </c>
      <c r="B575" s="4">
        <v>0</v>
      </c>
      <c r="C575" s="4">
        <v>0</v>
      </c>
      <c r="D575" s="4">
        <v>1</v>
      </c>
      <c r="E575" s="4">
        <v>225</v>
      </c>
      <c r="F575" s="4">
        <f>ROUND(Source!AV570,O575)</f>
        <v>0</v>
      </c>
      <c r="G575" s="4" t="s">
        <v>111</v>
      </c>
      <c r="H575" s="4" t="s">
        <v>112</v>
      </c>
      <c r="I575" s="4"/>
      <c r="J575" s="4"/>
      <c r="K575" s="4">
        <v>225</v>
      </c>
      <c r="L575" s="4">
        <v>4</v>
      </c>
      <c r="M575" s="4">
        <v>3</v>
      </c>
      <c r="N575" s="4" t="s">
        <v>3</v>
      </c>
      <c r="O575" s="4">
        <v>2</v>
      </c>
      <c r="P575" s="4"/>
      <c r="Q575" s="4"/>
      <c r="R575" s="4"/>
      <c r="S575" s="4"/>
      <c r="T575" s="4"/>
      <c r="U575" s="4"/>
      <c r="V575" s="4"/>
      <c r="W575" s="4"/>
    </row>
    <row r="576" spans="1:245" x14ac:dyDescent="0.2">
      <c r="A576" s="4">
        <v>50</v>
      </c>
      <c r="B576" s="4">
        <v>0</v>
      </c>
      <c r="C576" s="4">
        <v>0</v>
      </c>
      <c r="D576" s="4">
        <v>1</v>
      </c>
      <c r="E576" s="4">
        <v>226</v>
      </c>
      <c r="F576" s="4">
        <f>ROUND(Source!AW570,O576)</f>
        <v>0</v>
      </c>
      <c r="G576" s="4" t="s">
        <v>113</v>
      </c>
      <c r="H576" s="4" t="s">
        <v>114</v>
      </c>
      <c r="I576" s="4"/>
      <c r="J576" s="4"/>
      <c r="K576" s="4">
        <v>226</v>
      </c>
      <c r="L576" s="4">
        <v>5</v>
      </c>
      <c r="M576" s="4">
        <v>3</v>
      </c>
      <c r="N576" s="4" t="s">
        <v>3</v>
      </c>
      <c r="O576" s="4">
        <v>2</v>
      </c>
      <c r="P576" s="4"/>
      <c r="Q576" s="4"/>
      <c r="R576" s="4"/>
      <c r="S576" s="4"/>
      <c r="T576" s="4"/>
      <c r="U576" s="4"/>
      <c r="V576" s="4"/>
      <c r="W576" s="4"/>
    </row>
    <row r="577" spans="1:23" x14ac:dyDescent="0.2">
      <c r="A577" s="4">
        <v>50</v>
      </c>
      <c r="B577" s="4">
        <v>0</v>
      </c>
      <c r="C577" s="4">
        <v>0</v>
      </c>
      <c r="D577" s="4">
        <v>1</v>
      </c>
      <c r="E577" s="4">
        <v>227</v>
      </c>
      <c r="F577" s="4">
        <f>ROUND(Source!AX570,O577)</f>
        <v>0</v>
      </c>
      <c r="G577" s="4" t="s">
        <v>115</v>
      </c>
      <c r="H577" s="4" t="s">
        <v>116</v>
      </c>
      <c r="I577" s="4"/>
      <c r="J577" s="4"/>
      <c r="K577" s="4">
        <v>227</v>
      </c>
      <c r="L577" s="4">
        <v>6</v>
      </c>
      <c r="M577" s="4">
        <v>3</v>
      </c>
      <c r="N577" s="4" t="s">
        <v>3</v>
      </c>
      <c r="O577" s="4">
        <v>2</v>
      </c>
      <c r="P577" s="4"/>
      <c r="Q577" s="4"/>
      <c r="R577" s="4"/>
      <c r="S577" s="4"/>
      <c r="T577" s="4"/>
      <c r="U577" s="4"/>
      <c r="V577" s="4"/>
      <c r="W577" s="4"/>
    </row>
    <row r="578" spans="1:23" x14ac:dyDescent="0.2">
      <c r="A578" s="4">
        <v>50</v>
      </c>
      <c r="B578" s="4">
        <v>0</v>
      </c>
      <c r="C578" s="4">
        <v>0</v>
      </c>
      <c r="D578" s="4">
        <v>1</v>
      </c>
      <c r="E578" s="4">
        <v>228</v>
      </c>
      <c r="F578" s="4">
        <f>ROUND(Source!AY570,O578)</f>
        <v>0</v>
      </c>
      <c r="G578" s="4" t="s">
        <v>117</v>
      </c>
      <c r="H578" s="4" t="s">
        <v>118</v>
      </c>
      <c r="I578" s="4"/>
      <c r="J578" s="4"/>
      <c r="K578" s="4">
        <v>228</v>
      </c>
      <c r="L578" s="4">
        <v>7</v>
      </c>
      <c r="M578" s="4">
        <v>3</v>
      </c>
      <c r="N578" s="4" t="s">
        <v>3</v>
      </c>
      <c r="O578" s="4">
        <v>2</v>
      </c>
      <c r="P578" s="4"/>
      <c r="Q578" s="4"/>
      <c r="R578" s="4"/>
      <c r="S578" s="4"/>
      <c r="T578" s="4"/>
      <c r="U578" s="4"/>
      <c r="V578" s="4"/>
      <c r="W578" s="4"/>
    </row>
    <row r="579" spans="1:23" x14ac:dyDescent="0.2">
      <c r="A579" s="4">
        <v>50</v>
      </c>
      <c r="B579" s="4">
        <v>0</v>
      </c>
      <c r="C579" s="4">
        <v>0</v>
      </c>
      <c r="D579" s="4">
        <v>1</v>
      </c>
      <c r="E579" s="4">
        <v>216</v>
      </c>
      <c r="F579" s="4">
        <f>ROUND(Source!AP570,O579)</f>
        <v>0</v>
      </c>
      <c r="G579" s="4" t="s">
        <v>119</v>
      </c>
      <c r="H579" s="4" t="s">
        <v>120</v>
      </c>
      <c r="I579" s="4"/>
      <c r="J579" s="4"/>
      <c r="K579" s="4">
        <v>216</v>
      </c>
      <c r="L579" s="4">
        <v>8</v>
      </c>
      <c r="M579" s="4">
        <v>3</v>
      </c>
      <c r="N579" s="4" t="s">
        <v>3</v>
      </c>
      <c r="O579" s="4">
        <v>2</v>
      </c>
      <c r="P579" s="4"/>
      <c r="Q579" s="4"/>
      <c r="R579" s="4"/>
      <c r="S579" s="4"/>
      <c r="T579" s="4"/>
      <c r="U579" s="4"/>
      <c r="V579" s="4"/>
      <c r="W579" s="4"/>
    </row>
    <row r="580" spans="1:23" x14ac:dyDescent="0.2">
      <c r="A580" s="4">
        <v>50</v>
      </c>
      <c r="B580" s="4">
        <v>0</v>
      </c>
      <c r="C580" s="4">
        <v>0</v>
      </c>
      <c r="D580" s="4">
        <v>1</v>
      </c>
      <c r="E580" s="4">
        <v>223</v>
      </c>
      <c r="F580" s="4">
        <f>ROUND(Source!AQ570,O580)</f>
        <v>0</v>
      </c>
      <c r="G580" s="4" t="s">
        <v>121</v>
      </c>
      <c r="H580" s="4" t="s">
        <v>122</v>
      </c>
      <c r="I580" s="4"/>
      <c r="J580" s="4"/>
      <c r="K580" s="4">
        <v>223</v>
      </c>
      <c r="L580" s="4">
        <v>9</v>
      </c>
      <c r="M580" s="4">
        <v>3</v>
      </c>
      <c r="N580" s="4" t="s">
        <v>3</v>
      </c>
      <c r="O580" s="4">
        <v>2</v>
      </c>
      <c r="P580" s="4"/>
      <c r="Q580" s="4"/>
      <c r="R580" s="4"/>
      <c r="S580" s="4"/>
      <c r="T580" s="4"/>
      <c r="U580" s="4"/>
      <c r="V580" s="4"/>
      <c r="W580" s="4"/>
    </row>
    <row r="581" spans="1:23" x14ac:dyDescent="0.2">
      <c r="A581" s="4">
        <v>50</v>
      </c>
      <c r="B581" s="4">
        <v>0</v>
      </c>
      <c r="C581" s="4">
        <v>0</v>
      </c>
      <c r="D581" s="4">
        <v>1</v>
      </c>
      <c r="E581" s="4">
        <v>229</v>
      </c>
      <c r="F581" s="4">
        <f>ROUND(Source!AZ570,O581)</f>
        <v>0</v>
      </c>
      <c r="G581" s="4" t="s">
        <v>123</v>
      </c>
      <c r="H581" s="4" t="s">
        <v>124</v>
      </c>
      <c r="I581" s="4"/>
      <c r="J581" s="4"/>
      <c r="K581" s="4">
        <v>229</v>
      </c>
      <c r="L581" s="4">
        <v>10</v>
      </c>
      <c r="M581" s="4">
        <v>3</v>
      </c>
      <c r="N581" s="4" t="s">
        <v>3</v>
      </c>
      <c r="O581" s="4">
        <v>2</v>
      </c>
      <c r="P581" s="4"/>
      <c r="Q581" s="4"/>
      <c r="R581" s="4"/>
      <c r="S581" s="4"/>
      <c r="T581" s="4"/>
      <c r="U581" s="4"/>
      <c r="V581" s="4"/>
      <c r="W581" s="4"/>
    </row>
    <row r="582" spans="1:23" x14ac:dyDescent="0.2">
      <c r="A582" s="4">
        <v>50</v>
      </c>
      <c r="B582" s="4">
        <v>0</v>
      </c>
      <c r="C582" s="4">
        <v>0</v>
      </c>
      <c r="D582" s="4">
        <v>1</v>
      </c>
      <c r="E582" s="4">
        <v>203</v>
      </c>
      <c r="F582" s="4">
        <f>ROUND(Source!Q570,O582)</f>
        <v>0</v>
      </c>
      <c r="G582" s="4" t="s">
        <v>125</v>
      </c>
      <c r="H582" s="4" t="s">
        <v>126</v>
      </c>
      <c r="I582" s="4"/>
      <c r="J582" s="4"/>
      <c r="K582" s="4">
        <v>203</v>
      </c>
      <c r="L582" s="4">
        <v>11</v>
      </c>
      <c r="M582" s="4">
        <v>3</v>
      </c>
      <c r="N582" s="4" t="s">
        <v>3</v>
      </c>
      <c r="O582" s="4">
        <v>2</v>
      </c>
      <c r="P582" s="4"/>
      <c r="Q582" s="4"/>
      <c r="R582" s="4"/>
      <c r="S582" s="4"/>
      <c r="T582" s="4"/>
      <c r="U582" s="4"/>
      <c r="V582" s="4"/>
      <c r="W582" s="4"/>
    </row>
    <row r="583" spans="1:23" x14ac:dyDescent="0.2">
      <c r="A583" s="4">
        <v>50</v>
      </c>
      <c r="B583" s="4">
        <v>0</v>
      </c>
      <c r="C583" s="4">
        <v>0</v>
      </c>
      <c r="D583" s="4">
        <v>1</v>
      </c>
      <c r="E583" s="4">
        <v>231</v>
      </c>
      <c r="F583" s="4">
        <f>ROUND(Source!BB570,O583)</f>
        <v>0</v>
      </c>
      <c r="G583" s="4" t="s">
        <v>127</v>
      </c>
      <c r="H583" s="4" t="s">
        <v>128</v>
      </c>
      <c r="I583" s="4"/>
      <c r="J583" s="4"/>
      <c r="K583" s="4">
        <v>231</v>
      </c>
      <c r="L583" s="4">
        <v>12</v>
      </c>
      <c r="M583" s="4">
        <v>3</v>
      </c>
      <c r="N583" s="4" t="s">
        <v>3</v>
      </c>
      <c r="O583" s="4">
        <v>2</v>
      </c>
      <c r="P583" s="4"/>
      <c r="Q583" s="4"/>
      <c r="R583" s="4"/>
      <c r="S583" s="4"/>
      <c r="T583" s="4"/>
      <c r="U583" s="4"/>
      <c r="V583" s="4"/>
      <c r="W583" s="4"/>
    </row>
    <row r="584" spans="1:23" x14ac:dyDescent="0.2">
      <c r="A584" s="4">
        <v>50</v>
      </c>
      <c r="B584" s="4">
        <v>0</v>
      </c>
      <c r="C584" s="4">
        <v>0</v>
      </c>
      <c r="D584" s="4">
        <v>1</v>
      </c>
      <c r="E584" s="4">
        <v>204</v>
      </c>
      <c r="F584" s="4">
        <f>ROUND(Source!R570,O584)</f>
        <v>0</v>
      </c>
      <c r="G584" s="4" t="s">
        <v>129</v>
      </c>
      <c r="H584" s="4" t="s">
        <v>130</v>
      </c>
      <c r="I584" s="4"/>
      <c r="J584" s="4"/>
      <c r="K584" s="4">
        <v>204</v>
      </c>
      <c r="L584" s="4">
        <v>13</v>
      </c>
      <c r="M584" s="4">
        <v>3</v>
      </c>
      <c r="N584" s="4" t="s">
        <v>3</v>
      </c>
      <c r="O584" s="4">
        <v>2</v>
      </c>
      <c r="P584" s="4"/>
      <c r="Q584" s="4"/>
      <c r="R584" s="4"/>
      <c r="S584" s="4"/>
      <c r="T584" s="4"/>
      <c r="U584" s="4"/>
      <c r="V584" s="4"/>
      <c r="W584" s="4"/>
    </row>
    <row r="585" spans="1:23" x14ac:dyDescent="0.2">
      <c r="A585" s="4">
        <v>50</v>
      </c>
      <c r="B585" s="4">
        <v>0</v>
      </c>
      <c r="C585" s="4">
        <v>0</v>
      </c>
      <c r="D585" s="4">
        <v>1</v>
      </c>
      <c r="E585" s="4">
        <v>205</v>
      </c>
      <c r="F585" s="4">
        <f>ROUND(Source!S570,O585)</f>
        <v>0</v>
      </c>
      <c r="G585" s="4" t="s">
        <v>131</v>
      </c>
      <c r="H585" s="4" t="s">
        <v>132</v>
      </c>
      <c r="I585" s="4"/>
      <c r="J585" s="4"/>
      <c r="K585" s="4">
        <v>205</v>
      </c>
      <c r="L585" s="4">
        <v>14</v>
      </c>
      <c r="M585" s="4">
        <v>3</v>
      </c>
      <c r="N585" s="4" t="s">
        <v>3</v>
      </c>
      <c r="O585" s="4">
        <v>2</v>
      </c>
      <c r="P585" s="4"/>
      <c r="Q585" s="4"/>
      <c r="R585" s="4"/>
      <c r="S585" s="4"/>
      <c r="T585" s="4"/>
      <c r="U585" s="4"/>
      <c r="V585" s="4"/>
      <c r="W585" s="4"/>
    </row>
    <row r="586" spans="1:23" x14ac:dyDescent="0.2">
      <c r="A586" s="4">
        <v>50</v>
      </c>
      <c r="B586" s="4">
        <v>0</v>
      </c>
      <c r="C586" s="4">
        <v>0</v>
      </c>
      <c r="D586" s="4">
        <v>1</v>
      </c>
      <c r="E586" s="4">
        <v>232</v>
      </c>
      <c r="F586" s="4">
        <f>ROUND(Source!BC570,O586)</f>
        <v>0</v>
      </c>
      <c r="G586" s="4" t="s">
        <v>133</v>
      </c>
      <c r="H586" s="4" t="s">
        <v>134</v>
      </c>
      <c r="I586" s="4"/>
      <c r="J586" s="4"/>
      <c r="K586" s="4">
        <v>232</v>
      </c>
      <c r="L586" s="4">
        <v>15</v>
      </c>
      <c r="M586" s="4">
        <v>3</v>
      </c>
      <c r="N586" s="4" t="s">
        <v>3</v>
      </c>
      <c r="O586" s="4">
        <v>2</v>
      </c>
      <c r="P586" s="4"/>
      <c r="Q586" s="4"/>
      <c r="R586" s="4"/>
      <c r="S586" s="4"/>
      <c r="T586" s="4"/>
      <c r="U586" s="4"/>
      <c r="V586" s="4"/>
      <c r="W586" s="4"/>
    </row>
    <row r="587" spans="1:23" x14ac:dyDescent="0.2">
      <c r="A587" s="4">
        <v>50</v>
      </c>
      <c r="B587" s="4">
        <v>0</v>
      </c>
      <c r="C587" s="4">
        <v>0</v>
      </c>
      <c r="D587" s="4">
        <v>1</v>
      </c>
      <c r="E587" s="4">
        <v>214</v>
      </c>
      <c r="F587" s="4">
        <f>ROUND(Source!AS570,O587)</f>
        <v>0</v>
      </c>
      <c r="G587" s="4" t="s">
        <v>135</v>
      </c>
      <c r="H587" s="4" t="s">
        <v>136</v>
      </c>
      <c r="I587" s="4"/>
      <c r="J587" s="4"/>
      <c r="K587" s="4">
        <v>214</v>
      </c>
      <c r="L587" s="4">
        <v>16</v>
      </c>
      <c r="M587" s="4">
        <v>3</v>
      </c>
      <c r="N587" s="4" t="s">
        <v>3</v>
      </c>
      <c r="O587" s="4">
        <v>2</v>
      </c>
      <c r="P587" s="4"/>
      <c r="Q587" s="4"/>
      <c r="R587" s="4"/>
      <c r="S587" s="4"/>
      <c r="T587" s="4"/>
      <c r="U587" s="4"/>
      <c r="V587" s="4"/>
      <c r="W587" s="4"/>
    </row>
    <row r="588" spans="1:23" x14ac:dyDescent="0.2">
      <c r="A588" s="4">
        <v>50</v>
      </c>
      <c r="B588" s="4">
        <v>0</v>
      </c>
      <c r="C588" s="4">
        <v>0</v>
      </c>
      <c r="D588" s="4">
        <v>1</v>
      </c>
      <c r="E588" s="4">
        <v>215</v>
      </c>
      <c r="F588" s="4">
        <f>ROUND(Source!AT570,O588)</f>
        <v>0</v>
      </c>
      <c r="G588" s="4" t="s">
        <v>137</v>
      </c>
      <c r="H588" s="4" t="s">
        <v>138</v>
      </c>
      <c r="I588" s="4"/>
      <c r="J588" s="4"/>
      <c r="K588" s="4">
        <v>215</v>
      </c>
      <c r="L588" s="4">
        <v>17</v>
      </c>
      <c r="M588" s="4">
        <v>3</v>
      </c>
      <c r="N588" s="4" t="s">
        <v>3</v>
      </c>
      <c r="O588" s="4">
        <v>2</v>
      </c>
      <c r="P588" s="4"/>
      <c r="Q588" s="4"/>
      <c r="R588" s="4"/>
      <c r="S588" s="4"/>
      <c r="T588" s="4"/>
      <c r="U588" s="4"/>
      <c r="V588" s="4"/>
      <c r="W588" s="4"/>
    </row>
    <row r="589" spans="1:23" x14ac:dyDescent="0.2">
      <c r="A589" s="4">
        <v>50</v>
      </c>
      <c r="B589" s="4">
        <v>0</v>
      </c>
      <c r="C589" s="4">
        <v>0</v>
      </c>
      <c r="D589" s="4">
        <v>1</v>
      </c>
      <c r="E589" s="4">
        <v>217</v>
      </c>
      <c r="F589" s="4">
        <f>ROUND(Source!AU570,O589)</f>
        <v>0</v>
      </c>
      <c r="G589" s="4" t="s">
        <v>139</v>
      </c>
      <c r="H589" s="4" t="s">
        <v>140</v>
      </c>
      <c r="I589" s="4"/>
      <c r="J589" s="4"/>
      <c r="K589" s="4">
        <v>217</v>
      </c>
      <c r="L589" s="4">
        <v>18</v>
      </c>
      <c r="M589" s="4">
        <v>3</v>
      </c>
      <c r="N589" s="4" t="s">
        <v>3</v>
      </c>
      <c r="O589" s="4">
        <v>2</v>
      </c>
      <c r="P589" s="4"/>
      <c r="Q589" s="4"/>
      <c r="R589" s="4"/>
      <c r="S589" s="4"/>
      <c r="T589" s="4"/>
      <c r="U589" s="4"/>
      <c r="V589" s="4"/>
      <c r="W589" s="4"/>
    </row>
    <row r="590" spans="1:23" x14ac:dyDescent="0.2">
      <c r="A590" s="4">
        <v>50</v>
      </c>
      <c r="B590" s="4">
        <v>0</v>
      </c>
      <c r="C590" s="4">
        <v>0</v>
      </c>
      <c r="D590" s="4">
        <v>1</v>
      </c>
      <c r="E590" s="4">
        <v>230</v>
      </c>
      <c r="F590" s="4">
        <f>ROUND(Source!BA570,O590)</f>
        <v>0</v>
      </c>
      <c r="G590" s="4" t="s">
        <v>141</v>
      </c>
      <c r="H590" s="4" t="s">
        <v>142</v>
      </c>
      <c r="I590" s="4"/>
      <c r="J590" s="4"/>
      <c r="K590" s="4">
        <v>230</v>
      </c>
      <c r="L590" s="4">
        <v>19</v>
      </c>
      <c r="M590" s="4">
        <v>3</v>
      </c>
      <c r="N590" s="4" t="s">
        <v>3</v>
      </c>
      <c r="O590" s="4">
        <v>2</v>
      </c>
      <c r="P590" s="4"/>
      <c r="Q590" s="4"/>
      <c r="R590" s="4"/>
      <c r="S590" s="4"/>
      <c r="T590" s="4"/>
      <c r="U590" s="4"/>
      <c r="V590" s="4"/>
      <c r="W590" s="4"/>
    </row>
    <row r="591" spans="1:23" x14ac:dyDescent="0.2">
      <c r="A591" s="4">
        <v>50</v>
      </c>
      <c r="B591" s="4">
        <v>0</v>
      </c>
      <c r="C591" s="4">
        <v>0</v>
      </c>
      <c r="D591" s="4">
        <v>1</v>
      </c>
      <c r="E591" s="4">
        <v>206</v>
      </c>
      <c r="F591" s="4">
        <f>ROUND(Source!T570,O591)</f>
        <v>0</v>
      </c>
      <c r="G591" s="4" t="s">
        <v>143</v>
      </c>
      <c r="H591" s="4" t="s">
        <v>144</v>
      </c>
      <c r="I591" s="4"/>
      <c r="J591" s="4"/>
      <c r="K591" s="4">
        <v>206</v>
      </c>
      <c r="L591" s="4">
        <v>20</v>
      </c>
      <c r="M591" s="4">
        <v>3</v>
      </c>
      <c r="N591" s="4" t="s">
        <v>3</v>
      </c>
      <c r="O591" s="4">
        <v>2</v>
      </c>
      <c r="P591" s="4"/>
      <c r="Q591" s="4"/>
      <c r="R591" s="4"/>
      <c r="S591" s="4"/>
      <c r="T591" s="4"/>
      <c r="U591" s="4"/>
      <c r="V591" s="4"/>
      <c r="W591" s="4"/>
    </row>
    <row r="592" spans="1:23" x14ac:dyDescent="0.2">
      <c r="A592" s="4">
        <v>50</v>
      </c>
      <c r="B592" s="4">
        <v>0</v>
      </c>
      <c r="C592" s="4">
        <v>0</v>
      </c>
      <c r="D592" s="4">
        <v>1</v>
      </c>
      <c r="E592" s="4">
        <v>207</v>
      </c>
      <c r="F592" s="4">
        <f>Source!U570</f>
        <v>0</v>
      </c>
      <c r="G592" s="4" t="s">
        <v>145</v>
      </c>
      <c r="H592" s="4" t="s">
        <v>146</v>
      </c>
      <c r="I592" s="4"/>
      <c r="J592" s="4"/>
      <c r="K592" s="4">
        <v>207</v>
      </c>
      <c r="L592" s="4">
        <v>21</v>
      </c>
      <c r="M592" s="4">
        <v>3</v>
      </c>
      <c r="N592" s="4" t="s">
        <v>3</v>
      </c>
      <c r="O592" s="4">
        <v>-1</v>
      </c>
      <c r="P592" s="4"/>
      <c r="Q592" s="4"/>
      <c r="R592" s="4"/>
      <c r="S592" s="4"/>
      <c r="T592" s="4"/>
      <c r="U592" s="4"/>
      <c r="V592" s="4"/>
      <c r="W592" s="4"/>
    </row>
    <row r="593" spans="1:206" x14ac:dyDescent="0.2">
      <c r="A593" s="4">
        <v>50</v>
      </c>
      <c r="B593" s="4">
        <v>0</v>
      </c>
      <c r="C593" s="4">
        <v>0</v>
      </c>
      <c r="D593" s="4">
        <v>1</v>
      </c>
      <c r="E593" s="4">
        <v>208</v>
      </c>
      <c r="F593" s="4">
        <f>Source!V570</f>
        <v>0</v>
      </c>
      <c r="G593" s="4" t="s">
        <v>147</v>
      </c>
      <c r="H593" s="4" t="s">
        <v>148</v>
      </c>
      <c r="I593" s="4"/>
      <c r="J593" s="4"/>
      <c r="K593" s="4">
        <v>208</v>
      </c>
      <c r="L593" s="4">
        <v>22</v>
      </c>
      <c r="M593" s="4">
        <v>3</v>
      </c>
      <c r="N593" s="4" t="s">
        <v>3</v>
      </c>
      <c r="O593" s="4">
        <v>-1</v>
      </c>
      <c r="P593" s="4"/>
      <c r="Q593" s="4"/>
      <c r="R593" s="4"/>
      <c r="S593" s="4"/>
      <c r="T593" s="4"/>
      <c r="U593" s="4"/>
      <c r="V593" s="4"/>
      <c r="W593" s="4"/>
    </row>
    <row r="594" spans="1:206" x14ac:dyDescent="0.2">
      <c r="A594" s="4">
        <v>50</v>
      </c>
      <c r="B594" s="4">
        <v>0</v>
      </c>
      <c r="C594" s="4">
        <v>0</v>
      </c>
      <c r="D594" s="4">
        <v>1</v>
      </c>
      <c r="E594" s="4">
        <v>209</v>
      </c>
      <c r="F594" s="4">
        <f>ROUND(Source!W570,O594)</f>
        <v>0</v>
      </c>
      <c r="G594" s="4" t="s">
        <v>149</v>
      </c>
      <c r="H594" s="4" t="s">
        <v>150</v>
      </c>
      <c r="I594" s="4"/>
      <c r="J594" s="4"/>
      <c r="K594" s="4">
        <v>209</v>
      </c>
      <c r="L594" s="4">
        <v>23</v>
      </c>
      <c r="M594" s="4">
        <v>3</v>
      </c>
      <c r="N594" s="4" t="s">
        <v>3</v>
      </c>
      <c r="O594" s="4">
        <v>2</v>
      </c>
      <c r="P594" s="4"/>
      <c r="Q594" s="4"/>
      <c r="R594" s="4"/>
      <c r="S594" s="4"/>
      <c r="T594" s="4"/>
      <c r="U594" s="4"/>
      <c r="V594" s="4"/>
      <c r="W594" s="4"/>
    </row>
    <row r="595" spans="1:206" x14ac:dyDescent="0.2">
      <c r="A595" s="4">
        <v>50</v>
      </c>
      <c r="B595" s="4">
        <v>0</v>
      </c>
      <c r="C595" s="4">
        <v>0</v>
      </c>
      <c r="D595" s="4">
        <v>1</v>
      </c>
      <c r="E595" s="4">
        <v>210</v>
      </c>
      <c r="F595" s="4">
        <f>ROUND(Source!X570,O595)</f>
        <v>0</v>
      </c>
      <c r="G595" s="4" t="s">
        <v>151</v>
      </c>
      <c r="H595" s="4" t="s">
        <v>152</v>
      </c>
      <c r="I595" s="4"/>
      <c r="J595" s="4"/>
      <c r="K595" s="4">
        <v>210</v>
      </c>
      <c r="L595" s="4">
        <v>24</v>
      </c>
      <c r="M595" s="4">
        <v>3</v>
      </c>
      <c r="N595" s="4" t="s">
        <v>3</v>
      </c>
      <c r="O595" s="4">
        <v>2</v>
      </c>
      <c r="P595" s="4"/>
      <c r="Q595" s="4"/>
      <c r="R595" s="4"/>
      <c r="S595" s="4"/>
      <c r="T595" s="4"/>
      <c r="U595" s="4"/>
      <c r="V595" s="4"/>
      <c r="W595" s="4"/>
    </row>
    <row r="596" spans="1:206" x14ac:dyDescent="0.2">
      <c r="A596" s="4">
        <v>50</v>
      </c>
      <c r="B596" s="4">
        <v>0</v>
      </c>
      <c r="C596" s="4">
        <v>0</v>
      </c>
      <c r="D596" s="4">
        <v>1</v>
      </c>
      <c r="E596" s="4">
        <v>211</v>
      </c>
      <c r="F596" s="4">
        <f>ROUND(Source!Y570,O596)</f>
        <v>0</v>
      </c>
      <c r="G596" s="4" t="s">
        <v>153</v>
      </c>
      <c r="H596" s="4" t="s">
        <v>154</v>
      </c>
      <c r="I596" s="4"/>
      <c r="J596" s="4"/>
      <c r="K596" s="4">
        <v>211</v>
      </c>
      <c r="L596" s="4">
        <v>25</v>
      </c>
      <c r="M596" s="4">
        <v>3</v>
      </c>
      <c r="N596" s="4" t="s">
        <v>3</v>
      </c>
      <c r="O596" s="4">
        <v>2</v>
      </c>
      <c r="P596" s="4"/>
      <c r="Q596" s="4"/>
      <c r="R596" s="4"/>
      <c r="S596" s="4"/>
      <c r="T596" s="4"/>
      <c r="U596" s="4"/>
      <c r="V596" s="4"/>
      <c r="W596" s="4"/>
    </row>
    <row r="597" spans="1:206" x14ac:dyDescent="0.2">
      <c r="A597" s="4">
        <v>50</v>
      </c>
      <c r="B597" s="4">
        <v>0</v>
      </c>
      <c r="C597" s="4">
        <v>0</v>
      </c>
      <c r="D597" s="4">
        <v>1</v>
      </c>
      <c r="E597" s="4">
        <v>224</v>
      </c>
      <c r="F597" s="4">
        <f>ROUND(Source!AR570,O597)</f>
        <v>0</v>
      </c>
      <c r="G597" s="4" t="s">
        <v>155</v>
      </c>
      <c r="H597" s="4" t="s">
        <v>156</v>
      </c>
      <c r="I597" s="4"/>
      <c r="J597" s="4"/>
      <c r="K597" s="4">
        <v>224</v>
      </c>
      <c r="L597" s="4">
        <v>26</v>
      </c>
      <c r="M597" s="4">
        <v>3</v>
      </c>
      <c r="N597" s="4" t="s">
        <v>3</v>
      </c>
      <c r="O597" s="4">
        <v>2</v>
      </c>
      <c r="P597" s="4"/>
      <c r="Q597" s="4"/>
      <c r="R597" s="4"/>
      <c r="S597" s="4"/>
      <c r="T597" s="4"/>
      <c r="U597" s="4"/>
      <c r="V597" s="4"/>
      <c r="W597" s="4"/>
    </row>
    <row r="599" spans="1:206" x14ac:dyDescent="0.2">
      <c r="A599" s="2">
        <v>51</v>
      </c>
      <c r="B599" s="2">
        <f>B471</f>
        <v>0</v>
      </c>
      <c r="C599" s="2">
        <f>A471</f>
        <v>4</v>
      </c>
      <c r="D599" s="2">
        <f>ROW(A471)</f>
        <v>471</v>
      </c>
      <c r="E599" s="2"/>
      <c r="F599" s="2" t="str">
        <f>IF(F471&lt;&gt;"",F471,"")</f>
        <v>Новый раздел</v>
      </c>
      <c r="G599" s="2" t="str">
        <f>IF(G471&lt;&gt;"",G471,"")</f>
        <v>Малые Архитектурные Формы</v>
      </c>
      <c r="H599" s="2">
        <v>0</v>
      </c>
      <c r="I599" s="2"/>
      <c r="J599" s="2"/>
      <c r="K599" s="2"/>
      <c r="L599" s="2"/>
      <c r="M599" s="2"/>
      <c r="N599" s="2"/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>
        <f t="shared" ref="AO599:BC599" si="530">ROUND(AO494+AO534+AO570+BX599,2)</f>
        <v>0</v>
      </c>
      <c r="AP599" s="2">
        <f t="shared" si="530"/>
        <v>0</v>
      </c>
      <c r="AQ599" s="2">
        <f t="shared" si="530"/>
        <v>0</v>
      </c>
      <c r="AR599" s="2">
        <f t="shared" si="530"/>
        <v>0</v>
      </c>
      <c r="AS599" s="2">
        <f t="shared" si="530"/>
        <v>0</v>
      </c>
      <c r="AT599" s="2">
        <f t="shared" si="530"/>
        <v>0</v>
      </c>
      <c r="AU599" s="2">
        <f t="shared" si="530"/>
        <v>0</v>
      </c>
      <c r="AV599" s="2">
        <f t="shared" si="530"/>
        <v>0</v>
      </c>
      <c r="AW599" s="2">
        <f t="shared" si="530"/>
        <v>0</v>
      </c>
      <c r="AX599" s="2">
        <f t="shared" si="530"/>
        <v>0</v>
      </c>
      <c r="AY599" s="2">
        <f t="shared" si="530"/>
        <v>0</v>
      </c>
      <c r="AZ599" s="2">
        <f t="shared" si="530"/>
        <v>0</v>
      </c>
      <c r="BA599" s="2">
        <f t="shared" si="530"/>
        <v>0</v>
      </c>
      <c r="BB599" s="2">
        <f t="shared" si="530"/>
        <v>0</v>
      </c>
      <c r="BC599" s="2">
        <f t="shared" si="530"/>
        <v>0</v>
      </c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3"/>
      <c r="DH599" s="3"/>
      <c r="DI599" s="3"/>
      <c r="DJ599" s="3"/>
      <c r="DK599" s="3"/>
      <c r="DL599" s="3"/>
      <c r="DM599" s="3"/>
      <c r="DN599" s="3"/>
      <c r="DO599" s="3"/>
      <c r="DP599" s="3"/>
      <c r="DQ599" s="3"/>
      <c r="DR599" s="3"/>
      <c r="DS599" s="3"/>
      <c r="DT599" s="3"/>
      <c r="DU599" s="3"/>
      <c r="DV599" s="3"/>
      <c r="DW599" s="3"/>
      <c r="DX599" s="3"/>
      <c r="DY599" s="3"/>
      <c r="DZ599" s="3"/>
      <c r="EA599" s="3"/>
      <c r="EB599" s="3"/>
      <c r="EC599" s="3"/>
      <c r="ED599" s="3"/>
      <c r="EE599" s="3"/>
      <c r="EF599" s="3"/>
      <c r="EG599" s="3"/>
      <c r="EH599" s="3"/>
      <c r="EI599" s="3"/>
      <c r="EJ599" s="3"/>
      <c r="EK599" s="3"/>
      <c r="EL599" s="3"/>
      <c r="EM599" s="3"/>
      <c r="EN599" s="3"/>
      <c r="EO599" s="3"/>
      <c r="EP599" s="3"/>
      <c r="EQ599" s="3"/>
      <c r="ER599" s="3"/>
      <c r="ES599" s="3"/>
      <c r="ET599" s="3"/>
      <c r="EU599" s="3"/>
      <c r="EV599" s="3"/>
      <c r="EW599" s="3"/>
      <c r="EX599" s="3"/>
      <c r="EY599" s="3"/>
      <c r="EZ599" s="3"/>
      <c r="FA599" s="3"/>
      <c r="FB599" s="3"/>
      <c r="FC599" s="3"/>
      <c r="FD599" s="3"/>
      <c r="FE599" s="3"/>
      <c r="FF599" s="3"/>
      <c r="FG599" s="3"/>
      <c r="FH599" s="3"/>
      <c r="FI599" s="3"/>
      <c r="FJ599" s="3"/>
      <c r="FK599" s="3"/>
      <c r="FL599" s="3"/>
      <c r="FM599" s="3"/>
      <c r="FN599" s="3"/>
      <c r="FO599" s="3"/>
      <c r="FP599" s="3"/>
      <c r="FQ599" s="3"/>
      <c r="FR599" s="3"/>
      <c r="FS599" s="3"/>
      <c r="FT599" s="3"/>
      <c r="FU599" s="3"/>
      <c r="FV599" s="3"/>
      <c r="FW599" s="3"/>
      <c r="FX599" s="3"/>
      <c r="FY599" s="3"/>
      <c r="FZ599" s="3"/>
      <c r="GA599" s="3"/>
      <c r="GB599" s="3"/>
      <c r="GC599" s="3"/>
      <c r="GD599" s="3"/>
      <c r="GE599" s="3"/>
      <c r="GF599" s="3"/>
      <c r="GG599" s="3"/>
      <c r="GH599" s="3"/>
      <c r="GI599" s="3"/>
      <c r="GJ599" s="3"/>
      <c r="GK599" s="3"/>
      <c r="GL599" s="3"/>
      <c r="GM599" s="3"/>
      <c r="GN599" s="3"/>
      <c r="GO599" s="3"/>
      <c r="GP599" s="3"/>
      <c r="GQ599" s="3"/>
      <c r="GR599" s="3"/>
      <c r="GS599" s="3"/>
      <c r="GT599" s="3"/>
      <c r="GU599" s="3"/>
      <c r="GV599" s="3"/>
      <c r="GW599" s="3"/>
      <c r="GX599" s="3">
        <v>0</v>
      </c>
    </row>
    <row r="601" spans="1:206" x14ac:dyDescent="0.2">
      <c r="A601" s="4">
        <v>50</v>
      </c>
      <c r="B601" s="4">
        <v>0</v>
      </c>
      <c r="C601" s="4">
        <v>0</v>
      </c>
      <c r="D601" s="4">
        <v>1</v>
      </c>
      <c r="E601" s="4">
        <v>201</v>
      </c>
      <c r="F601" s="4">
        <f>ROUND(Source!O599,O601)</f>
        <v>0</v>
      </c>
      <c r="G601" s="4" t="s">
        <v>105</v>
      </c>
      <c r="H601" s="4" t="s">
        <v>106</v>
      </c>
      <c r="I601" s="4"/>
      <c r="J601" s="4"/>
      <c r="K601" s="4">
        <v>201</v>
      </c>
      <c r="L601" s="4">
        <v>1</v>
      </c>
      <c r="M601" s="4">
        <v>3</v>
      </c>
      <c r="N601" s="4" t="s">
        <v>3</v>
      </c>
      <c r="O601" s="4">
        <v>2</v>
      </c>
      <c r="P601" s="4"/>
      <c r="Q601" s="4"/>
      <c r="R601" s="4"/>
      <c r="S601" s="4"/>
      <c r="T601" s="4"/>
      <c r="U601" s="4"/>
      <c r="V601" s="4"/>
      <c r="W601" s="4"/>
    </row>
    <row r="602" spans="1:206" x14ac:dyDescent="0.2">
      <c r="A602" s="4">
        <v>50</v>
      </c>
      <c r="B602" s="4">
        <v>0</v>
      </c>
      <c r="C602" s="4">
        <v>0</v>
      </c>
      <c r="D602" s="4">
        <v>1</v>
      </c>
      <c r="E602" s="4">
        <v>202</v>
      </c>
      <c r="F602" s="4">
        <f>ROUND(Source!P599,O602)</f>
        <v>0</v>
      </c>
      <c r="G602" s="4" t="s">
        <v>107</v>
      </c>
      <c r="H602" s="4" t="s">
        <v>108</v>
      </c>
      <c r="I602" s="4"/>
      <c r="J602" s="4"/>
      <c r="K602" s="4">
        <v>202</v>
      </c>
      <c r="L602" s="4">
        <v>2</v>
      </c>
      <c r="M602" s="4">
        <v>3</v>
      </c>
      <c r="N602" s="4" t="s">
        <v>3</v>
      </c>
      <c r="O602" s="4">
        <v>2</v>
      </c>
      <c r="P602" s="4"/>
      <c r="Q602" s="4"/>
      <c r="R602" s="4"/>
      <c r="S602" s="4"/>
      <c r="T602" s="4"/>
      <c r="U602" s="4"/>
      <c r="V602" s="4"/>
      <c r="W602" s="4"/>
    </row>
    <row r="603" spans="1:206" x14ac:dyDescent="0.2">
      <c r="A603" s="4">
        <v>50</v>
      </c>
      <c r="B603" s="4">
        <v>0</v>
      </c>
      <c r="C603" s="4">
        <v>0</v>
      </c>
      <c r="D603" s="4">
        <v>1</v>
      </c>
      <c r="E603" s="4">
        <v>222</v>
      </c>
      <c r="F603" s="4">
        <f>ROUND(Source!AO599,O603)</f>
        <v>0</v>
      </c>
      <c r="G603" s="4" t="s">
        <v>109</v>
      </c>
      <c r="H603" s="4" t="s">
        <v>110</v>
      </c>
      <c r="I603" s="4"/>
      <c r="J603" s="4"/>
      <c r="K603" s="4">
        <v>222</v>
      </c>
      <c r="L603" s="4">
        <v>3</v>
      </c>
      <c r="M603" s="4">
        <v>3</v>
      </c>
      <c r="N603" s="4" t="s">
        <v>3</v>
      </c>
      <c r="O603" s="4">
        <v>2</v>
      </c>
      <c r="P603" s="4"/>
      <c r="Q603" s="4"/>
      <c r="R603" s="4"/>
      <c r="S603" s="4"/>
      <c r="T603" s="4"/>
      <c r="U603" s="4"/>
      <c r="V603" s="4"/>
      <c r="W603" s="4"/>
    </row>
    <row r="604" spans="1:206" x14ac:dyDescent="0.2">
      <c r="A604" s="4">
        <v>50</v>
      </c>
      <c r="B604" s="4">
        <v>0</v>
      </c>
      <c r="C604" s="4">
        <v>0</v>
      </c>
      <c r="D604" s="4">
        <v>1</v>
      </c>
      <c r="E604" s="4">
        <v>225</v>
      </c>
      <c r="F604" s="4">
        <f>ROUND(Source!AV599,O604)</f>
        <v>0</v>
      </c>
      <c r="G604" s="4" t="s">
        <v>111</v>
      </c>
      <c r="H604" s="4" t="s">
        <v>112</v>
      </c>
      <c r="I604" s="4"/>
      <c r="J604" s="4"/>
      <c r="K604" s="4">
        <v>225</v>
      </c>
      <c r="L604" s="4">
        <v>4</v>
      </c>
      <c r="M604" s="4">
        <v>3</v>
      </c>
      <c r="N604" s="4" t="s">
        <v>3</v>
      </c>
      <c r="O604" s="4">
        <v>2</v>
      </c>
      <c r="P604" s="4"/>
      <c r="Q604" s="4"/>
      <c r="R604" s="4"/>
      <c r="S604" s="4"/>
      <c r="T604" s="4"/>
      <c r="U604" s="4"/>
      <c r="V604" s="4"/>
      <c r="W604" s="4"/>
    </row>
    <row r="605" spans="1:206" x14ac:dyDescent="0.2">
      <c r="A605" s="4">
        <v>50</v>
      </c>
      <c r="B605" s="4">
        <v>0</v>
      </c>
      <c r="C605" s="4">
        <v>0</v>
      </c>
      <c r="D605" s="4">
        <v>1</v>
      </c>
      <c r="E605" s="4">
        <v>226</v>
      </c>
      <c r="F605" s="4">
        <f>ROUND(Source!AW599,O605)</f>
        <v>0</v>
      </c>
      <c r="G605" s="4" t="s">
        <v>113</v>
      </c>
      <c r="H605" s="4" t="s">
        <v>114</v>
      </c>
      <c r="I605" s="4"/>
      <c r="J605" s="4"/>
      <c r="K605" s="4">
        <v>226</v>
      </c>
      <c r="L605" s="4">
        <v>5</v>
      </c>
      <c r="M605" s="4">
        <v>3</v>
      </c>
      <c r="N605" s="4" t="s">
        <v>3</v>
      </c>
      <c r="O605" s="4">
        <v>2</v>
      </c>
      <c r="P605" s="4"/>
      <c r="Q605" s="4"/>
      <c r="R605" s="4"/>
      <c r="S605" s="4"/>
      <c r="T605" s="4"/>
      <c r="U605" s="4"/>
      <c r="V605" s="4"/>
      <c r="W605" s="4"/>
    </row>
    <row r="606" spans="1:206" x14ac:dyDescent="0.2">
      <c r="A606" s="4">
        <v>50</v>
      </c>
      <c r="B606" s="4">
        <v>0</v>
      </c>
      <c r="C606" s="4">
        <v>0</v>
      </c>
      <c r="D606" s="4">
        <v>1</v>
      </c>
      <c r="E606" s="4">
        <v>227</v>
      </c>
      <c r="F606" s="4">
        <f>ROUND(Source!AX599,O606)</f>
        <v>0</v>
      </c>
      <c r="G606" s="4" t="s">
        <v>115</v>
      </c>
      <c r="H606" s="4" t="s">
        <v>116</v>
      </c>
      <c r="I606" s="4"/>
      <c r="J606" s="4"/>
      <c r="K606" s="4">
        <v>227</v>
      </c>
      <c r="L606" s="4">
        <v>6</v>
      </c>
      <c r="M606" s="4">
        <v>3</v>
      </c>
      <c r="N606" s="4" t="s">
        <v>3</v>
      </c>
      <c r="O606" s="4">
        <v>2</v>
      </c>
      <c r="P606" s="4"/>
      <c r="Q606" s="4"/>
      <c r="R606" s="4"/>
      <c r="S606" s="4"/>
      <c r="T606" s="4"/>
      <c r="U606" s="4"/>
      <c r="V606" s="4"/>
      <c r="W606" s="4"/>
    </row>
    <row r="607" spans="1:206" x14ac:dyDescent="0.2">
      <c r="A607" s="4">
        <v>50</v>
      </c>
      <c r="B607" s="4">
        <v>0</v>
      </c>
      <c r="C607" s="4">
        <v>0</v>
      </c>
      <c r="D607" s="4">
        <v>1</v>
      </c>
      <c r="E607" s="4">
        <v>228</v>
      </c>
      <c r="F607" s="4">
        <f>ROUND(Source!AY599,O607)</f>
        <v>0</v>
      </c>
      <c r="G607" s="4" t="s">
        <v>117</v>
      </c>
      <c r="H607" s="4" t="s">
        <v>118</v>
      </c>
      <c r="I607" s="4"/>
      <c r="J607" s="4"/>
      <c r="K607" s="4">
        <v>228</v>
      </c>
      <c r="L607" s="4">
        <v>7</v>
      </c>
      <c r="M607" s="4">
        <v>3</v>
      </c>
      <c r="N607" s="4" t="s">
        <v>3</v>
      </c>
      <c r="O607" s="4">
        <v>2</v>
      </c>
      <c r="P607" s="4"/>
      <c r="Q607" s="4"/>
      <c r="R607" s="4"/>
      <c r="S607" s="4"/>
      <c r="T607" s="4"/>
      <c r="U607" s="4"/>
      <c r="V607" s="4"/>
      <c r="W607" s="4"/>
    </row>
    <row r="608" spans="1:206" x14ac:dyDescent="0.2">
      <c r="A608" s="4">
        <v>50</v>
      </c>
      <c r="B608" s="4">
        <v>0</v>
      </c>
      <c r="C608" s="4">
        <v>0</v>
      </c>
      <c r="D608" s="4">
        <v>1</v>
      </c>
      <c r="E608" s="4">
        <v>216</v>
      </c>
      <c r="F608" s="4">
        <f>ROUND(Source!AP599,O608)</f>
        <v>0</v>
      </c>
      <c r="G608" s="4" t="s">
        <v>119</v>
      </c>
      <c r="H608" s="4" t="s">
        <v>120</v>
      </c>
      <c r="I608" s="4"/>
      <c r="J608" s="4"/>
      <c r="K608" s="4">
        <v>216</v>
      </c>
      <c r="L608" s="4">
        <v>8</v>
      </c>
      <c r="M608" s="4">
        <v>3</v>
      </c>
      <c r="N608" s="4" t="s">
        <v>3</v>
      </c>
      <c r="O608" s="4">
        <v>2</v>
      </c>
      <c r="P608" s="4"/>
      <c r="Q608" s="4"/>
      <c r="R608" s="4"/>
      <c r="S608" s="4"/>
      <c r="T608" s="4"/>
      <c r="U608" s="4"/>
      <c r="V608" s="4"/>
      <c r="W608" s="4"/>
    </row>
    <row r="609" spans="1:23" x14ac:dyDescent="0.2">
      <c r="A609" s="4">
        <v>50</v>
      </c>
      <c r="B609" s="4">
        <v>0</v>
      </c>
      <c r="C609" s="4">
        <v>0</v>
      </c>
      <c r="D609" s="4">
        <v>1</v>
      </c>
      <c r="E609" s="4">
        <v>223</v>
      </c>
      <c r="F609" s="4">
        <f>ROUND(Source!AQ599,O609)</f>
        <v>0</v>
      </c>
      <c r="G609" s="4" t="s">
        <v>121</v>
      </c>
      <c r="H609" s="4" t="s">
        <v>122</v>
      </c>
      <c r="I609" s="4"/>
      <c r="J609" s="4"/>
      <c r="K609" s="4">
        <v>223</v>
      </c>
      <c r="L609" s="4">
        <v>9</v>
      </c>
      <c r="M609" s="4">
        <v>3</v>
      </c>
      <c r="N609" s="4" t="s">
        <v>3</v>
      </c>
      <c r="O609" s="4">
        <v>2</v>
      </c>
      <c r="P609" s="4"/>
      <c r="Q609" s="4"/>
      <c r="R609" s="4"/>
      <c r="S609" s="4"/>
      <c r="T609" s="4"/>
      <c r="U609" s="4"/>
      <c r="V609" s="4"/>
      <c r="W609" s="4"/>
    </row>
    <row r="610" spans="1:23" x14ac:dyDescent="0.2">
      <c r="A610" s="4">
        <v>50</v>
      </c>
      <c r="B610" s="4">
        <v>0</v>
      </c>
      <c r="C610" s="4">
        <v>0</v>
      </c>
      <c r="D610" s="4">
        <v>1</v>
      </c>
      <c r="E610" s="4">
        <v>229</v>
      </c>
      <c r="F610" s="4">
        <f>ROUND(Source!AZ599,O610)</f>
        <v>0</v>
      </c>
      <c r="G610" s="4" t="s">
        <v>123</v>
      </c>
      <c r="H610" s="4" t="s">
        <v>124</v>
      </c>
      <c r="I610" s="4"/>
      <c r="J610" s="4"/>
      <c r="K610" s="4">
        <v>229</v>
      </c>
      <c r="L610" s="4">
        <v>10</v>
      </c>
      <c r="M610" s="4">
        <v>3</v>
      </c>
      <c r="N610" s="4" t="s">
        <v>3</v>
      </c>
      <c r="O610" s="4">
        <v>2</v>
      </c>
      <c r="P610" s="4"/>
      <c r="Q610" s="4"/>
      <c r="R610" s="4"/>
      <c r="S610" s="4"/>
      <c r="T610" s="4"/>
      <c r="U610" s="4"/>
      <c r="V610" s="4"/>
      <c r="W610" s="4"/>
    </row>
    <row r="611" spans="1:23" x14ac:dyDescent="0.2">
      <c r="A611" s="4">
        <v>50</v>
      </c>
      <c r="B611" s="4">
        <v>0</v>
      </c>
      <c r="C611" s="4">
        <v>0</v>
      </c>
      <c r="D611" s="4">
        <v>1</v>
      </c>
      <c r="E611" s="4">
        <v>203</v>
      </c>
      <c r="F611" s="4">
        <f>ROUND(Source!Q599,O611)</f>
        <v>0</v>
      </c>
      <c r="G611" s="4" t="s">
        <v>125</v>
      </c>
      <c r="H611" s="4" t="s">
        <v>126</v>
      </c>
      <c r="I611" s="4"/>
      <c r="J611" s="4"/>
      <c r="K611" s="4">
        <v>203</v>
      </c>
      <c r="L611" s="4">
        <v>11</v>
      </c>
      <c r="M611" s="4">
        <v>3</v>
      </c>
      <c r="N611" s="4" t="s">
        <v>3</v>
      </c>
      <c r="O611" s="4">
        <v>2</v>
      </c>
      <c r="P611" s="4"/>
      <c r="Q611" s="4"/>
      <c r="R611" s="4"/>
      <c r="S611" s="4"/>
      <c r="T611" s="4"/>
      <c r="U611" s="4"/>
      <c r="V611" s="4"/>
      <c r="W611" s="4"/>
    </row>
    <row r="612" spans="1:23" x14ac:dyDescent="0.2">
      <c r="A612" s="4">
        <v>50</v>
      </c>
      <c r="B612" s="4">
        <v>0</v>
      </c>
      <c r="C612" s="4">
        <v>0</v>
      </c>
      <c r="D612" s="4">
        <v>1</v>
      </c>
      <c r="E612" s="4">
        <v>231</v>
      </c>
      <c r="F612" s="4">
        <f>ROUND(Source!BB599,O612)</f>
        <v>0</v>
      </c>
      <c r="G612" s="4" t="s">
        <v>127</v>
      </c>
      <c r="H612" s="4" t="s">
        <v>128</v>
      </c>
      <c r="I612" s="4"/>
      <c r="J612" s="4"/>
      <c r="K612" s="4">
        <v>231</v>
      </c>
      <c r="L612" s="4">
        <v>12</v>
      </c>
      <c r="M612" s="4">
        <v>3</v>
      </c>
      <c r="N612" s="4" t="s">
        <v>3</v>
      </c>
      <c r="O612" s="4">
        <v>2</v>
      </c>
      <c r="P612" s="4"/>
      <c r="Q612" s="4"/>
      <c r="R612" s="4"/>
      <c r="S612" s="4"/>
      <c r="T612" s="4"/>
      <c r="U612" s="4"/>
      <c r="V612" s="4"/>
      <c r="W612" s="4"/>
    </row>
    <row r="613" spans="1:23" x14ac:dyDescent="0.2">
      <c r="A613" s="4">
        <v>50</v>
      </c>
      <c r="B613" s="4">
        <v>0</v>
      </c>
      <c r="C613" s="4">
        <v>0</v>
      </c>
      <c r="D613" s="4">
        <v>1</v>
      </c>
      <c r="E613" s="4">
        <v>204</v>
      </c>
      <c r="F613" s="4">
        <f>ROUND(Source!R599,O613)</f>
        <v>0</v>
      </c>
      <c r="G613" s="4" t="s">
        <v>129</v>
      </c>
      <c r="H613" s="4" t="s">
        <v>130</v>
      </c>
      <c r="I613" s="4"/>
      <c r="J613" s="4"/>
      <c r="K613" s="4">
        <v>204</v>
      </c>
      <c r="L613" s="4">
        <v>13</v>
      </c>
      <c r="M613" s="4">
        <v>3</v>
      </c>
      <c r="N613" s="4" t="s">
        <v>3</v>
      </c>
      <c r="O613" s="4">
        <v>2</v>
      </c>
      <c r="P613" s="4"/>
      <c r="Q613" s="4"/>
      <c r="R613" s="4"/>
      <c r="S613" s="4"/>
      <c r="T613" s="4"/>
      <c r="U613" s="4"/>
      <c r="V613" s="4"/>
      <c r="W613" s="4"/>
    </row>
    <row r="614" spans="1:23" x14ac:dyDescent="0.2">
      <c r="A614" s="4">
        <v>50</v>
      </c>
      <c r="B614" s="4">
        <v>0</v>
      </c>
      <c r="C614" s="4">
        <v>0</v>
      </c>
      <c r="D614" s="4">
        <v>1</v>
      </c>
      <c r="E614" s="4">
        <v>205</v>
      </c>
      <c r="F614" s="4">
        <f>ROUND(Source!S599,O614)</f>
        <v>0</v>
      </c>
      <c r="G614" s="4" t="s">
        <v>131</v>
      </c>
      <c r="H614" s="4" t="s">
        <v>132</v>
      </c>
      <c r="I614" s="4"/>
      <c r="J614" s="4"/>
      <c r="K614" s="4">
        <v>205</v>
      </c>
      <c r="L614" s="4">
        <v>14</v>
      </c>
      <c r="M614" s="4">
        <v>3</v>
      </c>
      <c r="N614" s="4" t="s">
        <v>3</v>
      </c>
      <c r="O614" s="4">
        <v>2</v>
      </c>
      <c r="P614" s="4"/>
      <c r="Q614" s="4"/>
      <c r="R614" s="4"/>
      <c r="S614" s="4"/>
      <c r="T614" s="4"/>
      <c r="U614" s="4"/>
      <c r="V614" s="4"/>
      <c r="W614" s="4"/>
    </row>
    <row r="615" spans="1:23" x14ac:dyDescent="0.2">
      <c r="A615" s="4">
        <v>50</v>
      </c>
      <c r="B615" s="4">
        <v>0</v>
      </c>
      <c r="C615" s="4">
        <v>0</v>
      </c>
      <c r="D615" s="4">
        <v>1</v>
      </c>
      <c r="E615" s="4">
        <v>232</v>
      </c>
      <c r="F615" s="4">
        <f>ROUND(Source!BC599,O615)</f>
        <v>0</v>
      </c>
      <c r="G615" s="4" t="s">
        <v>133</v>
      </c>
      <c r="H615" s="4" t="s">
        <v>134</v>
      </c>
      <c r="I615" s="4"/>
      <c r="J615" s="4"/>
      <c r="K615" s="4">
        <v>232</v>
      </c>
      <c r="L615" s="4">
        <v>15</v>
      </c>
      <c r="M615" s="4">
        <v>3</v>
      </c>
      <c r="N615" s="4" t="s">
        <v>3</v>
      </c>
      <c r="O615" s="4">
        <v>2</v>
      </c>
      <c r="P615" s="4"/>
      <c r="Q615" s="4"/>
      <c r="R615" s="4"/>
      <c r="S615" s="4"/>
      <c r="T615" s="4"/>
      <c r="U615" s="4"/>
      <c r="V615" s="4"/>
      <c r="W615" s="4"/>
    </row>
    <row r="616" spans="1:23" x14ac:dyDescent="0.2">
      <c r="A616" s="4">
        <v>50</v>
      </c>
      <c r="B616" s="4">
        <v>0</v>
      </c>
      <c r="C616" s="4">
        <v>0</v>
      </c>
      <c r="D616" s="4">
        <v>1</v>
      </c>
      <c r="E616" s="4">
        <v>214</v>
      </c>
      <c r="F616" s="4">
        <f>ROUND(Source!AS599,O616)</f>
        <v>0</v>
      </c>
      <c r="G616" s="4" t="s">
        <v>135</v>
      </c>
      <c r="H616" s="4" t="s">
        <v>136</v>
      </c>
      <c r="I616" s="4"/>
      <c r="J616" s="4"/>
      <c r="K616" s="4">
        <v>214</v>
      </c>
      <c r="L616" s="4">
        <v>16</v>
      </c>
      <c r="M616" s="4">
        <v>3</v>
      </c>
      <c r="N616" s="4" t="s">
        <v>3</v>
      </c>
      <c r="O616" s="4">
        <v>2</v>
      </c>
      <c r="P616" s="4"/>
      <c r="Q616" s="4"/>
      <c r="R616" s="4"/>
      <c r="S616" s="4"/>
      <c r="T616" s="4"/>
      <c r="U616" s="4"/>
      <c r="V616" s="4"/>
      <c r="W616" s="4"/>
    </row>
    <row r="617" spans="1:23" x14ac:dyDescent="0.2">
      <c r="A617" s="4">
        <v>50</v>
      </c>
      <c r="B617" s="4">
        <v>0</v>
      </c>
      <c r="C617" s="4">
        <v>0</v>
      </c>
      <c r="D617" s="4">
        <v>1</v>
      </c>
      <c r="E617" s="4">
        <v>215</v>
      </c>
      <c r="F617" s="4">
        <f>ROUND(Source!AT599,O617)</f>
        <v>0</v>
      </c>
      <c r="G617" s="4" t="s">
        <v>137</v>
      </c>
      <c r="H617" s="4" t="s">
        <v>138</v>
      </c>
      <c r="I617" s="4"/>
      <c r="J617" s="4"/>
      <c r="K617" s="4">
        <v>215</v>
      </c>
      <c r="L617" s="4">
        <v>17</v>
      </c>
      <c r="M617" s="4">
        <v>3</v>
      </c>
      <c r="N617" s="4" t="s">
        <v>3</v>
      </c>
      <c r="O617" s="4">
        <v>2</v>
      </c>
      <c r="P617" s="4"/>
      <c r="Q617" s="4"/>
      <c r="R617" s="4"/>
      <c r="S617" s="4"/>
      <c r="T617" s="4"/>
      <c r="U617" s="4"/>
      <c r="V617" s="4"/>
      <c r="W617" s="4"/>
    </row>
    <row r="618" spans="1:23" x14ac:dyDescent="0.2">
      <c r="A618" s="4">
        <v>50</v>
      </c>
      <c r="B618" s="4">
        <v>0</v>
      </c>
      <c r="C618" s="4">
        <v>0</v>
      </c>
      <c r="D618" s="4">
        <v>1</v>
      </c>
      <c r="E618" s="4">
        <v>217</v>
      </c>
      <c r="F618" s="4">
        <f>ROUND(Source!AU599,O618)</f>
        <v>0</v>
      </c>
      <c r="G618" s="4" t="s">
        <v>139</v>
      </c>
      <c r="H618" s="4" t="s">
        <v>140</v>
      </c>
      <c r="I618" s="4"/>
      <c r="J618" s="4"/>
      <c r="K618" s="4">
        <v>217</v>
      </c>
      <c r="L618" s="4">
        <v>18</v>
      </c>
      <c r="M618" s="4">
        <v>3</v>
      </c>
      <c r="N618" s="4" t="s">
        <v>3</v>
      </c>
      <c r="O618" s="4">
        <v>2</v>
      </c>
      <c r="P618" s="4"/>
      <c r="Q618" s="4"/>
      <c r="R618" s="4"/>
      <c r="S618" s="4"/>
      <c r="T618" s="4"/>
      <c r="U618" s="4"/>
      <c r="V618" s="4"/>
      <c r="W618" s="4"/>
    </row>
    <row r="619" spans="1:23" x14ac:dyDescent="0.2">
      <c r="A619" s="4">
        <v>50</v>
      </c>
      <c r="B619" s="4">
        <v>0</v>
      </c>
      <c r="C619" s="4">
        <v>0</v>
      </c>
      <c r="D619" s="4">
        <v>1</v>
      </c>
      <c r="E619" s="4">
        <v>230</v>
      </c>
      <c r="F619" s="4">
        <f>ROUND(Source!BA599,O619)</f>
        <v>0</v>
      </c>
      <c r="G619" s="4" t="s">
        <v>141</v>
      </c>
      <c r="H619" s="4" t="s">
        <v>142</v>
      </c>
      <c r="I619" s="4"/>
      <c r="J619" s="4"/>
      <c r="K619" s="4">
        <v>230</v>
      </c>
      <c r="L619" s="4">
        <v>19</v>
      </c>
      <c r="M619" s="4">
        <v>3</v>
      </c>
      <c r="N619" s="4" t="s">
        <v>3</v>
      </c>
      <c r="O619" s="4">
        <v>2</v>
      </c>
      <c r="P619" s="4"/>
      <c r="Q619" s="4"/>
      <c r="R619" s="4"/>
      <c r="S619" s="4"/>
      <c r="T619" s="4"/>
      <c r="U619" s="4"/>
      <c r="V619" s="4"/>
      <c r="W619" s="4"/>
    </row>
    <row r="620" spans="1:23" x14ac:dyDescent="0.2">
      <c r="A620" s="4">
        <v>50</v>
      </c>
      <c r="B620" s="4">
        <v>0</v>
      </c>
      <c r="C620" s="4">
        <v>0</v>
      </c>
      <c r="D620" s="4">
        <v>1</v>
      </c>
      <c r="E620" s="4">
        <v>206</v>
      </c>
      <c r="F620" s="4">
        <f>ROUND(Source!T599,O620)</f>
        <v>0</v>
      </c>
      <c r="G620" s="4" t="s">
        <v>143</v>
      </c>
      <c r="H620" s="4" t="s">
        <v>144</v>
      </c>
      <c r="I620" s="4"/>
      <c r="J620" s="4"/>
      <c r="K620" s="4">
        <v>206</v>
      </c>
      <c r="L620" s="4">
        <v>20</v>
      </c>
      <c r="M620" s="4">
        <v>3</v>
      </c>
      <c r="N620" s="4" t="s">
        <v>3</v>
      </c>
      <c r="O620" s="4">
        <v>2</v>
      </c>
      <c r="P620" s="4"/>
      <c r="Q620" s="4"/>
      <c r="R620" s="4"/>
      <c r="S620" s="4"/>
      <c r="T620" s="4"/>
      <c r="U620" s="4"/>
      <c r="V620" s="4"/>
      <c r="W620" s="4"/>
    </row>
    <row r="621" spans="1:23" x14ac:dyDescent="0.2">
      <c r="A621" s="4">
        <v>50</v>
      </c>
      <c r="B621" s="4">
        <v>0</v>
      </c>
      <c r="C621" s="4">
        <v>0</v>
      </c>
      <c r="D621" s="4">
        <v>1</v>
      </c>
      <c r="E621" s="4">
        <v>207</v>
      </c>
      <c r="F621" s="4">
        <f>Source!U599</f>
        <v>0</v>
      </c>
      <c r="G621" s="4" t="s">
        <v>145</v>
      </c>
      <c r="H621" s="4" t="s">
        <v>146</v>
      </c>
      <c r="I621" s="4"/>
      <c r="J621" s="4"/>
      <c r="K621" s="4">
        <v>207</v>
      </c>
      <c r="L621" s="4">
        <v>21</v>
      </c>
      <c r="M621" s="4">
        <v>3</v>
      </c>
      <c r="N621" s="4" t="s">
        <v>3</v>
      </c>
      <c r="O621" s="4">
        <v>-1</v>
      </c>
      <c r="P621" s="4"/>
      <c r="Q621" s="4"/>
      <c r="R621" s="4"/>
      <c r="S621" s="4"/>
      <c r="T621" s="4"/>
      <c r="U621" s="4"/>
      <c r="V621" s="4"/>
      <c r="W621" s="4"/>
    </row>
    <row r="622" spans="1:23" x14ac:dyDescent="0.2">
      <c r="A622" s="4">
        <v>50</v>
      </c>
      <c r="B622" s="4">
        <v>0</v>
      </c>
      <c r="C622" s="4">
        <v>0</v>
      </c>
      <c r="D622" s="4">
        <v>1</v>
      </c>
      <c r="E622" s="4">
        <v>208</v>
      </c>
      <c r="F622" s="4">
        <f>Source!V599</f>
        <v>0</v>
      </c>
      <c r="G622" s="4" t="s">
        <v>147</v>
      </c>
      <c r="H622" s="4" t="s">
        <v>148</v>
      </c>
      <c r="I622" s="4"/>
      <c r="J622" s="4"/>
      <c r="K622" s="4">
        <v>208</v>
      </c>
      <c r="L622" s="4">
        <v>22</v>
      </c>
      <c r="M622" s="4">
        <v>3</v>
      </c>
      <c r="N622" s="4" t="s">
        <v>3</v>
      </c>
      <c r="O622" s="4">
        <v>-1</v>
      </c>
      <c r="P622" s="4"/>
      <c r="Q622" s="4"/>
      <c r="R622" s="4"/>
      <c r="S622" s="4"/>
      <c r="T622" s="4"/>
      <c r="U622" s="4"/>
      <c r="V622" s="4"/>
      <c r="W622" s="4"/>
    </row>
    <row r="623" spans="1:23" x14ac:dyDescent="0.2">
      <c r="A623" s="4">
        <v>50</v>
      </c>
      <c r="B623" s="4">
        <v>0</v>
      </c>
      <c r="C623" s="4">
        <v>0</v>
      </c>
      <c r="D623" s="4">
        <v>1</v>
      </c>
      <c r="E623" s="4">
        <v>209</v>
      </c>
      <c r="F623" s="4">
        <f>ROUND(Source!W599,O623)</f>
        <v>0</v>
      </c>
      <c r="G623" s="4" t="s">
        <v>149</v>
      </c>
      <c r="H623" s="4" t="s">
        <v>150</v>
      </c>
      <c r="I623" s="4"/>
      <c r="J623" s="4"/>
      <c r="K623" s="4">
        <v>209</v>
      </c>
      <c r="L623" s="4">
        <v>23</v>
      </c>
      <c r="M623" s="4">
        <v>3</v>
      </c>
      <c r="N623" s="4" t="s">
        <v>3</v>
      </c>
      <c r="O623" s="4">
        <v>2</v>
      </c>
      <c r="P623" s="4"/>
      <c r="Q623" s="4"/>
      <c r="R623" s="4"/>
      <c r="S623" s="4"/>
      <c r="T623" s="4"/>
      <c r="U623" s="4"/>
      <c r="V623" s="4"/>
      <c r="W623" s="4"/>
    </row>
    <row r="624" spans="1:23" x14ac:dyDescent="0.2">
      <c r="A624" s="4">
        <v>50</v>
      </c>
      <c r="B624" s="4">
        <v>0</v>
      </c>
      <c r="C624" s="4">
        <v>0</v>
      </c>
      <c r="D624" s="4">
        <v>1</v>
      </c>
      <c r="E624" s="4">
        <v>210</v>
      </c>
      <c r="F624" s="4">
        <f>ROUND(Source!X599,O624)</f>
        <v>0</v>
      </c>
      <c r="G624" s="4" t="s">
        <v>151</v>
      </c>
      <c r="H624" s="4" t="s">
        <v>152</v>
      </c>
      <c r="I624" s="4"/>
      <c r="J624" s="4"/>
      <c r="K624" s="4">
        <v>210</v>
      </c>
      <c r="L624" s="4">
        <v>24</v>
      </c>
      <c r="M624" s="4">
        <v>3</v>
      </c>
      <c r="N624" s="4" t="s">
        <v>3</v>
      </c>
      <c r="O624" s="4">
        <v>2</v>
      </c>
      <c r="P624" s="4"/>
      <c r="Q624" s="4"/>
      <c r="R624" s="4"/>
      <c r="S624" s="4"/>
      <c r="T624" s="4"/>
      <c r="U624" s="4"/>
      <c r="V624" s="4"/>
      <c r="W624" s="4"/>
    </row>
    <row r="625" spans="1:206" x14ac:dyDescent="0.2">
      <c r="A625" s="4">
        <v>50</v>
      </c>
      <c r="B625" s="4">
        <v>0</v>
      </c>
      <c r="C625" s="4">
        <v>0</v>
      </c>
      <c r="D625" s="4">
        <v>1</v>
      </c>
      <c r="E625" s="4">
        <v>211</v>
      </c>
      <c r="F625" s="4">
        <f>ROUND(Source!Y599,O625)</f>
        <v>0</v>
      </c>
      <c r="G625" s="4" t="s">
        <v>153</v>
      </c>
      <c r="H625" s="4" t="s">
        <v>154</v>
      </c>
      <c r="I625" s="4"/>
      <c r="J625" s="4"/>
      <c r="K625" s="4">
        <v>211</v>
      </c>
      <c r="L625" s="4">
        <v>25</v>
      </c>
      <c r="M625" s="4">
        <v>3</v>
      </c>
      <c r="N625" s="4" t="s">
        <v>3</v>
      </c>
      <c r="O625" s="4">
        <v>2</v>
      </c>
      <c r="P625" s="4"/>
      <c r="Q625" s="4"/>
      <c r="R625" s="4"/>
      <c r="S625" s="4"/>
      <c r="T625" s="4"/>
      <c r="U625" s="4"/>
      <c r="V625" s="4"/>
      <c r="W625" s="4"/>
    </row>
    <row r="626" spans="1:206" x14ac:dyDescent="0.2">
      <c r="A626" s="4">
        <v>50</v>
      </c>
      <c r="B626" s="4">
        <v>0</v>
      </c>
      <c r="C626" s="4">
        <v>0</v>
      </c>
      <c r="D626" s="4">
        <v>1</v>
      </c>
      <c r="E626" s="4">
        <v>224</v>
      </c>
      <c r="F626" s="4">
        <f>ROUND(Source!AR599,O626)</f>
        <v>0</v>
      </c>
      <c r="G626" s="4" t="s">
        <v>155</v>
      </c>
      <c r="H626" s="4" t="s">
        <v>156</v>
      </c>
      <c r="I626" s="4"/>
      <c r="J626" s="4"/>
      <c r="K626" s="4">
        <v>224</v>
      </c>
      <c r="L626" s="4">
        <v>26</v>
      </c>
      <c r="M626" s="4">
        <v>3</v>
      </c>
      <c r="N626" s="4" t="s">
        <v>3</v>
      </c>
      <c r="O626" s="4">
        <v>2</v>
      </c>
      <c r="P626" s="4"/>
      <c r="Q626" s="4"/>
      <c r="R626" s="4"/>
      <c r="S626" s="4"/>
      <c r="T626" s="4"/>
      <c r="U626" s="4"/>
      <c r="V626" s="4"/>
      <c r="W626" s="4"/>
    </row>
    <row r="628" spans="1:206" x14ac:dyDescent="0.2">
      <c r="A628" s="2">
        <v>51</v>
      </c>
      <c r="B628" s="2">
        <f>B20</f>
        <v>1</v>
      </c>
      <c r="C628" s="2">
        <f>A20</f>
        <v>3</v>
      </c>
      <c r="D628" s="2">
        <f>ROW(A20)</f>
        <v>20</v>
      </c>
      <c r="E628" s="2"/>
      <c r="F628" s="2" t="str">
        <f>IF(F20&lt;&gt;"",F20,"")</f>
        <v>1</v>
      </c>
      <c r="G628" s="2" t="str">
        <f>IF(G20&lt;&gt;"",G20,"")</f>
        <v>Новая локальная смета</v>
      </c>
      <c r="H628" s="2">
        <v>0</v>
      </c>
      <c r="I628" s="2"/>
      <c r="J628" s="2"/>
      <c r="K628" s="2"/>
      <c r="L628" s="2"/>
      <c r="M628" s="2"/>
      <c r="N628" s="2"/>
      <c r="O628" s="2">
        <f t="shared" ref="O628:T628" si="531">ROUND(O52+O96+O141+O179+O225+O277+O398+O442+O599+AB628,2)</f>
        <v>1015533.89</v>
      </c>
      <c r="P628" s="2">
        <f t="shared" si="531"/>
        <v>789285.59</v>
      </c>
      <c r="Q628" s="2">
        <f t="shared" si="531"/>
        <v>172428.27</v>
      </c>
      <c r="R628" s="2">
        <f t="shared" si="531"/>
        <v>93732.63</v>
      </c>
      <c r="S628" s="2">
        <f t="shared" si="531"/>
        <v>53820.03</v>
      </c>
      <c r="T628" s="2">
        <f t="shared" si="531"/>
        <v>0</v>
      </c>
      <c r="U628" s="2">
        <f>U52+U96+U141+U179+U225+U277+U398+U442+U599+AH628</f>
        <v>248.802705866</v>
      </c>
      <c r="V628" s="2">
        <f>V52+V96+V141+V179+V225+V277+V398+V442+V599+AI628</f>
        <v>0</v>
      </c>
      <c r="W628" s="2">
        <f>ROUND(W52+W96+W141+W179+W225+W277+W398+W442+W599+AJ628,2)</f>
        <v>0</v>
      </c>
      <c r="X628" s="2">
        <f>ROUND(X52+X96+X141+X179+X225+X277+X398+X442+X599+AK628,2)</f>
        <v>37674.03</v>
      </c>
      <c r="Y628" s="2">
        <f>ROUND(Y52+Y96+Y141+Y179+Y225+Y277+Y398+Y442+Y599+AL628,2)</f>
        <v>5382.01</v>
      </c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>
        <f t="shared" ref="AO628:BC628" si="532">ROUND(AO52+AO96+AO141+AO179+AO225+AO277+AO398+AO442+AO599+BX628,2)</f>
        <v>0</v>
      </c>
      <c r="AP628" s="2">
        <f t="shared" si="532"/>
        <v>0</v>
      </c>
      <c r="AQ628" s="2">
        <f t="shared" si="532"/>
        <v>0</v>
      </c>
      <c r="AR628" s="2">
        <f t="shared" si="532"/>
        <v>1100637.1100000001</v>
      </c>
      <c r="AS628" s="2">
        <f t="shared" si="532"/>
        <v>0</v>
      </c>
      <c r="AT628" s="2">
        <f t="shared" si="532"/>
        <v>0</v>
      </c>
      <c r="AU628" s="2">
        <f t="shared" si="532"/>
        <v>1100637.1100000001</v>
      </c>
      <c r="AV628" s="2">
        <f t="shared" si="532"/>
        <v>789285.59</v>
      </c>
      <c r="AW628" s="2">
        <f t="shared" si="532"/>
        <v>789285.59</v>
      </c>
      <c r="AX628" s="2">
        <f t="shared" si="532"/>
        <v>0</v>
      </c>
      <c r="AY628" s="2">
        <f t="shared" si="532"/>
        <v>789285.59</v>
      </c>
      <c r="AZ628" s="2">
        <f t="shared" si="532"/>
        <v>0</v>
      </c>
      <c r="BA628" s="2">
        <f t="shared" si="532"/>
        <v>0</v>
      </c>
      <c r="BB628" s="2">
        <f t="shared" si="532"/>
        <v>0</v>
      </c>
      <c r="BC628" s="2">
        <f t="shared" si="532"/>
        <v>0</v>
      </c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3"/>
      <c r="DH628" s="3"/>
      <c r="DI628" s="3"/>
      <c r="DJ628" s="3"/>
      <c r="DK628" s="3"/>
      <c r="DL628" s="3"/>
      <c r="DM628" s="3"/>
      <c r="DN628" s="3"/>
      <c r="DO628" s="3"/>
      <c r="DP628" s="3"/>
      <c r="DQ628" s="3"/>
      <c r="DR628" s="3"/>
      <c r="DS628" s="3"/>
      <c r="DT628" s="3"/>
      <c r="DU628" s="3"/>
      <c r="DV628" s="3"/>
      <c r="DW628" s="3"/>
      <c r="DX628" s="3"/>
      <c r="DY628" s="3"/>
      <c r="DZ628" s="3"/>
      <c r="EA628" s="3"/>
      <c r="EB628" s="3"/>
      <c r="EC628" s="3"/>
      <c r="ED628" s="3"/>
      <c r="EE628" s="3"/>
      <c r="EF628" s="3"/>
      <c r="EG628" s="3"/>
      <c r="EH628" s="3"/>
      <c r="EI628" s="3"/>
      <c r="EJ628" s="3"/>
      <c r="EK628" s="3"/>
      <c r="EL628" s="3"/>
      <c r="EM628" s="3"/>
      <c r="EN628" s="3"/>
      <c r="EO628" s="3"/>
      <c r="EP628" s="3"/>
      <c r="EQ628" s="3"/>
      <c r="ER628" s="3"/>
      <c r="ES628" s="3"/>
      <c r="ET628" s="3"/>
      <c r="EU628" s="3"/>
      <c r="EV628" s="3"/>
      <c r="EW628" s="3"/>
      <c r="EX628" s="3"/>
      <c r="EY628" s="3"/>
      <c r="EZ628" s="3"/>
      <c r="FA628" s="3"/>
      <c r="FB628" s="3"/>
      <c r="FC628" s="3"/>
      <c r="FD628" s="3"/>
      <c r="FE628" s="3"/>
      <c r="FF628" s="3"/>
      <c r="FG628" s="3"/>
      <c r="FH628" s="3"/>
      <c r="FI628" s="3"/>
      <c r="FJ628" s="3"/>
      <c r="FK628" s="3"/>
      <c r="FL628" s="3"/>
      <c r="FM628" s="3"/>
      <c r="FN628" s="3"/>
      <c r="FO628" s="3"/>
      <c r="FP628" s="3"/>
      <c r="FQ628" s="3"/>
      <c r="FR628" s="3"/>
      <c r="FS628" s="3"/>
      <c r="FT628" s="3"/>
      <c r="FU628" s="3"/>
      <c r="FV628" s="3"/>
      <c r="FW628" s="3"/>
      <c r="FX628" s="3"/>
      <c r="FY628" s="3"/>
      <c r="FZ628" s="3"/>
      <c r="GA628" s="3"/>
      <c r="GB628" s="3"/>
      <c r="GC628" s="3"/>
      <c r="GD628" s="3"/>
      <c r="GE628" s="3"/>
      <c r="GF628" s="3"/>
      <c r="GG628" s="3"/>
      <c r="GH628" s="3"/>
      <c r="GI628" s="3"/>
      <c r="GJ628" s="3"/>
      <c r="GK628" s="3"/>
      <c r="GL628" s="3"/>
      <c r="GM628" s="3"/>
      <c r="GN628" s="3"/>
      <c r="GO628" s="3"/>
      <c r="GP628" s="3"/>
      <c r="GQ628" s="3"/>
      <c r="GR628" s="3"/>
      <c r="GS628" s="3"/>
      <c r="GT628" s="3"/>
      <c r="GU628" s="3"/>
      <c r="GV628" s="3"/>
      <c r="GW628" s="3"/>
      <c r="GX628" s="3">
        <v>0</v>
      </c>
    </row>
    <row r="630" spans="1:206" x14ac:dyDescent="0.2">
      <c r="A630" s="4">
        <v>50</v>
      </c>
      <c r="B630" s="4">
        <v>0</v>
      </c>
      <c r="C630" s="4">
        <v>0</v>
      </c>
      <c r="D630" s="4">
        <v>1</v>
      </c>
      <c r="E630" s="4">
        <v>201</v>
      </c>
      <c r="F630" s="4">
        <f>ROUND(Source!O628,O630)</f>
        <v>1015533.89</v>
      </c>
      <c r="G630" s="4" t="s">
        <v>105</v>
      </c>
      <c r="H630" s="4" t="s">
        <v>106</v>
      </c>
      <c r="I630" s="4"/>
      <c r="J630" s="4"/>
      <c r="K630" s="4">
        <v>201</v>
      </c>
      <c r="L630" s="4">
        <v>1</v>
      </c>
      <c r="M630" s="4">
        <v>3</v>
      </c>
      <c r="N630" s="4" t="s">
        <v>3</v>
      </c>
      <c r="O630" s="4">
        <v>2</v>
      </c>
      <c r="P630" s="4"/>
      <c r="Q630" s="4"/>
      <c r="R630" s="4"/>
      <c r="S630" s="4"/>
      <c r="T630" s="4"/>
      <c r="U630" s="4"/>
      <c r="V630" s="4"/>
      <c r="W630" s="4"/>
    </row>
    <row r="631" spans="1:206" x14ac:dyDescent="0.2">
      <c r="A631" s="4">
        <v>50</v>
      </c>
      <c r="B631" s="4">
        <v>0</v>
      </c>
      <c r="C631" s="4">
        <v>0</v>
      </c>
      <c r="D631" s="4">
        <v>1</v>
      </c>
      <c r="E631" s="4">
        <v>202</v>
      </c>
      <c r="F631" s="4">
        <f>ROUND(Source!P628,O631)</f>
        <v>789285.59</v>
      </c>
      <c r="G631" s="4" t="s">
        <v>107</v>
      </c>
      <c r="H631" s="4" t="s">
        <v>108</v>
      </c>
      <c r="I631" s="4"/>
      <c r="J631" s="4"/>
      <c r="K631" s="4">
        <v>202</v>
      </c>
      <c r="L631" s="4">
        <v>2</v>
      </c>
      <c r="M631" s="4">
        <v>3</v>
      </c>
      <c r="N631" s="4" t="s">
        <v>3</v>
      </c>
      <c r="O631" s="4">
        <v>2</v>
      </c>
      <c r="P631" s="4"/>
      <c r="Q631" s="4"/>
      <c r="R631" s="4"/>
      <c r="S631" s="4"/>
      <c r="T631" s="4"/>
      <c r="U631" s="4"/>
      <c r="V631" s="4"/>
      <c r="W631" s="4"/>
    </row>
    <row r="632" spans="1:206" x14ac:dyDescent="0.2">
      <c r="A632" s="4">
        <v>50</v>
      </c>
      <c r="B632" s="4">
        <v>0</v>
      </c>
      <c r="C632" s="4">
        <v>0</v>
      </c>
      <c r="D632" s="4">
        <v>1</v>
      </c>
      <c r="E632" s="4">
        <v>222</v>
      </c>
      <c r="F632" s="4">
        <f>ROUND(Source!AO628,O632)</f>
        <v>0</v>
      </c>
      <c r="G632" s="4" t="s">
        <v>109</v>
      </c>
      <c r="H632" s="4" t="s">
        <v>110</v>
      </c>
      <c r="I632" s="4"/>
      <c r="J632" s="4"/>
      <c r="K632" s="4">
        <v>222</v>
      </c>
      <c r="L632" s="4">
        <v>3</v>
      </c>
      <c r="M632" s="4">
        <v>3</v>
      </c>
      <c r="N632" s="4" t="s">
        <v>3</v>
      </c>
      <c r="O632" s="4">
        <v>2</v>
      </c>
      <c r="P632" s="4"/>
      <c r="Q632" s="4"/>
      <c r="R632" s="4"/>
      <c r="S632" s="4"/>
      <c r="T632" s="4"/>
      <c r="U632" s="4"/>
      <c r="V632" s="4"/>
      <c r="W632" s="4"/>
    </row>
    <row r="633" spans="1:206" x14ac:dyDescent="0.2">
      <c r="A633" s="4">
        <v>50</v>
      </c>
      <c r="B633" s="4">
        <v>0</v>
      </c>
      <c r="C633" s="4">
        <v>0</v>
      </c>
      <c r="D633" s="4">
        <v>1</v>
      </c>
      <c r="E633" s="4">
        <v>225</v>
      </c>
      <c r="F633" s="4">
        <f>ROUND(Source!AV628,O633)</f>
        <v>789285.59</v>
      </c>
      <c r="G633" s="4" t="s">
        <v>111</v>
      </c>
      <c r="H633" s="4" t="s">
        <v>112</v>
      </c>
      <c r="I633" s="4"/>
      <c r="J633" s="4"/>
      <c r="K633" s="4">
        <v>225</v>
      </c>
      <c r="L633" s="4">
        <v>4</v>
      </c>
      <c r="M633" s="4">
        <v>3</v>
      </c>
      <c r="N633" s="4" t="s">
        <v>3</v>
      </c>
      <c r="O633" s="4">
        <v>2</v>
      </c>
      <c r="P633" s="4"/>
      <c r="Q633" s="4"/>
      <c r="R633" s="4"/>
      <c r="S633" s="4"/>
      <c r="T633" s="4"/>
      <c r="U633" s="4"/>
      <c r="V633" s="4"/>
      <c r="W633" s="4"/>
    </row>
    <row r="634" spans="1:206" x14ac:dyDescent="0.2">
      <c r="A634" s="4">
        <v>50</v>
      </c>
      <c r="B634" s="4">
        <v>0</v>
      </c>
      <c r="C634" s="4">
        <v>0</v>
      </c>
      <c r="D634" s="4">
        <v>1</v>
      </c>
      <c r="E634" s="4">
        <v>226</v>
      </c>
      <c r="F634" s="4">
        <f>ROUND(Source!AW628,O634)</f>
        <v>789285.59</v>
      </c>
      <c r="G634" s="4" t="s">
        <v>113</v>
      </c>
      <c r="H634" s="4" t="s">
        <v>114</v>
      </c>
      <c r="I634" s="4"/>
      <c r="J634" s="4"/>
      <c r="K634" s="4">
        <v>226</v>
      </c>
      <c r="L634" s="4">
        <v>5</v>
      </c>
      <c r="M634" s="4">
        <v>3</v>
      </c>
      <c r="N634" s="4" t="s">
        <v>3</v>
      </c>
      <c r="O634" s="4">
        <v>2</v>
      </c>
      <c r="P634" s="4"/>
      <c r="Q634" s="4"/>
      <c r="R634" s="4"/>
      <c r="S634" s="4"/>
      <c r="T634" s="4"/>
      <c r="U634" s="4"/>
      <c r="V634" s="4"/>
      <c r="W634" s="4"/>
    </row>
    <row r="635" spans="1:206" x14ac:dyDescent="0.2">
      <c r="A635" s="4">
        <v>50</v>
      </c>
      <c r="B635" s="4">
        <v>0</v>
      </c>
      <c r="C635" s="4">
        <v>0</v>
      </c>
      <c r="D635" s="4">
        <v>1</v>
      </c>
      <c r="E635" s="4">
        <v>227</v>
      </c>
      <c r="F635" s="4">
        <f>ROUND(Source!AX628,O635)</f>
        <v>0</v>
      </c>
      <c r="G635" s="4" t="s">
        <v>115</v>
      </c>
      <c r="H635" s="4" t="s">
        <v>116</v>
      </c>
      <c r="I635" s="4"/>
      <c r="J635" s="4"/>
      <c r="K635" s="4">
        <v>227</v>
      </c>
      <c r="L635" s="4">
        <v>6</v>
      </c>
      <c r="M635" s="4">
        <v>3</v>
      </c>
      <c r="N635" s="4" t="s">
        <v>3</v>
      </c>
      <c r="O635" s="4">
        <v>2</v>
      </c>
      <c r="P635" s="4"/>
      <c r="Q635" s="4"/>
      <c r="R635" s="4"/>
      <c r="S635" s="4"/>
      <c r="T635" s="4"/>
      <c r="U635" s="4"/>
      <c r="V635" s="4"/>
      <c r="W635" s="4"/>
    </row>
    <row r="636" spans="1:206" x14ac:dyDescent="0.2">
      <c r="A636" s="4">
        <v>50</v>
      </c>
      <c r="B636" s="4">
        <v>0</v>
      </c>
      <c r="C636" s="4">
        <v>0</v>
      </c>
      <c r="D636" s="4">
        <v>1</v>
      </c>
      <c r="E636" s="4">
        <v>228</v>
      </c>
      <c r="F636" s="4">
        <f>ROUND(Source!AY628,O636)</f>
        <v>789285.59</v>
      </c>
      <c r="G636" s="4" t="s">
        <v>117</v>
      </c>
      <c r="H636" s="4" t="s">
        <v>118</v>
      </c>
      <c r="I636" s="4"/>
      <c r="J636" s="4"/>
      <c r="K636" s="4">
        <v>228</v>
      </c>
      <c r="L636" s="4">
        <v>7</v>
      </c>
      <c r="M636" s="4">
        <v>3</v>
      </c>
      <c r="N636" s="4" t="s">
        <v>3</v>
      </c>
      <c r="O636" s="4">
        <v>2</v>
      </c>
      <c r="P636" s="4"/>
      <c r="Q636" s="4"/>
      <c r="R636" s="4"/>
      <c r="S636" s="4"/>
      <c r="T636" s="4"/>
      <c r="U636" s="4"/>
      <c r="V636" s="4"/>
      <c r="W636" s="4"/>
    </row>
    <row r="637" spans="1:206" x14ac:dyDescent="0.2">
      <c r="A637" s="4">
        <v>50</v>
      </c>
      <c r="B637" s="4">
        <v>0</v>
      </c>
      <c r="C637" s="4">
        <v>0</v>
      </c>
      <c r="D637" s="4">
        <v>1</v>
      </c>
      <c r="E637" s="4">
        <v>216</v>
      </c>
      <c r="F637" s="4">
        <f>ROUND(Source!AP628,O637)</f>
        <v>0</v>
      </c>
      <c r="G637" s="4" t="s">
        <v>119</v>
      </c>
      <c r="H637" s="4" t="s">
        <v>120</v>
      </c>
      <c r="I637" s="4"/>
      <c r="J637" s="4"/>
      <c r="K637" s="4">
        <v>216</v>
      </c>
      <c r="L637" s="4">
        <v>8</v>
      </c>
      <c r="M637" s="4">
        <v>3</v>
      </c>
      <c r="N637" s="4" t="s">
        <v>3</v>
      </c>
      <c r="O637" s="4">
        <v>2</v>
      </c>
      <c r="P637" s="4"/>
      <c r="Q637" s="4"/>
      <c r="R637" s="4"/>
      <c r="S637" s="4"/>
      <c r="T637" s="4"/>
      <c r="U637" s="4"/>
      <c r="V637" s="4"/>
      <c r="W637" s="4"/>
    </row>
    <row r="638" spans="1:206" x14ac:dyDescent="0.2">
      <c r="A638" s="4">
        <v>50</v>
      </c>
      <c r="B638" s="4">
        <v>0</v>
      </c>
      <c r="C638" s="4">
        <v>0</v>
      </c>
      <c r="D638" s="4">
        <v>1</v>
      </c>
      <c r="E638" s="4">
        <v>223</v>
      </c>
      <c r="F638" s="4">
        <f>ROUND(Source!AQ628,O638)</f>
        <v>0</v>
      </c>
      <c r="G638" s="4" t="s">
        <v>121</v>
      </c>
      <c r="H638" s="4" t="s">
        <v>122</v>
      </c>
      <c r="I638" s="4"/>
      <c r="J638" s="4"/>
      <c r="K638" s="4">
        <v>223</v>
      </c>
      <c r="L638" s="4">
        <v>9</v>
      </c>
      <c r="M638" s="4">
        <v>3</v>
      </c>
      <c r="N638" s="4" t="s">
        <v>3</v>
      </c>
      <c r="O638" s="4">
        <v>2</v>
      </c>
      <c r="P638" s="4"/>
      <c r="Q638" s="4"/>
      <c r="R638" s="4"/>
      <c r="S638" s="4"/>
      <c r="T638" s="4"/>
      <c r="U638" s="4"/>
      <c r="V638" s="4"/>
      <c r="W638" s="4"/>
    </row>
    <row r="639" spans="1:206" x14ac:dyDescent="0.2">
      <c r="A639" s="4">
        <v>50</v>
      </c>
      <c r="B639" s="4">
        <v>0</v>
      </c>
      <c r="C639" s="4">
        <v>0</v>
      </c>
      <c r="D639" s="4">
        <v>1</v>
      </c>
      <c r="E639" s="4">
        <v>229</v>
      </c>
      <c r="F639" s="4">
        <f>ROUND(Source!AZ628,O639)</f>
        <v>0</v>
      </c>
      <c r="G639" s="4" t="s">
        <v>123</v>
      </c>
      <c r="H639" s="4" t="s">
        <v>124</v>
      </c>
      <c r="I639" s="4"/>
      <c r="J639" s="4"/>
      <c r="K639" s="4">
        <v>229</v>
      </c>
      <c r="L639" s="4">
        <v>10</v>
      </c>
      <c r="M639" s="4">
        <v>3</v>
      </c>
      <c r="N639" s="4" t="s">
        <v>3</v>
      </c>
      <c r="O639" s="4">
        <v>2</v>
      </c>
      <c r="P639" s="4"/>
      <c r="Q639" s="4"/>
      <c r="R639" s="4"/>
      <c r="S639" s="4"/>
      <c r="T639" s="4"/>
      <c r="U639" s="4"/>
      <c r="V639" s="4"/>
      <c r="W639" s="4"/>
    </row>
    <row r="640" spans="1:206" x14ac:dyDescent="0.2">
      <c r="A640" s="4">
        <v>50</v>
      </c>
      <c r="B640" s="4">
        <v>0</v>
      </c>
      <c r="C640" s="4">
        <v>0</v>
      </c>
      <c r="D640" s="4">
        <v>1</v>
      </c>
      <c r="E640" s="4">
        <v>203</v>
      </c>
      <c r="F640" s="4">
        <f>ROUND(Source!Q628,O640)</f>
        <v>172428.27</v>
      </c>
      <c r="G640" s="4" t="s">
        <v>125</v>
      </c>
      <c r="H640" s="4" t="s">
        <v>126</v>
      </c>
      <c r="I640" s="4"/>
      <c r="J640" s="4"/>
      <c r="K640" s="4">
        <v>203</v>
      </c>
      <c r="L640" s="4">
        <v>11</v>
      </c>
      <c r="M640" s="4">
        <v>3</v>
      </c>
      <c r="N640" s="4" t="s">
        <v>3</v>
      </c>
      <c r="O640" s="4">
        <v>2</v>
      </c>
      <c r="P640" s="4"/>
      <c r="Q640" s="4"/>
      <c r="R640" s="4"/>
      <c r="S640" s="4"/>
      <c r="T640" s="4"/>
      <c r="U640" s="4"/>
      <c r="V640" s="4"/>
      <c r="W640" s="4"/>
    </row>
    <row r="641" spans="1:23" x14ac:dyDescent="0.2">
      <c r="A641" s="4">
        <v>50</v>
      </c>
      <c r="B641" s="4">
        <v>0</v>
      </c>
      <c r="C641" s="4">
        <v>0</v>
      </c>
      <c r="D641" s="4">
        <v>1</v>
      </c>
      <c r="E641" s="4">
        <v>231</v>
      </c>
      <c r="F641" s="4">
        <f>ROUND(Source!BB628,O641)</f>
        <v>0</v>
      </c>
      <c r="G641" s="4" t="s">
        <v>127</v>
      </c>
      <c r="H641" s="4" t="s">
        <v>128</v>
      </c>
      <c r="I641" s="4"/>
      <c r="J641" s="4"/>
      <c r="K641" s="4">
        <v>231</v>
      </c>
      <c r="L641" s="4">
        <v>12</v>
      </c>
      <c r="M641" s="4">
        <v>3</v>
      </c>
      <c r="N641" s="4" t="s">
        <v>3</v>
      </c>
      <c r="O641" s="4">
        <v>2</v>
      </c>
      <c r="P641" s="4"/>
      <c r="Q641" s="4"/>
      <c r="R641" s="4"/>
      <c r="S641" s="4"/>
      <c r="T641" s="4"/>
      <c r="U641" s="4"/>
      <c r="V641" s="4"/>
      <c r="W641" s="4"/>
    </row>
    <row r="642" spans="1:23" x14ac:dyDescent="0.2">
      <c r="A642" s="4">
        <v>50</v>
      </c>
      <c r="B642" s="4">
        <v>0</v>
      </c>
      <c r="C642" s="4">
        <v>0</v>
      </c>
      <c r="D642" s="4">
        <v>1</v>
      </c>
      <c r="E642" s="4">
        <v>204</v>
      </c>
      <c r="F642" s="4">
        <f>ROUND(Source!R628,O642)</f>
        <v>93732.63</v>
      </c>
      <c r="G642" s="4" t="s">
        <v>129</v>
      </c>
      <c r="H642" s="4" t="s">
        <v>130</v>
      </c>
      <c r="I642" s="4"/>
      <c r="J642" s="4"/>
      <c r="K642" s="4">
        <v>204</v>
      </c>
      <c r="L642" s="4">
        <v>13</v>
      </c>
      <c r="M642" s="4">
        <v>3</v>
      </c>
      <c r="N642" s="4" t="s">
        <v>3</v>
      </c>
      <c r="O642" s="4">
        <v>2</v>
      </c>
      <c r="P642" s="4"/>
      <c r="Q642" s="4"/>
      <c r="R642" s="4"/>
      <c r="S642" s="4"/>
      <c r="T642" s="4"/>
      <c r="U642" s="4"/>
      <c r="V642" s="4"/>
      <c r="W642" s="4"/>
    </row>
    <row r="643" spans="1:23" x14ac:dyDescent="0.2">
      <c r="A643" s="4">
        <v>50</v>
      </c>
      <c r="B643" s="4">
        <v>0</v>
      </c>
      <c r="C643" s="4">
        <v>0</v>
      </c>
      <c r="D643" s="4">
        <v>1</v>
      </c>
      <c r="E643" s="4">
        <v>205</v>
      </c>
      <c r="F643" s="4">
        <f>ROUND(Source!S628,O643)</f>
        <v>53820.03</v>
      </c>
      <c r="G643" s="4" t="s">
        <v>131</v>
      </c>
      <c r="H643" s="4" t="s">
        <v>132</v>
      </c>
      <c r="I643" s="4"/>
      <c r="J643" s="4"/>
      <c r="K643" s="4">
        <v>205</v>
      </c>
      <c r="L643" s="4">
        <v>14</v>
      </c>
      <c r="M643" s="4">
        <v>3</v>
      </c>
      <c r="N643" s="4" t="s">
        <v>3</v>
      </c>
      <c r="O643" s="4">
        <v>2</v>
      </c>
      <c r="P643" s="4"/>
      <c r="Q643" s="4"/>
      <c r="R643" s="4"/>
      <c r="S643" s="4"/>
      <c r="T643" s="4"/>
      <c r="U643" s="4"/>
      <c r="V643" s="4"/>
      <c r="W643" s="4"/>
    </row>
    <row r="644" spans="1:23" x14ac:dyDescent="0.2">
      <c r="A644" s="4">
        <v>50</v>
      </c>
      <c r="B644" s="4">
        <v>0</v>
      </c>
      <c r="C644" s="4">
        <v>0</v>
      </c>
      <c r="D644" s="4">
        <v>1</v>
      </c>
      <c r="E644" s="4">
        <v>232</v>
      </c>
      <c r="F644" s="4">
        <f>ROUND(Source!BC628,O644)</f>
        <v>0</v>
      </c>
      <c r="G644" s="4" t="s">
        <v>133</v>
      </c>
      <c r="H644" s="4" t="s">
        <v>134</v>
      </c>
      <c r="I644" s="4"/>
      <c r="J644" s="4"/>
      <c r="K644" s="4">
        <v>232</v>
      </c>
      <c r="L644" s="4">
        <v>15</v>
      </c>
      <c r="M644" s="4">
        <v>3</v>
      </c>
      <c r="N644" s="4" t="s">
        <v>3</v>
      </c>
      <c r="O644" s="4">
        <v>2</v>
      </c>
      <c r="P644" s="4"/>
      <c r="Q644" s="4"/>
      <c r="R644" s="4"/>
      <c r="S644" s="4"/>
      <c r="T644" s="4"/>
      <c r="U644" s="4"/>
      <c r="V644" s="4"/>
      <c r="W644" s="4"/>
    </row>
    <row r="645" spans="1:23" x14ac:dyDescent="0.2">
      <c r="A645" s="4">
        <v>50</v>
      </c>
      <c r="B645" s="4">
        <v>0</v>
      </c>
      <c r="C645" s="4">
        <v>0</v>
      </c>
      <c r="D645" s="4">
        <v>1</v>
      </c>
      <c r="E645" s="4">
        <v>214</v>
      </c>
      <c r="F645" s="4">
        <f>ROUND(Source!AS628,O645)</f>
        <v>0</v>
      </c>
      <c r="G645" s="4" t="s">
        <v>135</v>
      </c>
      <c r="H645" s="4" t="s">
        <v>136</v>
      </c>
      <c r="I645" s="4"/>
      <c r="J645" s="4"/>
      <c r="K645" s="4">
        <v>214</v>
      </c>
      <c r="L645" s="4">
        <v>16</v>
      </c>
      <c r="M645" s="4">
        <v>3</v>
      </c>
      <c r="N645" s="4" t="s">
        <v>3</v>
      </c>
      <c r="O645" s="4">
        <v>2</v>
      </c>
      <c r="P645" s="4"/>
      <c r="Q645" s="4"/>
      <c r="R645" s="4"/>
      <c r="S645" s="4"/>
      <c r="T645" s="4"/>
      <c r="U645" s="4"/>
      <c r="V645" s="4"/>
      <c r="W645" s="4"/>
    </row>
    <row r="646" spans="1:23" x14ac:dyDescent="0.2">
      <c r="A646" s="4">
        <v>50</v>
      </c>
      <c r="B646" s="4">
        <v>0</v>
      </c>
      <c r="C646" s="4">
        <v>0</v>
      </c>
      <c r="D646" s="4">
        <v>1</v>
      </c>
      <c r="E646" s="4">
        <v>215</v>
      </c>
      <c r="F646" s="4">
        <f>ROUND(Source!AT628,O646)</f>
        <v>0</v>
      </c>
      <c r="G646" s="4" t="s">
        <v>137</v>
      </c>
      <c r="H646" s="4" t="s">
        <v>138</v>
      </c>
      <c r="I646" s="4"/>
      <c r="J646" s="4"/>
      <c r="K646" s="4">
        <v>215</v>
      </c>
      <c r="L646" s="4">
        <v>17</v>
      </c>
      <c r="M646" s="4">
        <v>3</v>
      </c>
      <c r="N646" s="4" t="s">
        <v>3</v>
      </c>
      <c r="O646" s="4">
        <v>2</v>
      </c>
      <c r="P646" s="4"/>
      <c r="Q646" s="4"/>
      <c r="R646" s="4"/>
      <c r="S646" s="4"/>
      <c r="T646" s="4"/>
      <c r="U646" s="4"/>
      <c r="V646" s="4"/>
      <c r="W646" s="4"/>
    </row>
    <row r="647" spans="1:23" x14ac:dyDescent="0.2">
      <c r="A647" s="4">
        <v>50</v>
      </c>
      <c r="B647" s="4">
        <v>0</v>
      </c>
      <c r="C647" s="4">
        <v>0</v>
      </c>
      <c r="D647" s="4">
        <v>1</v>
      </c>
      <c r="E647" s="4">
        <v>217</v>
      </c>
      <c r="F647" s="4">
        <f>ROUND(Source!AU628,O647)</f>
        <v>1100637.1100000001</v>
      </c>
      <c r="G647" s="4" t="s">
        <v>139</v>
      </c>
      <c r="H647" s="4" t="s">
        <v>140</v>
      </c>
      <c r="I647" s="4"/>
      <c r="J647" s="4"/>
      <c r="K647" s="4">
        <v>217</v>
      </c>
      <c r="L647" s="4">
        <v>18</v>
      </c>
      <c r="M647" s="4">
        <v>3</v>
      </c>
      <c r="N647" s="4" t="s">
        <v>3</v>
      </c>
      <c r="O647" s="4">
        <v>2</v>
      </c>
      <c r="P647" s="4"/>
      <c r="Q647" s="4"/>
      <c r="R647" s="4"/>
      <c r="S647" s="4"/>
      <c r="T647" s="4"/>
      <c r="U647" s="4"/>
      <c r="V647" s="4"/>
      <c r="W647" s="4"/>
    </row>
    <row r="648" spans="1:23" x14ac:dyDescent="0.2">
      <c r="A648" s="4">
        <v>50</v>
      </c>
      <c r="B648" s="4">
        <v>0</v>
      </c>
      <c r="C648" s="4">
        <v>0</v>
      </c>
      <c r="D648" s="4">
        <v>1</v>
      </c>
      <c r="E648" s="4">
        <v>230</v>
      </c>
      <c r="F648" s="4">
        <f>ROUND(Source!BA628,O648)</f>
        <v>0</v>
      </c>
      <c r="G648" s="4" t="s">
        <v>141</v>
      </c>
      <c r="H648" s="4" t="s">
        <v>142</v>
      </c>
      <c r="I648" s="4"/>
      <c r="J648" s="4"/>
      <c r="K648" s="4">
        <v>230</v>
      </c>
      <c r="L648" s="4">
        <v>19</v>
      </c>
      <c r="M648" s="4">
        <v>3</v>
      </c>
      <c r="N648" s="4" t="s">
        <v>3</v>
      </c>
      <c r="O648" s="4">
        <v>2</v>
      </c>
      <c r="P648" s="4"/>
      <c r="Q648" s="4"/>
      <c r="R648" s="4"/>
      <c r="S648" s="4"/>
      <c r="T648" s="4"/>
      <c r="U648" s="4"/>
      <c r="V648" s="4"/>
      <c r="W648" s="4"/>
    </row>
    <row r="649" spans="1:23" x14ac:dyDescent="0.2">
      <c r="A649" s="4">
        <v>50</v>
      </c>
      <c r="B649" s="4">
        <v>0</v>
      </c>
      <c r="C649" s="4">
        <v>0</v>
      </c>
      <c r="D649" s="4">
        <v>1</v>
      </c>
      <c r="E649" s="4">
        <v>206</v>
      </c>
      <c r="F649" s="4">
        <f>ROUND(Source!T628,O649)</f>
        <v>0</v>
      </c>
      <c r="G649" s="4" t="s">
        <v>143</v>
      </c>
      <c r="H649" s="4" t="s">
        <v>144</v>
      </c>
      <c r="I649" s="4"/>
      <c r="J649" s="4"/>
      <c r="K649" s="4">
        <v>206</v>
      </c>
      <c r="L649" s="4">
        <v>20</v>
      </c>
      <c r="M649" s="4">
        <v>3</v>
      </c>
      <c r="N649" s="4" t="s">
        <v>3</v>
      </c>
      <c r="O649" s="4">
        <v>2</v>
      </c>
      <c r="P649" s="4"/>
      <c r="Q649" s="4"/>
      <c r="R649" s="4"/>
      <c r="S649" s="4"/>
      <c r="T649" s="4"/>
      <c r="U649" s="4"/>
      <c r="V649" s="4"/>
      <c r="W649" s="4"/>
    </row>
    <row r="650" spans="1:23" x14ac:dyDescent="0.2">
      <c r="A650" s="4">
        <v>50</v>
      </c>
      <c r="B650" s="4">
        <v>0</v>
      </c>
      <c r="C650" s="4">
        <v>0</v>
      </c>
      <c r="D650" s="4">
        <v>1</v>
      </c>
      <c r="E650" s="4">
        <v>207</v>
      </c>
      <c r="F650" s="4">
        <f>Source!U628</f>
        <v>248.802705866</v>
      </c>
      <c r="G650" s="4" t="s">
        <v>145</v>
      </c>
      <c r="H650" s="4" t="s">
        <v>146</v>
      </c>
      <c r="I650" s="4"/>
      <c r="J650" s="4"/>
      <c r="K650" s="4">
        <v>207</v>
      </c>
      <c r="L650" s="4">
        <v>21</v>
      </c>
      <c r="M650" s="4">
        <v>3</v>
      </c>
      <c r="N650" s="4" t="s">
        <v>3</v>
      </c>
      <c r="O650" s="4">
        <v>-1</v>
      </c>
      <c r="P650" s="4"/>
      <c r="Q650" s="4"/>
      <c r="R650" s="4"/>
      <c r="S650" s="4"/>
      <c r="T650" s="4"/>
      <c r="U650" s="4"/>
      <c r="V650" s="4"/>
      <c r="W650" s="4"/>
    </row>
    <row r="651" spans="1:23" x14ac:dyDescent="0.2">
      <c r="A651" s="4">
        <v>50</v>
      </c>
      <c r="B651" s="4">
        <v>0</v>
      </c>
      <c r="C651" s="4">
        <v>0</v>
      </c>
      <c r="D651" s="4">
        <v>1</v>
      </c>
      <c r="E651" s="4">
        <v>208</v>
      </c>
      <c r="F651" s="4">
        <f>Source!V628</f>
        <v>0</v>
      </c>
      <c r="G651" s="4" t="s">
        <v>147</v>
      </c>
      <c r="H651" s="4" t="s">
        <v>148</v>
      </c>
      <c r="I651" s="4"/>
      <c r="J651" s="4"/>
      <c r="K651" s="4">
        <v>208</v>
      </c>
      <c r="L651" s="4">
        <v>22</v>
      </c>
      <c r="M651" s="4">
        <v>3</v>
      </c>
      <c r="N651" s="4" t="s">
        <v>3</v>
      </c>
      <c r="O651" s="4">
        <v>-1</v>
      </c>
      <c r="P651" s="4"/>
      <c r="Q651" s="4"/>
      <c r="R651" s="4"/>
      <c r="S651" s="4"/>
      <c r="T651" s="4"/>
      <c r="U651" s="4"/>
      <c r="V651" s="4"/>
      <c r="W651" s="4"/>
    </row>
    <row r="652" spans="1:23" x14ac:dyDescent="0.2">
      <c r="A652" s="4">
        <v>50</v>
      </c>
      <c r="B652" s="4">
        <v>0</v>
      </c>
      <c r="C652" s="4">
        <v>0</v>
      </c>
      <c r="D652" s="4">
        <v>1</v>
      </c>
      <c r="E652" s="4">
        <v>209</v>
      </c>
      <c r="F652" s="4">
        <f>ROUND(Source!W628,O652)</f>
        <v>0</v>
      </c>
      <c r="G652" s="4" t="s">
        <v>149</v>
      </c>
      <c r="H652" s="4" t="s">
        <v>150</v>
      </c>
      <c r="I652" s="4"/>
      <c r="J652" s="4"/>
      <c r="K652" s="4">
        <v>209</v>
      </c>
      <c r="L652" s="4">
        <v>23</v>
      </c>
      <c r="M652" s="4">
        <v>3</v>
      </c>
      <c r="N652" s="4" t="s">
        <v>3</v>
      </c>
      <c r="O652" s="4">
        <v>2</v>
      </c>
      <c r="P652" s="4"/>
      <c r="Q652" s="4"/>
      <c r="R652" s="4"/>
      <c r="S652" s="4"/>
      <c r="T652" s="4"/>
      <c r="U652" s="4"/>
      <c r="V652" s="4"/>
      <c r="W652" s="4"/>
    </row>
    <row r="653" spans="1:23" x14ac:dyDescent="0.2">
      <c r="A653" s="4">
        <v>50</v>
      </c>
      <c r="B653" s="4">
        <v>0</v>
      </c>
      <c r="C653" s="4">
        <v>0</v>
      </c>
      <c r="D653" s="4">
        <v>1</v>
      </c>
      <c r="E653" s="4">
        <v>210</v>
      </c>
      <c r="F653" s="4">
        <f>ROUND(Source!X628,O653)</f>
        <v>37674.03</v>
      </c>
      <c r="G653" s="4" t="s">
        <v>151</v>
      </c>
      <c r="H653" s="4" t="s">
        <v>152</v>
      </c>
      <c r="I653" s="4"/>
      <c r="J653" s="4"/>
      <c r="K653" s="4">
        <v>210</v>
      </c>
      <c r="L653" s="4">
        <v>24</v>
      </c>
      <c r="M653" s="4">
        <v>3</v>
      </c>
      <c r="N653" s="4" t="s">
        <v>3</v>
      </c>
      <c r="O653" s="4">
        <v>2</v>
      </c>
      <c r="P653" s="4"/>
      <c r="Q653" s="4"/>
      <c r="R653" s="4"/>
      <c r="S653" s="4"/>
      <c r="T653" s="4"/>
      <c r="U653" s="4"/>
      <c r="V653" s="4"/>
      <c r="W653" s="4"/>
    </row>
    <row r="654" spans="1:23" x14ac:dyDescent="0.2">
      <c r="A654" s="4">
        <v>50</v>
      </c>
      <c r="B654" s="4">
        <v>0</v>
      </c>
      <c r="C654" s="4">
        <v>0</v>
      </c>
      <c r="D654" s="4">
        <v>1</v>
      </c>
      <c r="E654" s="4">
        <v>211</v>
      </c>
      <c r="F654" s="4">
        <f>ROUND(Source!Y628,O654)</f>
        <v>5382.01</v>
      </c>
      <c r="G654" s="4" t="s">
        <v>153</v>
      </c>
      <c r="H654" s="4" t="s">
        <v>154</v>
      </c>
      <c r="I654" s="4"/>
      <c r="J654" s="4"/>
      <c r="K654" s="4">
        <v>211</v>
      </c>
      <c r="L654" s="4">
        <v>25</v>
      </c>
      <c r="M654" s="4">
        <v>3</v>
      </c>
      <c r="N654" s="4" t="s">
        <v>3</v>
      </c>
      <c r="O654" s="4">
        <v>2</v>
      </c>
      <c r="P654" s="4"/>
      <c r="Q654" s="4"/>
      <c r="R654" s="4"/>
      <c r="S654" s="4"/>
      <c r="T654" s="4"/>
      <c r="U654" s="4"/>
      <c r="V654" s="4"/>
      <c r="W654" s="4"/>
    </row>
    <row r="655" spans="1:23" x14ac:dyDescent="0.2">
      <c r="A655" s="4">
        <v>50</v>
      </c>
      <c r="B655" s="4">
        <v>0</v>
      </c>
      <c r="C655" s="4">
        <v>0</v>
      </c>
      <c r="D655" s="4">
        <v>1</v>
      </c>
      <c r="E655" s="4">
        <v>224</v>
      </c>
      <c r="F655" s="4">
        <f>ROUND(Source!AR628,O655)</f>
        <v>1100637.1100000001</v>
      </c>
      <c r="G655" s="4" t="s">
        <v>155</v>
      </c>
      <c r="H655" s="4" t="s">
        <v>156</v>
      </c>
      <c r="I655" s="4"/>
      <c r="J655" s="4"/>
      <c r="K655" s="4">
        <v>224</v>
      </c>
      <c r="L655" s="4">
        <v>26</v>
      </c>
      <c r="M655" s="4">
        <v>3</v>
      </c>
      <c r="N655" s="4" t="s">
        <v>3</v>
      </c>
      <c r="O655" s="4">
        <v>2</v>
      </c>
      <c r="P655" s="4"/>
      <c r="Q655" s="4"/>
      <c r="R655" s="4"/>
      <c r="S655" s="4"/>
      <c r="T655" s="4"/>
      <c r="U655" s="4"/>
      <c r="V655" s="4"/>
      <c r="W655" s="4"/>
    </row>
    <row r="657" spans="1:206" x14ac:dyDescent="0.2">
      <c r="A657" s="2">
        <v>51</v>
      </c>
      <c r="B657" s="2">
        <f>B12</f>
        <v>693</v>
      </c>
      <c r="C657" s="2">
        <f>A12</f>
        <v>1</v>
      </c>
      <c r="D657" s="2">
        <f>ROW(A12)</f>
        <v>12</v>
      </c>
      <c r="E657" s="2"/>
      <c r="F657" s="2" t="str">
        <f>IF(F12&lt;&gt;"",F12,"")</f>
        <v>Новый объект</v>
      </c>
      <c r="G657" s="2" t="str">
        <f>IF(G12&lt;&gt;"",G12,"")</f>
        <v>Выполнение работ по благоустройству территории по адресу: Дмитровское шоссе д.33 к.6, к.7</v>
      </c>
      <c r="H657" s="2">
        <v>0</v>
      </c>
      <c r="I657" s="2"/>
      <c r="J657" s="2"/>
      <c r="K657" s="2"/>
      <c r="L657" s="2"/>
      <c r="M657" s="2"/>
      <c r="N657" s="2"/>
      <c r="O657" s="2">
        <f t="shared" ref="O657:T657" si="533">ROUND(O628,2)</f>
        <v>1015533.89</v>
      </c>
      <c r="P657" s="2">
        <f t="shared" si="533"/>
        <v>789285.59</v>
      </c>
      <c r="Q657" s="2">
        <f t="shared" si="533"/>
        <v>172428.27</v>
      </c>
      <c r="R657" s="2">
        <f t="shared" si="533"/>
        <v>93732.63</v>
      </c>
      <c r="S657" s="2">
        <f t="shared" si="533"/>
        <v>53820.03</v>
      </c>
      <c r="T657" s="2">
        <f t="shared" si="533"/>
        <v>0</v>
      </c>
      <c r="U657" s="2">
        <f>U628</f>
        <v>248.802705866</v>
      </c>
      <c r="V657" s="2">
        <f>V628</f>
        <v>0</v>
      </c>
      <c r="W657" s="2">
        <f>ROUND(W628,2)</f>
        <v>0</v>
      </c>
      <c r="X657" s="2">
        <f>ROUND(X628,2)</f>
        <v>37674.03</v>
      </c>
      <c r="Y657" s="2">
        <f>ROUND(Y628,2)</f>
        <v>5382.01</v>
      </c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>
        <f t="shared" ref="AO657:BC657" si="534">ROUND(AO628,2)</f>
        <v>0</v>
      </c>
      <c r="AP657" s="2">
        <f t="shared" si="534"/>
        <v>0</v>
      </c>
      <c r="AQ657" s="2">
        <f t="shared" si="534"/>
        <v>0</v>
      </c>
      <c r="AR657" s="2">
        <f t="shared" si="534"/>
        <v>1100637.1100000001</v>
      </c>
      <c r="AS657" s="2">
        <f t="shared" si="534"/>
        <v>0</v>
      </c>
      <c r="AT657" s="2">
        <f t="shared" si="534"/>
        <v>0</v>
      </c>
      <c r="AU657" s="2">
        <f t="shared" si="534"/>
        <v>1100637.1100000001</v>
      </c>
      <c r="AV657" s="2">
        <f t="shared" si="534"/>
        <v>789285.59</v>
      </c>
      <c r="AW657" s="2">
        <f t="shared" si="534"/>
        <v>789285.59</v>
      </c>
      <c r="AX657" s="2">
        <f t="shared" si="534"/>
        <v>0</v>
      </c>
      <c r="AY657" s="2">
        <f t="shared" si="534"/>
        <v>789285.59</v>
      </c>
      <c r="AZ657" s="2">
        <f t="shared" si="534"/>
        <v>0</v>
      </c>
      <c r="BA657" s="2">
        <f t="shared" si="534"/>
        <v>0</v>
      </c>
      <c r="BB657" s="2">
        <f t="shared" si="534"/>
        <v>0</v>
      </c>
      <c r="BC657" s="2">
        <f t="shared" si="534"/>
        <v>0</v>
      </c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3"/>
      <c r="DH657" s="3"/>
      <c r="DI657" s="3"/>
      <c r="DJ657" s="3"/>
      <c r="DK657" s="3"/>
      <c r="DL657" s="3"/>
      <c r="DM657" s="3"/>
      <c r="DN657" s="3"/>
      <c r="DO657" s="3"/>
      <c r="DP657" s="3"/>
      <c r="DQ657" s="3"/>
      <c r="DR657" s="3"/>
      <c r="DS657" s="3"/>
      <c r="DT657" s="3"/>
      <c r="DU657" s="3"/>
      <c r="DV657" s="3"/>
      <c r="DW657" s="3"/>
      <c r="DX657" s="3"/>
      <c r="DY657" s="3"/>
      <c r="DZ657" s="3"/>
      <c r="EA657" s="3"/>
      <c r="EB657" s="3"/>
      <c r="EC657" s="3"/>
      <c r="ED657" s="3"/>
      <c r="EE657" s="3"/>
      <c r="EF657" s="3"/>
      <c r="EG657" s="3"/>
      <c r="EH657" s="3"/>
      <c r="EI657" s="3"/>
      <c r="EJ657" s="3"/>
      <c r="EK657" s="3"/>
      <c r="EL657" s="3"/>
      <c r="EM657" s="3"/>
      <c r="EN657" s="3"/>
      <c r="EO657" s="3"/>
      <c r="EP657" s="3"/>
      <c r="EQ657" s="3"/>
      <c r="ER657" s="3"/>
      <c r="ES657" s="3"/>
      <c r="ET657" s="3"/>
      <c r="EU657" s="3"/>
      <c r="EV657" s="3"/>
      <c r="EW657" s="3"/>
      <c r="EX657" s="3"/>
      <c r="EY657" s="3"/>
      <c r="EZ657" s="3"/>
      <c r="FA657" s="3"/>
      <c r="FB657" s="3"/>
      <c r="FC657" s="3"/>
      <c r="FD657" s="3"/>
      <c r="FE657" s="3"/>
      <c r="FF657" s="3"/>
      <c r="FG657" s="3"/>
      <c r="FH657" s="3"/>
      <c r="FI657" s="3"/>
      <c r="FJ657" s="3"/>
      <c r="FK657" s="3"/>
      <c r="FL657" s="3"/>
      <c r="FM657" s="3"/>
      <c r="FN657" s="3"/>
      <c r="FO657" s="3"/>
      <c r="FP657" s="3"/>
      <c r="FQ657" s="3"/>
      <c r="FR657" s="3"/>
      <c r="FS657" s="3"/>
      <c r="FT657" s="3"/>
      <c r="FU657" s="3"/>
      <c r="FV657" s="3"/>
      <c r="FW657" s="3"/>
      <c r="FX657" s="3"/>
      <c r="FY657" s="3"/>
      <c r="FZ657" s="3"/>
      <c r="GA657" s="3"/>
      <c r="GB657" s="3"/>
      <c r="GC657" s="3"/>
      <c r="GD657" s="3"/>
      <c r="GE657" s="3"/>
      <c r="GF657" s="3"/>
      <c r="GG657" s="3"/>
      <c r="GH657" s="3"/>
      <c r="GI657" s="3"/>
      <c r="GJ657" s="3"/>
      <c r="GK657" s="3"/>
      <c r="GL657" s="3"/>
      <c r="GM657" s="3"/>
      <c r="GN657" s="3"/>
      <c r="GO657" s="3"/>
      <c r="GP657" s="3"/>
      <c r="GQ657" s="3"/>
      <c r="GR657" s="3"/>
      <c r="GS657" s="3"/>
      <c r="GT657" s="3"/>
      <c r="GU657" s="3"/>
      <c r="GV657" s="3"/>
      <c r="GW657" s="3"/>
      <c r="GX657" s="3">
        <v>0</v>
      </c>
    </row>
    <row r="659" spans="1:206" x14ac:dyDescent="0.2">
      <c r="A659" s="4">
        <v>50</v>
      </c>
      <c r="B659" s="4">
        <v>0</v>
      </c>
      <c r="C659" s="4">
        <v>0</v>
      </c>
      <c r="D659" s="4">
        <v>1</v>
      </c>
      <c r="E659" s="4">
        <v>201</v>
      </c>
      <c r="F659" s="4">
        <f>ROUND(Source!O657,O659)</f>
        <v>1015533.89</v>
      </c>
      <c r="G659" s="4" t="s">
        <v>105</v>
      </c>
      <c r="H659" s="4" t="s">
        <v>106</v>
      </c>
      <c r="I659" s="4"/>
      <c r="J659" s="4"/>
      <c r="K659" s="4">
        <v>201</v>
      </c>
      <c r="L659" s="4">
        <v>1</v>
      </c>
      <c r="M659" s="4">
        <v>3</v>
      </c>
      <c r="N659" s="4" t="s">
        <v>3</v>
      </c>
      <c r="O659" s="4">
        <v>2</v>
      </c>
      <c r="P659" s="4"/>
      <c r="Q659" s="4"/>
      <c r="R659" s="4"/>
      <c r="S659" s="4"/>
      <c r="T659" s="4"/>
      <c r="U659" s="4"/>
      <c r="V659" s="4"/>
      <c r="W659" s="4"/>
    </row>
    <row r="660" spans="1:206" x14ac:dyDescent="0.2">
      <c r="A660" s="4">
        <v>50</v>
      </c>
      <c r="B660" s="4">
        <v>0</v>
      </c>
      <c r="C660" s="4">
        <v>0</v>
      </c>
      <c r="D660" s="4">
        <v>1</v>
      </c>
      <c r="E660" s="4">
        <v>202</v>
      </c>
      <c r="F660" s="4">
        <f>ROUND(Source!P657,O660)</f>
        <v>789285.59</v>
      </c>
      <c r="G660" s="4" t="s">
        <v>107</v>
      </c>
      <c r="H660" s="4" t="s">
        <v>108</v>
      </c>
      <c r="I660" s="4"/>
      <c r="J660" s="4"/>
      <c r="K660" s="4">
        <v>202</v>
      </c>
      <c r="L660" s="4">
        <v>2</v>
      </c>
      <c r="M660" s="4">
        <v>3</v>
      </c>
      <c r="N660" s="4" t="s">
        <v>3</v>
      </c>
      <c r="O660" s="4">
        <v>2</v>
      </c>
      <c r="P660" s="4"/>
      <c r="Q660" s="4"/>
      <c r="R660" s="4"/>
      <c r="S660" s="4"/>
      <c r="T660" s="4"/>
      <c r="U660" s="4"/>
      <c r="V660" s="4"/>
      <c r="W660" s="4"/>
    </row>
    <row r="661" spans="1:206" x14ac:dyDescent="0.2">
      <c r="A661" s="4">
        <v>50</v>
      </c>
      <c r="B661" s="4">
        <v>0</v>
      </c>
      <c r="C661" s="4">
        <v>0</v>
      </c>
      <c r="D661" s="4">
        <v>1</v>
      </c>
      <c r="E661" s="4">
        <v>222</v>
      </c>
      <c r="F661" s="4">
        <f>ROUND(Source!AO657,O661)</f>
        <v>0</v>
      </c>
      <c r="G661" s="4" t="s">
        <v>109</v>
      </c>
      <c r="H661" s="4" t="s">
        <v>110</v>
      </c>
      <c r="I661" s="4"/>
      <c r="J661" s="4"/>
      <c r="K661" s="4">
        <v>222</v>
      </c>
      <c r="L661" s="4">
        <v>3</v>
      </c>
      <c r="M661" s="4">
        <v>3</v>
      </c>
      <c r="N661" s="4" t="s">
        <v>3</v>
      </c>
      <c r="O661" s="4">
        <v>2</v>
      </c>
      <c r="P661" s="4"/>
      <c r="Q661" s="4"/>
      <c r="R661" s="4"/>
      <c r="S661" s="4"/>
      <c r="T661" s="4"/>
      <c r="U661" s="4"/>
      <c r="V661" s="4"/>
      <c r="W661" s="4"/>
    </row>
    <row r="662" spans="1:206" x14ac:dyDescent="0.2">
      <c r="A662" s="4">
        <v>50</v>
      </c>
      <c r="B662" s="4">
        <v>0</v>
      </c>
      <c r="C662" s="4">
        <v>0</v>
      </c>
      <c r="D662" s="4">
        <v>1</v>
      </c>
      <c r="E662" s="4">
        <v>225</v>
      </c>
      <c r="F662" s="4">
        <f>ROUND(Source!AV657,O662)</f>
        <v>789285.59</v>
      </c>
      <c r="G662" s="4" t="s">
        <v>111</v>
      </c>
      <c r="H662" s="4" t="s">
        <v>112</v>
      </c>
      <c r="I662" s="4"/>
      <c r="J662" s="4"/>
      <c r="K662" s="4">
        <v>225</v>
      </c>
      <c r="L662" s="4">
        <v>4</v>
      </c>
      <c r="M662" s="4">
        <v>3</v>
      </c>
      <c r="N662" s="4" t="s">
        <v>3</v>
      </c>
      <c r="O662" s="4">
        <v>2</v>
      </c>
      <c r="P662" s="4"/>
      <c r="Q662" s="4"/>
      <c r="R662" s="4"/>
      <c r="S662" s="4"/>
      <c r="T662" s="4"/>
      <c r="U662" s="4"/>
      <c r="V662" s="4"/>
      <c r="W662" s="4"/>
    </row>
    <row r="663" spans="1:206" x14ac:dyDescent="0.2">
      <c r="A663" s="4">
        <v>50</v>
      </c>
      <c r="B663" s="4">
        <v>0</v>
      </c>
      <c r="C663" s="4">
        <v>0</v>
      </c>
      <c r="D663" s="4">
        <v>1</v>
      </c>
      <c r="E663" s="4">
        <v>226</v>
      </c>
      <c r="F663" s="4">
        <f>ROUND(Source!AW657,O663)</f>
        <v>789285.59</v>
      </c>
      <c r="G663" s="4" t="s">
        <v>113</v>
      </c>
      <c r="H663" s="4" t="s">
        <v>114</v>
      </c>
      <c r="I663" s="4"/>
      <c r="J663" s="4"/>
      <c r="K663" s="4">
        <v>226</v>
      </c>
      <c r="L663" s="4">
        <v>5</v>
      </c>
      <c r="M663" s="4">
        <v>3</v>
      </c>
      <c r="N663" s="4" t="s">
        <v>3</v>
      </c>
      <c r="O663" s="4">
        <v>2</v>
      </c>
      <c r="P663" s="4"/>
      <c r="Q663" s="4"/>
      <c r="R663" s="4"/>
      <c r="S663" s="4"/>
      <c r="T663" s="4"/>
      <c r="U663" s="4"/>
      <c r="V663" s="4"/>
      <c r="W663" s="4"/>
    </row>
    <row r="664" spans="1:206" x14ac:dyDescent="0.2">
      <c r="A664" s="4">
        <v>50</v>
      </c>
      <c r="B664" s="4">
        <v>0</v>
      </c>
      <c r="C664" s="4">
        <v>0</v>
      </c>
      <c r="D664" s="4">
        <v>1</v>
      </c>
      <c r="E664" s="4">
        <v>227</v>
      </c>
      <c r="F664" s="4">
        <f>ROUND(Source!AX657,O664)</f>
        <v>0</v>
      </c>
      <c r="G664" s="4" t="s">
        <v>115</v>
      </c>
      <c r="H664" s="4" t="s">
        <v>116</v>
      </c>
      <c r="I664" s="4"/>
      <c r="J664" s="4"/>
      <c r="K664" s="4">
        <v>227</v>
      </c>
      <c r="L664" s="4">
        <v>6</v>
      </c>
      <c r="M664" s="4">
        <v>3</v>
      </c>
      <c r="N664" s="4" t="s">
        <v>3</v>
      </c>
      <c r="O664" s="4">
        <v>2</v>
      </c>
      <c r="P664" s="4"/>
      <c r="Q664" s="4"/>
      <c r="R664" s="4"/>
      <c r="S664" s="4"/>
      <c r="T664" s="4"/>
      <c r="U664" s="4"/>
      <c r="V664" s="4"/>
      <c r="W664" s="4"/>
    </row>
    <row r="665" spans="1:206" x14ac:dyDescent="0.2">
      <c r="A665" s="4">
        <v>50</v>
      </c>
      <c r="B665" s="4">
        <v>0</v>
      </c>
      <c r="C665" s="4">
        <v>0</v>
      </c>
      <c r="D665" s="4">
        <v>1</v>
      </c>
      <c r="E665" s="4">
        <v>228</v>
      </c>
      <c r="F665" s="4">
        <f>ROUND(Source!AY657,O665)</f>
        <v>789285.59</v>
      </c>
      <c r="G665" s="4" t="s">
        <v>117</v>
      </c>
      <c r="H665" s="4" t="s">
        <v>118</v>
      </c>
      <c r="I665" s="4"/>
      <c r="J665" s="4"/>
      <c r="K665" s="4">
        <v>228</v>
      </c>
      <c r="L665" s="4">
        <v>7</v>
      </c>
      <c r="M665" s="4">
        <v>3</v>
      </c>
      <c r="N665" s="4" t="s">
        <v>3</v>
      </c>
      <c r="O665" s="4">
        <v>2</v>
      </c>
      <c r="P665" s="4"/>
      <c r="Q665" s="4"/>
      <c r="R665" s="4"/>
      <c r="S665" s="4"/>
      <c r="T665" s="4"/>
      <c r="U665" s="4"/>
      <c r="V665" s="4"/>
      <c r="W665" s="4"/>
    </row>
    <row r="666" spans="1:206" x14ac:dyDescent="0.2">
      <c r="A666" s="4">
        <v>50</v>
      </c>
      <c r="B666" s="4">
        <v>0</v>
      </c>
      <c r="C666" s="4">
        <v>0</v>
      </c>
      <c r="D666" s="4">
        <v>1</v>
      </c>
      <c r="E666" s="4">
        <v>216</v>
      </c>
      <c r="F666" s="4">
        <f>ROUND(Source!AP657,O666)</f>
        <v>0</v>
      </c>
      <c r="G666" s="4" t="s">
        <v>119</v>
      </c>
      <c r="H666" s="4" t="s">
        <v>120</v>
      </c>
      <c r="I666" s="4"/>
      <c r="J666" s="4"/>
      <c r="K666" s="4">
        <v>216</v>
      </c>
      <c r="L666" s="4">
        <v>8</v>
      </c>
      <c r="M666" s="4">
        <v>3</v>
      </c>
      <c r="N666" s="4" t="s">
        <v>3</v>
      </c>
      <c r="O666" s="4">
        <v>2</v>
      </c>
      <c r="P666" s="4"/>
      <c r="Q666" s="4"/>
      <c r="R666" s="4"/>
      <c r="S666" s="4"/>
      <c r="T666" s="4"/>
      <c r="U666" s="4"/>
      <c r="V666" s="4"/>
      <c r="W666" s="4"/>
    </row>
    <row r="667" spans="1:206" x14ac:dyDescent="0.2">
      <c r="A667" s="4">
        <v>50</v>
      </c>
      <c r="B667" s="4">
        <v>0</v>
      </c>
      <c r="C667" s="4">
        <v>0</v>
      </c>
      <c r="D667" s="4">
        <v>1</v>
      </c>
      <c r="E667" s="4">
        <v>223</v>
      </c>
      <c r="F667" s="4">
        <f>ROUND(Source!AQ657,O667)</f>
        <v>0</v>
      </c>
      <c r="G667" s="4" t="s">
        <v>121</v>
      </c>
      <c r="H667" s="4" t="s">
        <v>122</v>
      </c>
      <c r="I667" s="4"/>
      <c r="J667" s="4"/>
      <c r="K667" s="4">
        <v>223</v>
      </c>
      <c r="L667" s="4">
        <v>9</v>
      </c>
      <c r="M667" s="4">
        <v>3</v>
      </c>
      <c r="N667" s="4" t="s">
        <v>3</v>
      </c>
      <c r="O667" s="4">
        <v>2</v>
      </c>
      <c r="P667" s="4"/>
      <c r="Q667" s="4"/>
      <c r="R667" s="4"/>
      <c r="S667" s="4"/>
      <c r="T667" s="4"/>
      <c r="U667" s="4"/>
      <c r="V667" s="4"/>
      <c r="W667" s="4"/>
    </row>
    <row r="668" spans="1:206" x14ac:dyDescent="0.2">
      <c r="A668" s="4">
        <v>50</v>
      </c>
      <c r="B668" s="4">
        <v>0</v>
      </c>
      <c r="C668" s="4">
        <v>0</v>
      </c>
      <c r="D668" s="4">
        <v>1</v>
      </c>
      <c r="E668" s="4">
        <v>229</v>
      </c>
      <c r="F668" s="4">
        <f>ROUND(Source!AZ657,O668)</f>
        <v>0</v>
      </c>
      <c r="G668" s="4" t="s">
        <v>123</v>
      </c>
      <c r="H668" s="4" t="s">
        <v>124</v>
      </c>
      <c r="I668" s="4"/>
      <c r="J668" s="4"/>
      <c r="K668" s="4">
        <v>229</v>
      </c>
      <c r="L668" s="4">
        <v>10</v>
      </c>
      <c r="M668" s="4">
        <v>3</v>
      </c>
      <c r="N668" s="4" t="s">
        <v>3</v>
      </c>
      <c r="O668" s="4">
        <v>2</v>
      </c>
      <c r="P668" s="4"/>
      <c r="Q668" s="4"/>
      <c r="R668" s="4"/>
      <c r="S668" s="4"/>
      <c r="T668" s="4"/>
      <c r="U668" s="4"/>
      <c r="V668" s="4"/>
      <c r="W668" s="4"/>
    </row>
    <row r="669" spans="1:206" x14ac:dyDescent="0.2">
      <c r="A669" s="4">
        <v>50</v>
      </c>
      <c r="B669" s="4">
        <v>0</v>
      </c>
      <c r="C669" s="4">
        <v>0</v>
      </c>
      <c r="D669" s="4">
        <v>1</v>
      </c>
      <c r="E669" s="4">
        <v>203</v>
      </c>
      <c r="F669" s="4">
        <f>ROUND(Source!Q657,O669)</f>
        <v>172428.27</v>
      </c>
      <c r="G669" s="4" t="s">
        <v>125</v>
      </c>
      <c r="H669" s="4" t="s">
        <v>126</v>
      </c>
      <c r="I669" s="4"/>
      <c r="J669" s="4"/>
      <c r="K669" s="4">
        <v>203</v>
      </c>
      <c r="L669" s="4">
        <v>11</v>
      </c>
      <c r="M669" s="4">
        <v>3</v>
      </c>
      <c r="N669" s="4" t="s">
        <v>3</v>
      </c>
      <c r="O669" s="4">
        <v>2</v>
      </c>
      <c r="P669" s="4"/>
      <c r="Q669" s="4"/>
      <c r="R669" s="4"/>
      <c r="S669" s="4"/>
      <c r="T669" s="4"/>
      <c r="U669" s="4"/>
      <c r="V669" s="4"/>
      <c r="W669" s="4"/>
    </row>
    <row r="670" spans="1:206" x14ac:dyDescent="0.2">
      <c r="A670" s="4">
        <v>50</v>
      </c>
      <c r="B670" s="4">
        <v>0</v>
      </c>
      <c r="C670" s="4">
        <v>0</v>
      </c>
      <c r="D670" s="4">
        <v>1</v>
      </c>
      <c r="E670" s="4">
        <v>231</v>
      </c>
      <c r="F670" s="4">
        <f>ROUND(Source!BB657,O670)</f>
        <v>0</v>
      </c>
      <c r="G670" s="4" t="s">
        <v>127</v>
      </c>
      <c r="H670" s="4" t="s">
        <v>128</v>
      </c>
      <c r="I670" s="4"/>
      <c r="J670" s="4"/>
      <c r="K670" s="4">
        <v>231</v>
      </c>
      <c r="L670" s="4">
        <v>12</v>
      </c>
      <c r="M670" s="4">
        <v>3</v>
      </c>
      <c r="N670" s="4" t="s">
        <v>3</v>
      </c>
      <c r="O670" s="4">
        <v>2</v>
      </c>
      <c r="P670" s="4"/>
      <c r="Q670" s="4"/>
      <c r="R670" s="4"/>
      <c r="S670" s="4"/>
      <c r="T670" s="4"/>
      <c r="U670" s="4"/>
      <c r="V670" s="4"/>
      <c r="W670" s="4"/>
    </row>
    <row r="671" spans="1:206" x14ac:dyDescent="0.2">
      <c r="A671" s="4">
        <v>50</v>
      </c>
      <c r="B671" s="4">
        <v>0</v>
      </c>
      <c r="C671" s="4">
        <v>0</v>
      </c>
      <c r="D671" s="4">
        <v>1</v>
      </c>
      <c r="E671" s="4">
        <v>204</v>
      </c>
      <c r="F671" s="4">
        <f>ROUND(Source!R657,O671)</f>
        <v>93732.63</v>
      </c>
      <c r="G671" s="4" t="s">
        <v>129</v>
      </c>
      <c r="H671" s="4" t="s">
        <v>130</v>
      </c>
      <c r="I671" s="4"/>
      <c r="J671" s="4"/>
      <c r="K671" s="4">
        <v>204</v>
      </c>
      <c r="L671" s="4">
        <v>13</v>
      </c>
      <c r="M671" s="4">
        <v>3</v>
      </c>
      <c r="N671" s="4" t="s">
        <v>3</v>
      </c>
      <c r="O671" s="4">
        <v>2</v>
      </c>
      <c r="P671" s="4"/>
      <c r="Q671" s="4"/>
      <c r="R671" s="4"/>
      <c r="S671" s="4"/>
      <c r="T671" s="4"/>
      <c r="U671" s="4"/>
      <c r="V671" s="4"/>
      <c r="W671" s="4"/>
    </row>
    <row r="672" spans="1:206" x14ac:dyDescent="0.2">
      <c r="A672" s="4">
        <v>50</v>
      </c>
      <c r="B672" s="4">
        <v>0</v>
      </c>
      <c r="C672" s="4">
        <v>0</v>
      </c>
      <c r="D672" s="4">
        <v>1</v>
      </c>
      <c r="E672" s="4">
        <v>205</v>
      </c>
      <c r="F672" s="4">
        <f>ROUND(Source!S657,O672)</f>
        <v>53820.03</v>
      </c>
      <c r="G672" s="4" t="s">
        <v>131</v>
      </c>
      <c r="H672" s="4" t="s">
        <v>132</v>
      </c>
      <c r="I672" s="4"/>
      <c r="J672" s="4"/>
      <c r="K672" s="4">
        <v>205</v>
      </c>
      <c r="L672" s="4">
        <v>14</v>
      </c>
      <c r="M672" s="4">
        <v>3</v>
      </c>
      <c r="N672" s="4" t="s">
        <v>3</v>
      </c>
      <c r="O672" s="4">
        <v>2</v>
      </c>
      <c r="P672" s="4"/>
      <c r="Q672" s="4"/>
      <c r="R672" s="4"/>
      <c r="S672" s="4"/>
      <c r="T672" s="4"/>
      <c r="U672" s="4"/>
      <c r="V672" s="4"/>
      <c r="W672" s="4"/>
    </row>
    <row r="673" spans="1:23" x14ac:dyDescent="0.2">
      <c r="A673" s="4">
        <v>50</v>
      </c>
      <c r="B673" s="4">
        <v>0</v>
      </c>
      <c r="C673" s="4">
        <v>0</v>
      </c>
      <c r="D673" s="4">
        <v>1</v>
      </c>
      <c r="E673" s="4">
        <v>232</v>
      </c>
      <c r="F673" s="4">
        <f>ROUND(Source!BC657,O673)</f>
        <v>0</v>
      </c>
      <c r="G673" s="4" t="s">
        <v>133</v>
      </c>
      <c r="H673" s="4" t="s">
        <v>134</v>
      </c>
      <c r="I673" s="4"/>
      <c r="J673" s="4"/>
      <c r="K673" s="4">
        <v>232</v>
      </c>
      <c r="L673" s="4">
        <v>15</v>
      </c>
      <c r="M673" s="4">
        <v>3</v>
      </c>
      <c r="N673" s="4" t="s">
        <v>3</v>
      </c>
      <c r="O673" s="4">
        <v>2</v>
      </c>
      <c r="P673" s="4"/>
      <c r="Q673" s="4"/>
      <c r="R673" s="4"/>
      <c r="S673" s="4"/>
      <c r="T673" s="4"/>
      <c r="U673" s="4"/>
      <c r="V673" s="4"/>
      <c r="W673" s="4"/>
    </row>
    <row r="674" spans="1:23" x14ac:dyDescent="0.2">
      <c r="A674" s="4">
        <v>50</v>
      </c>
      <c r="B674" s="4">
        <v>0</v>
      </c>
      <c r="C674" s="4">
        <v>0</v>
      </c>
      <c r="D674" s="4">
        <v>1</v>
      </c>
      <c r="E674" s="4">
        <v>214</v>
      </c>
      <c r="F674" s="4">
        <f>ROUND(Source!AS657,O674)</f>
        <v>0</v>
      </c>
      <c r="G674" s="4" t="s">
        <v>135</v>
      </c>
      <c r="H674" s="4" t="s">
        <v>136</v>
      </c>
      <c r="I674" s="4"/>
      <c r="J674" s="4"/>
      <c r="K674" s="4">
        <v>214</v>
      </c>
      <c r="L674" s="4">
        <v>16</v>
      </c>
      <c r="M674" s="4">
        <v>3</v>
      </c>
      <c r="N674" s="4" t="s">
        <v>3</v>
      </c>
      <c r="O674" s="4">
        <v>2</v>
      </c>
      <c r="P674" s="4"/>
      <c r="Q674" s="4"/>
      <c r="R674" s="4"/>
      <c r="S674" s="4"/>
      <c r="T674" s="4"/>
      <c r="U674" s="4"/>
      <c r="V674" s="4"/>
      <c r="W674" s="4"/>
    </row>
    <row r="675" spans="1:23" x14ac:dyDescent="0.2">
      <c r="A675" s="4">
        <v>50</v>
      </c>
      <c r="B675" s="4">
        <v>0</v>
      </c>
      <c r="C675" s="4">
        <v>0</v>
      </c>
      <c r="D675" s="4">
        <v>1</v>
      </c>
      <c r="E675" s="4">
        <v>215</v>
      </c>
      <c r="F675" s="4">
        <f>ROUND(Source!AT657,O675)</f>
        <v>0</v>
      </c>
      <c r="G675" s="4" t="s">
        <v>137</v>
      </c>
      <c r="H675" s="4" t="s">
        <v>138</v>
      </c>
      <c r="I675" s="4"/>
      <c r="J675" s="4"/>
      <c r="K675" s="4">
        <v>215</v>
      </c>
      <c r="L675" s="4">
        <v>17</v>
      </c>
      <c r="M675" s="4">
        <v>3</v>
      </c>
      <c r="N675" s="4" t="s">
        <v>3</v>
      </c>
      <c r="O675" s="4">
        <v>2</v>
      </c>
      <c r="P675" s="4"/>
      <c r="Q675" s="4"/>
      <c r="R675" s="4"/>
      <c r="S675" s="4"/>
      <c r="T675" s="4"/>
      <c r="U675" s="4"/>
      <c r="V675" s="4"/>
      <c r="W675" s="4"/>
    </row>
    <row r="676" spans="1:23" x14ac:dyDescent="0.2">
      <c r="A676" s="4">
        <v>50</v>
      </c>
      <c r="B676" s="4">
        <v>0</v>
      </c>
      <c r="C676" s="4">
        <v>0</v>
      </c>
      <c r="D676" s="4">
        <v>1</v>
      </c>
      <c r="E676" s="4">
        <v>217</v>
      </c>
      <c r="F676" s="4">
        <f>ROUND(Source!AU657,O676)</f>
        <v>1100637.1100000001</v>
      </c>
      <c r="G676" s="4" t="s">
        <v>139</v>
      </c>
      <c r="H676" s="4" t="s">
        <v>140</v>
      </c>
      <c r="I676" s="4"/>
      <c r="J676" s="4"/>
      <c r="K676" s="4">
        <v>217</v>
      </c>
      <c r="L676" s="4">
        <v>18</v>
      </c>
      <c r="M676" s="4">
        <v>3</v>
      </c>
      <c r="N676" s="4" t="s">
        <v>3</v>
      </c>
      <c r="O676" s="4">
        <v>2</v>
      </c>
      <c r="P676" s="4"/>
      <c r="Q676" s="4"/>
      <c r="R676" s="4"/>
      <c r="S676" s="4"/>
      <c r="T676" s="4"/>
      <c r="U676" s="4"/>
      <c r="V676" s="4"/>
      <c r="W676" s="4"/>
    </row>
    <row r="677" spans="1:23" x14ac:dyDescent="0.2">
      <c r="A677" s="4">
        <v>50</v>
      </c>
      <c r="B677" s="4">
        <v>0</v>
      </c>
      <c r="C677" s="4">
        <v>0</v>
      </c>
      <c r="D677" s="4">
        <v>1</v>
      </c>
      <c r="E677" s="4">
        <v>230</v>
      </c>
      <c r="F677" s="4">
        <f>ROUND(Source!BA657,O677)</f>
        <v>0</v>
      </c>
      <c r="G677" s="4" t="s">
        <v>141</v>
      </c>
      <c r="H677" s="4" t="s">
        <v>142</v>
      </c>
      <c r="I677" s="4"/>
      <c r="J677" s="4"/>
      <c r="K677" s="4">
        <v>230</v>
      </c>
      <c r="L677" s="4">
        <v>19</v>
      </c>
      <c r="M677" s="4">
        <v>3</v>
      </c>
      <c r="N677" s="4" t="s">
        <v>3</v>
      </c>
      <c r="O677" s="4">
        <v>2</v>
      </c>
      <c r="P677" s="4"/>
      <c r="Q677" s="4"/>
      <c r="R677" s="4"/>
      <c r="S677" s="4"/>
      <c r="T677" s="4"/>
      <c r="U677" s="4"/>
      <c r="V677" s="4"/>
      <c r="W677" s="4"/>
    </row>
    <row r="678" spans="1:23" x14ac:dyDescent="0.2">
      <c r="A678" s="4">
        <v>50</v>
      </c>
      <c r="B678" s="4">
        <v>0</v>
      </c>
      <c r="C678" s="4">
        <v>0</v>
      </c>
      <c r="D678" s="4">
        <v>1</v>
      </c>
      <c r="E678" s="4">
        <v>206</v>
      </c>
      <c r="F678" s="4">
        <f>ROUND(Source!T657,O678)</f>
        <v>0</v>
      </c>
      <c r="G678" s="4" t="s">
        <v>143</v>
      </c>
      <c r="H678" s="4" t="s">
        <v>144</v>
      </c>
      <c r="I678" s="4"/>
      <c r="J678" s="4"/>
      <c r="K678" s="4">
        <v>206</v>
      </c>
      <c r="L678" s="4">
        <v>20</v>
      </c>
      <c r="M678" s="4">
        <v>3</v>
      </c>
      <c r="N678" s="4" t="s">
        <v>3</v>
      </c>
      <c r="O678" s="4">
        <v>2</v>
      </c>
      <c r="P678" s="4"/>
      <c r="Q678" s="4"/>
      <c r="R678" s="4"/>
      <c r="S678" s="4"/>
      <c r="T678" s="4"/>
      <c r="U678" s="4"/>
      <c r="V678" s="4"/>
      <c r="W678" s="4"/>
    </row>
    <row r="679" spans="1:23" x14ac:dyDescent="0.2">
      <c r="A679" s="4">
        <v>50</v>
      </c>
      <c r="B679" s="4">
        <v>0</v>
      </c>
      <c r="C679" s="4">
        <v>0</v>
      </c>
      <c r="D679" s="4">
        <v>1</v>
      </c>
      <c r="E679" s="4">
        <v>207</v>
      </c>
      <c r="F679" s="4">
        <f>Source!U657</f>
        <v>248.802705866</v>
      </c>
      <c r="G679" s="4" t="s">
        <v>145</v>
      </c>
      <c r="H679" s="4" t="s">
        <v>146</v>
      </c>
      <c r="I679" s="4"/>
      <c r="J679" s="4"/>
      <c r="K679" s="4">
        <v>207</v>
      </c>
      <c r="L679" s="4">
        <v>21</v>
      </c>
      <c r="M679" s="4">
        <v>3</v>
      </c>
      <c r="N679" s="4" t="s">
        <v>3</v>
      </c>
      <c r="O679" s="4">
        <v>-1</v>
      </c>
      <c r="P679" s="4"/>
      <c r="Q679" s="4"/>
      <c r="R679" s="4"/>
      <c r="S679" s="4"/>
      <c r="T679" s="4"/>
      <c r="U679" s="4"/>
      <c r="V679" s="4"/>
      <c r="W679" s="4"/>
    </row>
    <row r="680" spans="1:23" x14ac:dyDescent="0.2">
      <c r="A680" s="4">
        <v>50</v>
      </c>
      <c r="B680" s="4">
        <v>0</v>
      </c>
      <c r="C680" s="4">
        <v>0</v>
      </c>
      <c r="D680" s="4">
        <v>1</v>
      </c>
      <c r="E680" s="4">
        <v>208</v>
      </c>
      <c r="F680" s="4">
        <f>Source!V657</f>
        <v>0</v>
      </c>
      <c r="G680" s="4" t="s">
        <v>147</v>
      </c>
      <c r="H680" s="4" t="s">
        <v>148</v>
      </c>
      <c r="I680" s="4"/>
      <c r="J680" s="4"/>
      <c r="K680" s="4">
        <v>208</v>
      </c>
      <c r="L680" s="4">
        <v>22</v>
      </c>
      <c r="M680" s="4">
        <v>3</v>
      </c>
      <c r="N680" s="4" t="s">
        <v>3</v>
      </c>
      <c r="O680" s="4">
        <v>-1</v>
      </c>
      <c r="P680" s="4"/>
      <c r="Q680" s="4"/>
      <c r="R680" s="4"/>
      <c r="S680" s="4"/>
      <c r="T680" s="4"/>
      <c r="U680" s="4"/>
      <c r="V680" s="4"/>
      <c r="W680" s="4"/>
    </row>
    <row r="681" spans="1:23" x14ac:dyDescent="0.2">
      <c r="A681" s="4">
        <v>50</v>
      </c>
      <c r="B681" s="4">
        <v>0</v>
      </c>
      <c r="C681" s="4">
        <v>0</v>
      </c>
      <c r="D681" s="4">
        <v>1</v>
      </c>
      <c r="E681" s="4">
        <v>209</v>
      </c>
      <c r="F681" s="4">
        <f>ROUND(Source!W657,O681)</f>
        <v>0</v>
      </c>
      <c r="G681" s="4" t="s">
        <v>149</v>
      </c>
      <c r="H681" s="4" t="s">
        <v>150</v>
      </c>
      <c r="I681" s="4"/>
      <c r="J681" s="4"/>
      <c r="K681" s="4">
        <v>209</v>
      </c>
      <c r="L681" s="4">
        <v>23</v>
      </c>
      <c r="M681" s="4">
        <v>3</v>
      </c>
      <c r="N681" s="4" t="s">
        <v>3</v>
      </c>
      <c r="O681" s="4">
        <v>2</v>
      </c>
      <c r="P681" s="4"/>
      <c r="Q681" s="4"/>
      <c r="R681" s="4"/>
      <c r="S681" s="4"/>
      <c r="T681" s="4"/>
      <c r="U681" s="4"/>
      <c r="V681" s="4"/>
      <c r="W681" s="4"/>
    </row>
    <row r="682" spans="1:23" x14ac:dyDescent="0.2">
      <c r="A682" s="4">
        <v>50</v>
      </c>
      <c r="B682" s="4">
        <v>0</v>
      </c>
      <c r="C682" s="4">
        <v>0</v>
      </c>
      <c r="D682" s="4">
        <v>1</v>
      </c>
      <c r="E682" s="4">
        <v>210</v>
      </c>
      <c r="F682" s="4">
        <f>ROUND(Source!X657,O682)</f>
        <v>37674.03</v>
      </c>
      <c r="G682" s="4" t="s">
        <v>151</v>
      </c>
      <c r="H682" s="4" t="s">
        <v>152</v>
      </c>
      <c r="I682" s="4"/>
      <c r="J682" s="4"/>
      <c r="K682" s="4">
        <v>210</v>
      </c>
      <c r="L682" s="4">
        <v>24</v>
      </c>
      <c r="M682" s="4">
        <v>3</v>
      </c>
      <c r="N682" s="4" t="s">
        <v>3</v>
      </c>
      <c r="O682" s="4">
        <v>2</v>
      </c>
      <c r="P682" s="4"/>
      <c r="Q682" s="4"/>
      <c r="R682" s="4"/>
      <c r="S682" s="4"/>
      <c r="T682" s="4"/>
      <c r="U682" s="4"/>
      <c r="V682" s="4"/>
      <c r="W682" s="4"/>
    </row>
    <row r="683" spans="1:23" x14ac:dyDescent="0.2">
      <c r="A683" s="4">
        <v>50</v>
      </c>
      <c r="B683" s="4">
        <v>0</v>
      </c>
      <c r="C683" s="4">
        <v>0</v>
      </c>
      <c r="D683" s="4">
        <v>1</v>
      </c>
      <c r="E683" s="4">
        <v>211</v>
      </c>
      <c r="F683" s="4">
        <f>ROUND(Source!Y657,O683)</f>
        <v>5382.01</v>
      </c>
      <c r="G683" s="4" t="s">
        <v>153</v>
      </c>
      <c r="H683" s="4" t="s">
        <v>154</v>
      </c>
      <c r="I683" s="4"/>
      <c r="J683" s="4"/>
      <c r="K683" s="4">
        <v>211</v>
      </c>
      <c r="L683" s="4">
        <v>25</v>
      </c>
      <c r="M683" s="4">
        <v>3</v>
      </c>
      <c r="N683" s="4" t="s">
        <v>3</v>
      </c>
      <c r="O683" s="4">
        <v>2</v>
      </c>
      <c r="P683" s="4"/>
      <c r="Q683" s="4"/>
      <c r="R683" s="4"/>
      <c r="S683" s="4"/>
      <c r="T683" s="4"/>
      <c r="U683" s="4"/>
      <c r="V683" s="4"/>
      <c r="W683" s="4"/>
    </row>
    <row r="684" spans="1:23" x14ac:dyDescent="0.2">
      <c r="A684" s="4">
        <v>50</v>
      </c>
      <c r="B684" s="4">
        <v>0</v>
      </c>
      <c r="C684" s="4">
        <v>0</v>
      </c>
      <c r="D684" s="4">
        <v>1</v>
      </c>
      <c r="E684" s="4">
        <v>224</v>
      </c>
      <c r="F684" s="4">
        <f>ROUND(Source!AR657,O684)</f>
        <v>1100637.1100000001</v>
      </c>
      <c r="G684" s="4" t="s">
        <v>155</v>
      </c>
      <c r="H684" s="4" t="s">
        <v>156</v>
      </c>
      <c r="I684" s="4"/>
      <c r="J684" s="4"/>
      <c r="K684" s="4">
        <v>224</v>
      </c>
      <c r="L684" s="4">
        <v>26</v>
      </c>
      <c r="M684" s="4">
        <v>3</v>
      </c>
      <c r="N684" s="4" t="s">
        <v>3</v>
      </c>
      <c r="O684" s="4">
        <v>2</v>
      </c>
      <c r="P684" s="4"/>
      <c r="Q684" s="4"/>
      <c r="R684" s="4"/>
      <c r="S684" s="4"/>
      <c r="T684" s="4"/>
      <c r="U684" s="4"/>
      <c r="V684" s="4"/>
      <c r="W684" s="4"/>
    </row>
    <row r="685" spans="1:23" x14ac:dyDescent="0.2">
      <c r="A685" s="4">
        <v>50</v>
      </c>
      <c r="B685" s="4">
        <v>1</v>
      </c>
      <c r="C685" s="4">
        <v>0</v>
      </c>
      <c r="D685" s="4">
        <v>2</v>
      </c>
      <c r="E685" s="4">
        <v>0</v>
      </c>
      <c r="F685" s="4">
        <f>ROUND(F684,O685)</f>
        <v>1100637.1100000001</v>
      </c>
      <c r="G685" s="4" t="s">
        <v>410</v>
      </c>
      <c r="H685" s="4" t="s">
        <v>411</v>
      </c>
      <c r="I685" s="4"/>
      <c r="J685" s="4"/>
      <c r="K685" s="4">
        <v>212</v>
      </c>
      <c r="L685" s="4">
        <v>27</v>
      </c>
      <c r="M685" s="4">
        <v>0</v>
      </c>
      <c r="N685" s="4" t="s">
        <v>3</v>
      </c>
      <c r="O685" s="4">
        <v>2</v>
      </c>
      <c r="P685" s="4"/>
      <c r="Q685" s="4"/>
      <c r="R685" s="4"/>
      <c r="S685" s="4"/>
      <c r="T685" s="4"/>
      <c r="U685" s="4"/>
      <c r="V685" s="4"/>
      <c r="W685" s="4"/>
    </row>
    <row r="686" spans="1:23" x14ac:dyDescent="0.2">
      <c r="A686" s="4">
        <v>50</v>
      </c>
      <c r="B686" s="4">
        <v>1</v>
      </c>
      <c r="C686" s="4">
        <v>0</v>
      </c>
      <c r="D686" s="4">
        <v>2</v>
      </c>
      <c r="E686" s="4">
        <v>0</v>
      </c>
      <c r="F686" s="4">
        <f>ROUND(F685*0.2,O686)</f>
        <v>220127.42</v>
      </c>
      <c r="G686" s="4" t="s">
        <v>412</v>
      </c>
      <c r="H686" s="4" t="s">
        <v>413</v>
      </c>
      <c r="I686" s="4"/>
      <c r="J686" s="4"/>
      <c r="K686" s="4">
        <v>212</v>
      </c>
      <c r="L686" s="4">
        <v>28</v>
      </c>
      <c r="M686" s="4">
        <v>0</v>
      </c>
      <c r="N686" s="4" t="s">
        <v>3</v>
      </c>
      <c r="O686" s="4">
        <v>2</v>
      </c>
      <c r="P686" s="4"/>
      <c r="Q686" s="4"/>
      <c r="R686" s="4"/>
      <c r="S686" s="4"/>
      <c r="T686" s="4"/>
      <c r="U686" s="4"/>
      <c r="V686" s="4"/>
      <c r="W686" s="4"/>
    </row>
    <row r="687" spans="1:23" x14ac:dyDescent="0.2">
      <c r="A687" s="4">
        <v>50</v>
      </c>
      <c r="B687" s="4">
        <v>1</v>
      </c>
      <c r="C687" s="4">
        <v>0</v>
      </c>
      <c r="D687" s="4">
        <v>2</v>
      </c>
      <c r="E687" s="4">
        <v>213</v>
      </c>
      <c r="F687" s="4">
        <f>ROUND(F685+F686,O687)</f>
        <v>1320764.53</v>
      </c>
      <c r="G687" s="4" t="s">
        <v>414</v>
      </c>
      <c r="H687" s="4" t="s">
        <v>414</v>
      </c>
      <c r="I687" s="4"/>
      <c r="J687" s="4"/>
      <c r="K687" s="4">
        <v>212</v>
      </c>
      <c r="L687" s="4">
        <v>29</v>
      </c>
      <c r="M687" s="4">
        <v>0</v>
      </c>
      <c r="N687" s="4" t="s">
        <v>415</v>
      </c>
      <c r="O687" s="4">
        <v>2</v>
      </c>
      <c r="P687" s="4"/>
      <c r="Q687" s="4"/>
      <c r="R687" s="4"/>
      <c r="S687" s="4"/>
      <c r="T687" s="4"/>
      <c r="U687" s="4"/>
      <c r="V687" s="4"/>
      <c r="W687" s="4"/>
    </row>
    <row r="688" spans="1:23" x14ac:dyDescent="0.2">
      <c r="A688" s="4">
        <v>50</v>
      </c>
      <c r="B688" s="4">
        <v>0</v>
      </c>
      <c r="C688" s="4">
        <v>0</v>
      </c>
      <c r="D688" s="4">
        <v>2</v>
      </c>
      <c r="E688" s="4">
        <v>0</v>
      </c>
      <c r="F688" s="4">
        <f>ROUND(F687*1377145.74/F687*0,O688)</f>
        <v>0</v>
      </c>
      <c r="G688" s="4" t="s">
        <v>416</v>
      </c>
      <c r="H688" s="4" t="s">
        <v>417</v>
      </c>
      <c r="I688" s="4"/>
      <c r="J688" s="4"/>
      <c r="K688" s="4">
        <v>212</v>
      </c>
      <c r="L688" s="4">
        <v>30</v>
      </c>
      <c r="M688" s="4">
        <v>3</v>
      </c>
      <c r="N688" s="4" t="s">
        <v>3</v>
      </c>
      <c r="O688" s="4">
        <v>2</v>
      </c>
      <c r="P688" s="4"/>
      <c r="Q688" s="4"/>
      <c r="R688" s="4"/>
      <c r="S688" s="4"/>
      <c r="T688" s="4"/>
      <c r="U688" s="4"/>
      <c r="V688" s="4"/>
      <c r="W688" s="4"/>
    </row>
    <row r="691" spans="1:15" x14ac:dyDescent="0.2">
      <c r="A691">
        <v>-1</v>
      </c>
    </row>
    <row r="693" spans="1:15" x14ac:dyDescent="0.2">
      <c r="A693" s="3">
        <v>75</v>
      </c>
      <c r="B693" s="3" t="s">
        <v>418</v>
      </c>
      <c r="C693" s="3">
        <v>2020</v>
      </c>
      <c r="D693" s="3">
        <v>0</v>
      </c>
      <c r="E693" s="3">
        <v>10</v>
      </c>
      <c r="F693" s="3">
        <v>0</v>
      </c>
      <c r="G693" s="3">
        <v>0</v>
      </c>
      <c r="H693" s="3">
        <v>1</v>
      </c>
      <c r="I693" s="3">
        <v>0</v>
      </c>
      <c r="J693" s="3">
        <v>1</v>
      </c>
      <c r="K693" s="3">
        <v>78</v>
      </c>
      <c r="L693" s="3">
        <v>30</v>
      </c>
      <c r="M693" s="3">
        <v>0</v>
      </c>
      <c r="N693" s="3">
        <v>45334378</v>
      </c>
      <c r="O693" s="3">
        <v>1</v>
      </c>
    </row>
    <row r="697" spans="1:15" x14ac:dyDescent="0.2">
      <c r="A697">
        <v>65</v>
      </c>
      <c r="C697">
        <v>1</v>
      </c>
      <c r="D697">
        <v>0</v>
      </c>
      <c r="E697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C5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419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1</v>
      </c>
      <c r="L1">
        <v>52595</v>
      </c>
      <c r="M1">
        <v>10</v>
      </c>
      <c r="N1">
        <v>10</v>
      </c>
      <c r="O1">
        <v>1</v>
      </c>
      <c r="P1">
        <v>0</v>
      </c>
      <c r="Q1">
        <v>11</v>
      </c>
    </row>
    <row r="12" spans="1:133" x14ac:dyDescent="0.2">
      <c r="A12" s="1">
        <v>1</v>
      </c>
      <c r="B12" s="1">
        <v>54</v>
      </c>
      <c r="C12" s="1">
        <v>0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/>
      <c r="M12" s="1"/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/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3</v>
      </c>
      <c r="AC12" s="1" t="s">
        <v>3</v>
      </c>
      <c r="AD12" s="1" t="s">
        <v>3</v>
      </c>
      <c r="AE12" s="1" t="s">
        <v>3</v>
      </c>
      <c r="AF12" s="1" t="s">
        <v>3</v>
      </c>
      <c r="AG12" s="1" t="s">
        <v>3</v>
      </c>
      <c r="AH12" s="1" t="s">
        <v>3</v>
      </c>
      <c r="AI12" s="1" t="s">
        <v>3</v>
      </c>
      <c r="AJ12" s="1" t="s">
        <v>3</v>
      </c>
      <c r="AK12" s="1"/>
      <c r="AL12" s="1" t="s">
        <v>3</v>
      </c>
      <c r="AM12" s="1" t="s">
        <v>3</v>
      </c>
      <c r="AN12" s="1" t="s">
        <v>3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3</v>
      </c>
      <c r="AY12" s="1" t="s">
        <v>3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6</v>
      </c>
      <c r="BI12" s="1" t="s">
        <v>7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0</v>
      </c>
      <c r="BU12" s="1">
        <v>0</v>
      </c>
      <c r="BV12" s="1">
        <v>1</v>
      </c>
      <c r="BW12" s="1">
        <v>0</v>
      </c>
      <c r="BX12" s="1">
        <v>0</v>
      </c>
      <c r="BY12" s="1" t="s">
        <v>8</v>
      </c>
      <c r="BZ12" s="1" t="s">
        <v>9</v>
      </c>
      <c r="CA12" s="1" t="s">
        <v>10</v>
      </c>
      <c r="CB12" s="1" t="s">
        <v>10</v>
      </c>
      <c r="CC12" s="1" t="s">
        <v>10</v>
      </c>
      <c r="CD12" s="1" t="s">
        <v>10</v>
      </c>
      <c r="CE12" s="1" t="s">
        <v>11</v>
      </c>
      <c r="CF12" s="1">
        <v>0</v>
      </c>
      <c r="CG12" s="1">
        <v>0</v>
      </c>
      <c r="CH12" s="1">
        <v>8</v>
      </c>
      <c r="CI12" s="1" t="s">
        <v>3</v>
      </c>
      <c r="CJ12" s="1" t="s">
        <v>3</v>
      </c>
      <c r="CK12" s="1">
        <v>0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45334378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1</v>
      </c>
      <c r="C16" s="5" t="s">
        <v>12</v>
      </c>
      <c r="D16" s="5" t="s">
        <v>13</v>
      </c>
      <c r="E16" s="6">
        <f>(Source!F645)/1000</f>
        <v>0</v>
      </c>
      <c r="F16" s="6">
        <f>(Source!F646)/1000</f>
        <v>0</v>
      </c>
      <c r="G16" s="6">
        <f>(Source!F637)/1000</f>
        <v>0</v>
      </c>
      <c r="H16" s="6">
        <f>(Source!F647)/1000+(Source!F648)/1000</f>
        <v>1100.6371100000001</v>
      </c>
      <c r="I16" s="6">
        <f>E16+F16+G16+H16</f>
        <v>1100.6371100000001</v>
      </c>
      <c r="J16" s="6">
        <f>(Source!F643)/1000</f>
        <v>53.820029999999996</v>
      </c>
      <c r="AI16" s="5">
        <v>0</v>
      </c>
      <c r="AJ16" s="5">
        <v>-1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1015533.89</v>
      </c>
      <c r="AU16" s="6">
        <v>789285.59</v>
      </c>
      <c r="AV16" s="6">
        <v>0</v>
      </c>
      <c r="AW16" s="6">
        <v>0</v>
      </c>
      <c r="AX16" s="6">
        <v>0</v>
      </c>
      <c r="AY16" s="6">
        <v>172428.27</v>
      </c>
      <c r="AZ16" s="6">
        <v>93732.63</v>
      </c>
      <c r="BA16" s="6">
        <v>53820.03</v>
      </c>
      <c r="BB16" s="6">
        <v>0</v>
      </c>
      <c r="BC16" s="6">
        <v>0</v>
      </c>
      <c r="BD16" s="6">
        <v>1100637.1100000001</v>
      </c>
      <c r="BE16" s="6">
        <v>0</v>
      </c>
      <c r="BF16" s="6">
        <v>248.802705866</v>
      </c>
      <c r="BG16" s="6">
        <v>0</v>
      </c>
      <c r="BH16" s="6">
        <v>0</v>
      </c>
      <c r="BI16" s="6">
        <v>37674.03</v>
      </c>
      <c r="BJ16" s="6">
        <v>5382.01</v>
      </c>
      <c r="BK16" s="6">
        <v>1100637.1100000001</v>
      </c>
    </row>
    <row r="18" spans="1:19" x14ac:dyDescent="0.2">
      <c r="A18">
        <v>51</v>
      </c>
      <c r="E18" s="7">
        <f>SUMIF(A16:A17,3,E16:E17)</f>
        <v>0</v>
      </c>
      <c r="F18" s="7">
        <f>SUMIF(A16:A17,3,F16:F17)</f>
        <v>0</v>
      </c>
      <c r="G18" s="7">
        <f>SUMIF(A16:A17,3,G16:G17)</f>
        <v>0</v>
      </c>
      <c r="H18" s="7">
        <f>SUMIF(A16:A17,3,H16:H17)</f>
        <v>1100.6371100000001</v>
      </c>
      <c r="I18" s="7">
        <f>SUMIF(A16:A17,3,I16:I17)</f>
        <v>1100.6371100000001</v>
      </c>
      <c r="J18" s="7">
        <f>SUMIF(A16:A17,3,J16:J17)</f>
        <v>53.820029999999996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1015533.89</v>
      </c>
      <c r="G20" s="4" t="s">
        <v>105</v>
      </c>
      <c r="H20" s="4" t="s">
        <v>106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789285.59</v>
      </c>
      <c r="G21" s="4" t="s">
        <v>107</v>
      </c>
      <c r="H21" s="4" t="s">
        <v>108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109</v>
      </c>
      <c r="H22" s="4" t="s">
        <v>110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789285.59</v>
      </c>
      <c r="G23" s="4" t="s">
        <v>111</v>
      </c>
      <c r="H23" s="4" t="s">
        <v>112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789285.59</v>
      </c>
      <c r="G24" s="4" t="s">
        <v>113</v>
      </c>
      <c r="H24" s="4" t="s">
        <v>114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115</v>
      </c>
      <c r="H25" s="4" t="s">
        <v>116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789285.59</v>
      </c>
      <c r="G26" s="4" t="s">
        <v>117</v>
      </c>
      <c r="H26" s="4" t="s">
        <v>118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119</v>
      </c>
      <c r="H27" s="4" t="s">
        <v>120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121</v>
      </c>
      <c r="H28" s="4" t="s">
        <v>122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123</v>
      </c>
      <c r="H29" s="4" t="s">
        <v>124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172428.27</v>
      </c>
      <c r="G30" s="4" t="s">
        <v>125</v>
      </c>
      <c r="H30" s="4" t="s">
        <v>126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127</v>
      </c>
      <c r="H31" s="4" t="s">
        <v>128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93732.63</v>
      </c>
      <c r="G32" s="4" t="s">
        <v>129</v>
      </c>
      <c r="H32" s="4" t="s">
        <v>130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53820.03</v>
      </c>
      <c r="G33" s="4" t="s">
        <v>131</v>
      </c>
      <c r="H33" s="4" t="s">
        <v>132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133</v>
      </c>
      <c r="H34" s="4" t="s">
        <v>134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0</v>
      </c>
      <c r="G35" s="4" t="s">
        <v>135</v>
      </c>
      <c r="H35" s="4" t="s">
        <v>136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137</v>
      </c>
      <c r="H36" s="4" t="s">
        <v>138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1100637.1100000001</v>
      </c>
      <c r="G37" s="4" t="s">
        <v>139</v>
      </c>
      <c r="H37" s="4" t="s">
        <v>140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141</v>
      </c>
      <c r="H38" s="4" t="s">
        <v>142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143</v>
      </c>
      <c r="H39" s="4" t="s">
        <v>144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248.802705866</v>
      </c>
      <c r="G40" s="4" t="s">
        <v>145</v>
      </c>
      <c r="H40" s="4" t="s">
        <v>146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147</v>
      </c>
      <c r="H41" s="4" t="s">
        <v>148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149</v>
      </c>
      <c r="H42" s="4" t="s">
        <v>150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210</v>
      </c>
      <c r="F43" s="4">
        <v>37674.03</v>
      </c>
      <c r="G43" s="4" t="s">
        <v>151</v>
      </c>
      <c r="H43" s="4" t="s">
        <v>152</v>
      </c>
      <c r="I43" s="4"/>
      <c r="J43" s="4"/>
      <c r="K43" s="4">
        <v>210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211</v>
      </c>
      <c r="F44" s="4">
        <v>5382.01</v>
      </c>
      <c r="G44" s="4" t="s">
        <v>153</v>
      </c>
      <c r="H44" s="4" t="s">
        <v>154</v>
      </c>
      <c r="I44" s="4"/>
      <c r="J44" s="4"/>
      <c r="K44" s="4">
        <v>211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224</v>
      </c>
      <c r="F45" s="4">
        <v>1100637.1100000001</v>
      </c>
      <c r="G45" s="4" t="s">
        <v>155</v>
      </c>
      <c r="H45" s="4" t="s">
        <v>156</v>
      </c>
      <c r="I45" s="4"/>
      <c r="J45" s="4"/>
      <c r="K45" s="4">
        <v>224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1</v>
      </c>
      <c r="C46" s="4">
        <v>0</v>
      </c>
      <c r="D46" s="4">
        <v>2</v>
      </c>
      <c r="E46" s="4">
        <v>0</v>
      </c>
      <c r="F46" s="4">
        <v>1100637.1100000001</v>
      </c>
      <c r="G46" s="4" t="s">
        <v>410</v>
      </c>
      <c r="H46" s="4" t="s">
        <v>411</v>
      </c>
      <c r="I46" s="4"/>
      <c r="J46" s="4"/>
      <c r="K46" s="4">
        <v>212</v>
      </c>
      <c r="L46" s="4">
        <v>27</v>
      </c>
      <c r="M46" s="4">
        <v>0</v>
      </c>
      <c r="N46" s="4" t="s">
        <v>3</v>
      </c>
      <c r="O46" s="4">
        <v>2</v>
      </c>
      <c r="P46" s="4"/>
    </row>
    <row r="47" spans="1:16" x14ac:dyDescent="0.2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220127.42</v>
      </c>
      <c r="G47" s="4" t="s">
        <v>412</v>
      </c>
      <c r="H47" s="4" t="s">
        <v>413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 x14ac:dyDescent="0.2">
      <c r="A48" s="4">
        <v>50</v>
      </c>
      <c r="B48" s="4">
        <v>1</v>
      </c>
      <c r="C48" s="4">
        <v>0</v>
      </c>
      <c r="D48" s="4">
        <v>2</v>
      </c>
      <c r="E48" s="4">
        <v>213</v>
      </c>
      <c r="F48" s="4">
        <v>1320764.53</v>
      </c>
      <c r="G48" s="4" t="s">
        <v>414</v>
      </c>
      <c r="H48" s="4" t="s">
        <v>414</v>
      </c>
      <c r="I48" s="4"/>
      <c r="J48" s="4"/>
      <c r="K48" s="4">
        <v>212</v>
      </c>
      <c r="L48" s="4">
        <v>29</v>
      </c>
      <c r="M48" s="4">
        <v>0</v>
      </c>
      <c r="N48" s="4" t="s">
        <v>415</v>
      </c>
      <c r="O48" s="4">
        <v>2</v>
      </c>
      <c r="P48" s="4"/>
    </row>
    <row r="49" spans="1:16" x14ac:dyDescent="0.2">
      <c r="A49" s="4">
        <v>50</v>
      </c>
      <c r="B49" s="4">
        <v>0</v>
      </c>
      <c r="C49" s="4">
        <v>0</v>
      </c>
      <c r="D49" s="4">
        <v>2</v>
      </c>
      <c r="E49" s="4">
        <v>0</v>
      </c>
      <c r="F49" s="4">
        <v>0</v>
      </c>
      <c r="G49" s="4" t="s">
        <v>416</v>
      </c>
      <c r="H49" s="4" t="s">
        <v>417</v>
      </c>
      <c r="I49" s="4"/>
      <c r="J49" s="4"/>
      <c r="K49" s="4">
        <v>212</v>
      </c>
      <c r="L49" s="4">
        <v>30</v>
      </c>
      <c r="M49" s="4">
        <v>3</v>
      </c>
      <c r="N49" s="4" t="s">
        <v>3</v>
      </c>
      <c r="O49" s="4">
        <v>2</v>
      </c>
      <c r="P49" s="4"/>
    </row>
    <row r="51" spans="1:16" x14ac:dyDescent="0.2">
      <c r="A51">
        <v>-1</v>
      </c>
    </row>
    <row r="54" spans="1:16" x14ac:dyDescent="0.2">
      <c r="A54" s="3">
        <v>75</v>
      </c>
      <c r="B54" s="3" t="s">
        <v>418</v>
      </c>
      <c r="C54" s="3">
        <v>2020</v>
      </c>
      <c r="D54" s="3">
        <v>0</v>
      </c>
      <c r="E54" s="3">
        <v>10</v>
      </c>
      <c r="F54" s="3">
        <v>0</v>
      </c>
      <c r="G54" s="3">
        <v>0</v>
      </c>
      <c r="H54" s="3">
        <v>1</v>
      </c>
      <c r="I54" s="3">
        <v>0</v>
      </c>
      <c r="J54" s="3">
        <v>1</v>
      </c>
      <c r="K54" s="3">
        <v>78</v>
      </c>
      <c r="L54" s="3">
        <v>30</v>
      </c>
      <c r="M54" s="3">
        <v>0</v>
      </c>
      <c r="N54" s="3">
        <v>45334378</v>
      </c>
      <c r="O54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C30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45334378</v>
      </c>
      <c r="C1">
        <v>45335279</v>
      </c>
      <c r="D1">
        <v>41655038</v>
      </c>
      <c r="E1">
        <v>27</v>
      </c>
      <c r="F1">
        <v>1</v>
      </c>
      <c r="G1">
        <v>27</v>
      </c>
      <c r="H1">
        <v>1</v>
      </c>
      <c r="I1" t="s">
        <v>420</v>
      </c>
      <c r="J1" t="s">
        <v>3</v>
      </c>
      <c r="K1" t="s">
        <v>421</v>
      </c>
      <c r="L1">
        <v>1191</v>
      </c>
      <c r="N1">
        <v>1013</v>
      </c>
      <c r="O1" t="s">
        <v>422</v>
      </c>
      <c r="P1" t="s">
        <v>422</v>
      </c>
      <c r="Q1">
        <v>1</v>
      </c>
      <c r="W1">
        <v>0</v>
      </c>
      <c r="X1">
        <v>476480486</v>
      </c>
      <c r="Y1">
        <v>0.23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0.23</v>
      </c>
      <c r="AU1" t="s">
        <v>3</v>
      </c>
      <c r="AV1">
        <v>1</v>
      </c>
      <c r="AW1">
        <v>2</v>
      </c>
      <c r="AX1">
        <v>45335292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0</v>
      </c>
      <c r="CY1">
        <f>AD1</f>
        <v>0</v>
      </c>
      <c r="CZ1">
        <f>AH1</f>
        <v>0</v>
      </c>
      <c r="DA1">
        <f>AL1</f>
        <v>1</v>
      </c>
      <c r="DB1">
        <f t="shared" ref="DB1:DB31" si="0">ROUND(ROUND(AT1*CZ1,2),6)</f>
        <v>0</v>
      </c>
      <c r="DC1">
        <f t="shared" ref="DC1:DC31" si="1">ROUND(ROUND(AT1*AG1,2),6)</f>
        <v>0</v>
      </c>
    </row>
    <row r="2" spans="1:107" x14ac:dyDescent="0.2">
      <c r="A2">
        <f>ROW(Source!A28)</f>
        <v>28</v>
      </c>
      <c r="B2">
        <v>45334378</v>
      </c>
      <c r="C2">
        <v>45335279</v>
      </c>
      <c r="D2">
        <v>41667646</v>
      </c>
      <c r="E2">
        <v>1</v>
      </c>
      <c r="F2">
        <v>1</v>
      </c>
      <c r="G2">
        <v>27</v>
      </c>
      <c r="H2">
        <v>2</v>
      </c>
      <c r="I2" t="s">
        <v>423</v>
      </c>
      <c r="J2" t="s">
        <v>424</v>
      </c>
      <c r="K2" t="s">
        <v>425</v>
      </c>
      <c r="L2">
        <v>1368</v>
      </c>
      <c r="N2">
        <v>1011</v>
      </c>
      <c r="O2" t="s">
        <v>426</v>
      </c>
      <c r="P2" t="s">
        <v>426</v>
      </c>
      <c r="Q2">
        <v>1</v>
      </c>
      <c r="W2">
        <v>0</v>
      </c>
      <c r="X2">
        <v>-1226344697</v>
      </c>
      <c r="Y2">
        <v>3.6999999999999998E-2</v>
      </c>
      <c r="AA2">
        <v>0</v>
      </c>
      <c r="AB2">
        <v>470.71</v>
      </c>
      <c r="AC2">
        <v>359.8</v>
      </c>
      <c r="AD2">
        <v>0</v>
      </c>
      <c r="AE2">
        <v>0</v>
      </c>
      <c r="AF2">
        <v>470.71</v>
      </c>
      <c r="AG2">
        <v>359.8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3.6999999999999998E-2</v>
      </c>
      <c r="AU2" t="s">
        <v>3</v>
      </c>
      <c r="AV2">
        <v>0</v>
      </c>
      <c r="AW2">
        <v>2</v>
      </c>
      <c r="AX2">
        <v>45335293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Y2*Source!I28</f>
        <v>0</v>
      </c>
      <c r="CY2">
        <f>AB2</f>
        <v>470.71</v>
      </c>
      <c r="CZ2">
        <f>AF2</f>
        <v>470.71</v>
      </c>
      <c r="DA2">
        <f>AJ2</f>
        <v>1</v>
      </c>
      <c r="DB2">
        <f t="shared" si="0"/>
        <v>17.420000000000002</v>
      </c>
      <c r="DC2">
        <f t="shared" si="1"/>
        <v>13.31</v>
      </c>
    </row>
    <row r="3" spans="1:107" x14ac:dyDescent="0.2">
      <c r="A3">
        <f>ROW(Source!A28)</f>
        <v>28</v>
      </c>
      <c r="B3">
        <v>45334378</v>
      </c>
      <c r="C3">
        <v>45335279</v>
      </c>
      <c r="D3">
        <v>41668100</v>
      </c>
      <c r="E3">
        <v>1</v>
      </c>
      <c r="F3">
        <v>1</v>
      </c>
      <c r="G3">
        <v>27</v>
      </c>
      <c r="H3">
        <v>2</v>
      </c>
      <c r="I3" t="s">
        <v>427</v>
      </c>
      <c r="J3" t="s">
        <v>428</v>
      </c>
      <c r="K3" t="s">
        <v>429</v>
      </c>
      <c r="L3">
        <v>1368</v>
      </c>
      <c r="N3">
        <v>1011</v>
      </c>
      <c r="O3" t="s">
        <v>426</v>
      </c>
      <c r="P3" t="s">
        <v>426</v>
      </c>
      <c r="Q3">
        <v>1</v>
      </c>
      <c r="W3">
        <v>0</v>
      </c>
      <c r="X3">
        <v>-292475566</v>
      </c>
      <c r="Y3">
        <v>0.01</v>
      </c>
      <c r="AA3">
        <v>0</v>
      </c>
      <c r="AB3">
        <v>1090.94</v>
      </c>
      <c r="AC3">
        <v>389.28</v>
      </c>
      <c r="AD3">
        <v>0</v>
      </c>
      <c r="AE3">
        <v>0</v>
      </c>
      <c r="AF3">
        <v>1090.94</v>
      </c>
      <c r="AG3">
        <v>389.28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0.01</v>
      </c>
      <c r="AU3" t="s">
        <v>3</v>
      </c>
      <c r="AV3">
        <v>0</v>
      </c>
      <c r="AW3">
        <v>2</v>
      </c>
      <c r="AX3">
        <v>45335294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Y3*Source!I28</f>
        <v>0</v>
      </c>
      <c r="CY3">
        <f>AB3</f>
        <v>1090.94</v>
      </c>
      <c r="CZ3">
        <f>AF3</f>
        <v>1090.94</v>
      </c>
      <c r="DA3">
        <f>AJ3</f>
        <v>1</v>
      </c>
      <c r="DB3">
        <f t="shared" si="0"/>
        <v>10.91</v>
      </c>
      <c r="DC3">
        <f t="shared" si="1"/>
        <v>3.89</v>
      </c>
    </row>
    <row r="4" spans="1:107" x14ac:dyDescent="0.2">
      <c r="A4">
        <f>ROW(Source!A28)</f>
        <v>28</v>
      </c>
      <c r="B4">
        <v>45334378</v>
      </c>
      <c r="C4">
        <v>45335279</v>
      </c>
      <c r="D4">
        <v>41668162</v>
      </c>
      <c r="E4">
        <v>1</v>
      </c>
      <c r="F4">
        <v>1</v>
      </c>
      <c r="G4">
        <v>27</v>
      </c>
      <c r="H4">
        <v>2</v>
      </c>
      <c r="I4" t="s">
        <v>430</v>
      </c>
      <c r="J4" t="s">
        <v>431</v>
      </c>
      <c r="K4" t="s">
        <v>432</v>
      </c>
      <c r="L4">
        <v>1368</v>
      </c>
      <c r="N4">
        <v>1011</v>
      </c>
      <c r="O4" t="s">
        <v>426</v>
      </c>
      <c r="P4" t="s">
        <v>426</v>
      </c>
      <c r="Q4">
        <v>1</v>
      </c>
      <c r="W4">
        <v>0</v>
      </c>
      <c r="X4">
        <v>1403155342</v>
      </c>
      <c r="Y4">
        <v>2.7E-2</v>
      </c>
      <c r="AA4">
        <v>0</v>
      </c>
      <c r="AB4">
        <v>6.02</v>
      </c>
      <c r="AC4">
        <v>0.02</v>
      </c>
      <c r="AD4">
        <v>0</v>
      </c>
      <c r="AE4">
        <v>0</v>
      </c>
      <c r="AF4">
        <v>6.02</v>
      </c>
      <c r="AG4">
        <v>0.02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2.7E-2</v>
      </c>
      <c r="AU4" t="s">
        <v>3</v>
      </c>
      <c r="AV4">
        <v>0</v>
      </c>
      <c r="AW4">
        <v>2</v>
      </c>
      <c r="AX4">
        <v>45335295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Y4*Source!I28</f>
        <v>0</v>
      </c>
      <c r="CY4">
        <f>AB4</f>
        <v>6.02</v>
      </c>
      <c r="CZ4">
        <f>AF4</f>
        <v>6.02</v>
      </c>
      <c r="DA4">
        <f>AJ4</f>
        <v>1</v>
      </c>
      <c r="DB4">
        <f t="shared" si="0"/>
        <v>0.16</v>
      </c>
      <c r="DC4">
        <f t="shared" si="1"/>
        <v>0</v>
      </c>
    </row>
    <row r="5" spans="1:107" x14ac:dyDescent="0.2">
      <c r="A5">
        <f>ROW(Source!A28)</f>
        <v>28</v>
      </c>
      <c r="B5">
        <v>45334378</v>
      </c>
      <c r="C5">
        <v>45335279</v>
      </c>
      <c r="D5">
        <v>41667480</v>
      </c>
      <c r="E5">
        <v>1</v>
      </c>
      <c r="F5">
        <v>1</v>
      </c>
      <c r="G5">
        <v>27</v>
      </c>
      <c r="H5">
        <v>2</v>
      </c>
      <c r="I5" t="s">
        <v>433</v>
      </c>
      <c r="J5" t="s">
        <v>434</v>
      </c>
      <c r="K5" t="s">
        <v>435</v>
      </c>
      <c r="L5">
        <v>1368</v>
      </c>
      <c r="N5">
        <v>1011</v>
      </c>
      <c r="O5" t="s">
        <v>426</v>
      </c>
      <c r="P5" t="s">
        <v>426</v>
      </c>
      <c r="Q5">
        <v>1</v>
      </c>
      <c r="W5">
        <v>0</v>
      </c>
      <c r="X5">
        <v>-1085430917</v>
      </c>
      <c r="Y5">
        <v>0.04</v>
      </c>
      <c r="AA5">
        <v>0</v>
      </c>
      <c r="AB5">
        <v>888.61</v>
      </c>
      <c r="AC5">
        <v>396.74</v>
      </c>
      <c r="AD5">
        <v>0</v>
      </c>
      <c r="AE5">
        <v>0</v>
      </c>
      <c r="AF5">
        <v>888.61</v>
      </c>
      <c r="AG5">
        <v>396.74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0.04</v>
      </c>
      <c r="AU5" t="s">
        <v>3</v>
      </c>
      <c r="AV5">
        <v>0</v>
      </c>
      <c r="AW5">
        <v>2</v>
      </c>
      <c r="AX5">
        <v>45335296</v>
      </c>
      <c r="AY5">
        <v>1</v>
      </c>
      <c r="AZ5">
        <v>0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Y5*Source!I28</f>
        <v>0</v>
      </c>
      <c r="CY5">
        <f>AB5</f>
        <v>888.61</v>
      </c>
      <c r="CZ5">
        <f>AF5</f>
        <v>888.61</v>
      </c>
      <c r="DA5">
        <f>AJ5</f>
        <v>1</v>
      </c>
      <c r="DB5">
        <f t="shared" si="0"/>
        <v>35.54</v>
      </c>
      <c r="DC5">
        <f t="shared" si="1"/>
        <v>15.87</v>
      </c>
    </row>
    <row r="6" spans="1:107" x14ac:dyDescent="0.2">
      <c r="A6">
        <f>ROW(Source!A28)</f>
        <v>28</v>
      </c>
      <c r="B6">
        <v>45334378</v>
      </c>
      <c r="C6">
        <v>45335279</v>
      </c>
      <c r="D6">
        <v>41667533</v>
      </c>
      <c r="E6">
        <v>1</v>
      </c>
      <c r="F6">
        <v>1</v>
      </c>
      <c r="G6">
        <v>27</v>
      </c>
      <c r="H6">
        <v>2</v>
      </c>
      <c r="I6" t="s">
        <v>436</v>
      </c>
      <c r="J6" t="s">
        <v>437</v>
      </c>
      <c r="K6" t="s">
        <v>438</v>
      </c>
      <c r="L6">
        <v>1368</v>
      </c>
      <c r="N6">
        <v>1011</v>
      </c>
      <c r="O6" t="s">
        <v>426</v>
      </c>
      <c r="P6" t="s">
        <v>426</v>
      </c>
      <c r="Q6">
        <v>1</v>
      </c>
      <c r="W6">
        <v>0</v>
      </c>
      <c r="X6">
        <v>1483396032</v>
      </c>
      <c r="Y6">
        <v>1.4E-2</v>
      </c>
      <c r="AA6">
        <v>0</v>
      </c>
      <c r="AB6">
        <v>1636.8</v>
      </c>
      <c r="AC6">
        <v>500.87</v>
      </c>
      <c r="AD6">
        <v>0</v>
      </c>
      <c r="AE6">
        <v>0</v>
      </c>
      <c r="AF6">
        <v>1636.8</v>
      </c>
      <c r="AG6">
        <v>500.87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1.4E-2</v>
      </c>
      <c r="AU6" t="s">
        <v>3</v>
      </c>
      <c r="AV6">
        <v>0</v>
      </c>
      <c r="AW6">
        <v>2</v>
      </c>
      <c r="AX6">
        <v>45335297</v>
      </c>
      <c r="AY6">
        <v>1</v>
      </c>
      <c r="AZ6">
        <v>0</v>
      </c>
      <c r="BA6">
        <v>6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Y6*Source!I28</f>
        <v>0</v>
      </c>
      <c r="CY6">
        <f>AB6</f>
        <v>1636.8</v>
      </c>
      <c r="CZ6">
        <f>AF6</f>
        <v>1636.8</v>
      </c>
      <c r="DA6">
        <f>AJ6</f>
        <v>1</v>
      </c>
      <c r="DB6">
        <f t="shared" si="0"/>
        <v>22.92</v>
      </c>
      <c r="DC6">
        <f t="shared" si="1"/>
        <v>7.01</v>
      </c>
    </row>
    <row r="7" spans="1:107" x14ac:dyDescent="0.2">
      <c r="A7">
        <f>ROW(Source!A28)</f>
        <v>28</v>
      </c>
      <c r="B7">
        <v>45334378</v>
      </c>
      <c r="C7">
        <v>45335279</v>
      </c>
      <c r="D7">
        <v>41668284</v>
      </c>
      <c r="E7">
        <v>1</v>
      </c>
      <c r="F7">
        <v>1</v>
      </c>
      <c r="G7">
        <v>27</v>
      </c>
      <c r="H7">
        <v>3</v>
      </c>
      <c r="I7" t="s">
        <v>439</v>
      </c>
      <c r="J7" t="s">
        <v>440</v>
      </c>
      <c r="K7" t="s">
        <v>441</v>
      </c>
      <c r="L7">
        <v>1348</v>
      </c>
      <c r="N7">
        <v>1009</v>
      </c>
      <c r="O7" t="s">
        <v>26</v>
      </c>
      <c r="P7" t="s">
        <v>26</v>
      </c>
      <c r="Q7">
        <v>1000</v>
      </c>
      <c r="W7">
        <v>0</v>
      </c>
      <c r="X7">
        <v>-298244648</v>
      </c>
      <c r="Y7">
        <v>8.0000000000000004E-4</v>
      </c>
      <c r="AA7">
        <v>25888.1</v>
      </c>
      <c r="AB7">
        <v>0</v>
      </c>
      <c r="AC7">
        <v>0</v>
      </c>
      <c r="AD7">
        <v>0</v>
      </c>
      <c r="AE7">
        <v>25888.1</v>
      </c>
      <c r="AF7">
        <v>0</v>
      </c>
      <c r="AG7">
        <v>0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8.0000000000000004E-4</v>
      </c>
      <c r="AU7" t="s">
        <v>3</v>
      </c>
      <c r="AV7">
        <v>0</v>
      </c>
      <c r="AW7">
        <v>2</v>
      </c>
      <c r="AX7">
        <v>45335298</v>
      </c>
      <c r="AY7">
        <v>1</v>
      </c>
      <c r="AZ7">
        <v>0</v>
      </c>
      <c r="BA7">
        <v>7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Y7*Source!I28</f>
        <v>0</v>
      </c>
      <c r="CY7">
        <f t="shared" ref="CY7:CY12" si="2">AA7</f>
        <v>25888.1</v>
      </c>
      <c r="CZ7">
        <f t="shared" ref="CZ7:CZ12" si="3">AE7</f>
        <v>25888.1</v>
      </c>
      <c r="DA7">
        <f t="shared" ref="DA7:DA12" si="4">AI7</f>
        <v>1</v>
      </c>
      <c r="DB7">
        <f t="shared" si="0"/>
        <v>20.71</v>
      </c>
      <c r="DC7">
        <f t="shared" si="1"/>
        <v>0</v>
      </c>
    </row>
    <row r="8" spans="1:107" x14ac:dyDescent="0.2">
      <c r="A8">
        <f>ROW(Source!A28)</f>
        <v>28</v>
      </c>
      <c r="B8">
        <v>45334378</v>
      </c>
      <c r="C8">
        <v>45335279</v>
      </c>
      <c r="D8">
        <v>41670191</v>
      </c>
      <c r="E8">
        <v>1</v>
      </c>
      <c r="F8">
        <v>1</v>
      </c>
      <c r="G8">
        <v>27</v>
      </c>
      <c r="H8">
        <v>3</v>
      </c>
      <c r="I8" t="s">
        <v>442</v>
      </c>
      <c r="J8" t="s">
        <v>443</v>
      </c>
      <c r="K8" t="s">
        <v>444</v>
      </c>
      <c r="L8">
        <v>1339</v>
      </c>
      <c r="N8">
        <v>1007</v>
      </c>
      <c r="O8" t="s">
        <v>93</v>
      </c>
      <c r="P8" t="s">
        <v>93</v>
      </c>
      <c r="Q8">
        <v>1</v>
      </c>
      <c r="W8">
        <v>0</v>
      </c>
      <c r="X8">
        <v>2028445372</v>
      </c>
      <c r="Y8">
        <v>3.2000000000000002E-3</v>
      </c>
      <c r="AA8">
        <v>35.25</v>
      </c>
      <c r="AB8">
        <v>0</v>
      </c>
      <c r="AC8">
        <v>0</v>
      </c>
      <c r="AD8">
        <v>0</v>
      </c>
      <c r="AE8">
        <v>35.25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0</v>
      </c>
      <c r="AQ8">
        <v>0</v>
      </c>
      <c r="AR8">
        <v>0</v>
      </c>
      <c r="AS8" t="s">
        <v>3</v>
      </c>
      <c r="AT8">
        <v>3.2000000000000002E-3</v>
      </c>
      <c r="AU8" t="s">
        <v>3</v>
      </c>
      <c r="AV8">
        <v>0</v>
      </c>
      <c r="AW8">
        <v>2</v>
      </c>
      <c r="AX8">
        <v>45335299</v>
      </c>
      <c r="AY8">
        <v>1</v>
      </c>
      <c r="AZ8">
        <v>0</v>
      </c>
      <c r="BA8">
        <v>8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Y8*Source!I28</f>
        <v>0</v>
      </c>
      <c r="CY8">
        <f t="shared" si="2"/>
        <v>35.25</v>
      </c>
      <c r="CZ8">
        <f t="shared" si="3"/>
        <v>35.25</v>
      </c>
      <c r="DA8">
        <f t="shared" si="4"/>
        <v>1</v>
      </c>
      <c r="DB8">
        <f t="shared" si="0"/>
        <v>0.11</v>
      </c>
      <c r="DC8">
        <f t="shared" si="1"/>
        <v>0</v>
      </c>
    </row>
    <row r="9" spans="1:107" x14ac:dyDescent="0.2">
      <c r="A9">
        <f>ROW(Source!A28)</f>
        <v>28</v>
      </c>
      <c r="B9">
        <v>45334378</v>
      </c>
      <c r="C9">
        <v>45335279</v>
      </c>
      <c r="D9">
        <v>41670463</v>
      </c>
      <c r="E9">
        <v>1</v>
      </c>
      <c r="F9">
        <v>1</v>
      </c>
      <c r="G9">
        <v>27</v>
      </c>
      <c r="H9">
        <v>3</v>
      </c>
      <c r="I9" t="s">
        <v>445</v>
      </c>
      <c r="J9" t="s">
        <v>446</v>
      </c>
      <c r="K9" t="s">
        <v>447</v>
      </c>
      <c r="L9">
        <v>1354</v>
      </c>
      <c r="N9">
        <v>1010</v>
      </c>
      <c r="O9" t="s">
        <v>43</v>
      </c>
      <c r="P9" t="s">
        <v>43</v>
      </c>
      <c r="Q9">
        <v>1</v>
      </c>
      <c r="W9">
        <v>0</v>
      </c>
      <c r="X9">
        <v>2023885511</v>
      </c>
      <c r="Y9">
        <v>7.0000000000000007E-2</v>
      </c>
      <c r="AA9">
        <v>132.74</v>
      </c>
      <c r="AB9">
        <v>0</v>
      </c>
      <c r="AC9">
        <v>0</v>
      </c>
      <c r="AD9">
        <v>0</v>
      </c>
      <c r="AE9">
        <v>132.74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7.0000000000000007E-2</v>
      </c>
      <c r="AU9" t="s">
        <v>3</v>
      </c>
      <c r="AV9">
        <v>0</v>
      </c>
      <c r="AW9">
        <v>2</v>
      </c>
      <c r="AX9">
        <v>45335300</v>
      </c>
      <c r="AY9">
        <v>1</v>
      </c>
      <c r="AZ9">
        <v>0</v>
      </c>
      <c r="BA9">
        <v>9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Y9*Source!I28</f>
        <v>0</v>
      </c>
      <c r="CY9">
        <f t="shared" si="2"/>
        <v>132.74</v>
      </c>
      <c r="CZ9">
        <f t="shared" si="3"/>
        <v>132.74</v>
      </c>
      <c r="DA9">
        <f t="shared" si="4"/>
        <v>1</v>
      </c>
      <c r="DB9">
        <f t="shared" si="0"/>
        <v>9.2899999999999991</v>
      </c>
      <c r="DC9">
        <f t="shared" si="1"/>
        <v>0</v>
      </c>
    </row>
    <row r="10" spans="1:107" x14ac:dyDescent="0.2">
      <c r="A10">
        <f>ROW(Source!A28)</f>
        <v>28</v>
      </c>
      <c r="B10">
        <v>45334378</v>
      </c>
      <c r="C10">
        <v>45335279</v>
      </c>
      <c r="D10">
        <v>41671372</v>
      </c>
      <c r="E10">
        <v>1</v>
      </c>
      <c r="F10">
        <v>1</v>
      </c>
      <c r="G10">
        <v>27</v>
      </c>
      <c r="H10">
        <v>3</v>
      </c>
      <c r="I10" t="s">
        <v>28</v>
      </c>
      <c r="J10" t="s">
        <v>30</v>
      </c>
      <c r="K10" t="s">
        <v>29</v>
      </c>
      <c r="L10">
        <v>1348</v>
      </c>
      <c r="N10">
        <v>1009</v>
      </c>
      <c r="O10" t="s">
        <v>26</v>
      </c>
      <c r="P10" t="s">
        <v>26</v>
      </c>
      <c r="Q10">
        <v>1000</v>
      </c>
      <c r="W10">
        <v>1</v>
      </c>
      <c r="X10">
        <v>-2069439204</v>
      </c>
      <c r="Y10">
        <v>-0.105</v>
      </c>
      <c r="AA10">
        <v>2690.29</v>
      </c>
      <c r="AB10">
        <v>0</v>
      </c>
      <c r="AC10">
        <v>0</v>
      </c>
      <c r="AD10">
        <v>0</v>
      </c>
      <c r="AE10">
        <v>2690.29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-0.105</v>
      </c>
      <c r="AU10" t="s">
        <v>3</v>
      </c>
      <c r="AV10">
        <v>0</v>
      </c>
      <c r="AW10">
        <v>2</v>
      </c>
      <c r="AX10">
        <v>45335301</v>
      </c>
      <c r="AY10">
        <v>1</v>
      </c>
      <c r="AZ10">
        <v>6144</v>
      </c>
      <c r="BA10">
        <v>10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Y10*Source!I28</f>
        <v>0</v>
      </c>
      <c r="CY10">
        <f t="shared" si="2"/>
        <v>2690.29</v>
      </c>
      <c r="CZ10">
        <f t="shared" si="3"/>
        <v>2690.29</v>
      </c>
      <c r="DA10">
        <f t="shared" si="4"/>
        <v>1</v>
      </c>
      <c r="DB10">
        <f t="shared" si="0"/>
        <v>-282.48</v>
      </c>
      <c r="DC10">
        <f t="shared" si="1"/>
        <v>0</v>
      </c>
    </row>
    <row r="11" spans="1:107" x14ac:dyDescent="0.2">
      <c r="A11">
        <f>ROW(Source!A28)</f>
        <v>28</v>
      </c>
      <c r="B11">
        <v>45334378</v>
      </c>
      <c r="C11">
        <v>45335279</v>
      </c>
      <c r="D11">
        <v>41671389</v>
      </c>
      <c r="E11">
        <v>1</v>
      </c>
      <c r="F11">
        <v>1</v>
      </c>
      <c r="G11">
        <v>27</v>
      </c>
      <c r="H11">
        <v>3</v>
      </c>
      <c r="I11" t="s">
        <v>32</v>
      </c>
      <c r="J11" t="s">
        <v>34</v>
      </c>
      <c r="K11" t="s">
        <v>33</v>
      </c>
      <c r="L11">
        <v>1348</v>
      </c>
      <c r="N11">
        <v>1009</v>
      </c>
      <c r="O11" t="s">
        <v>26</v>
      </c>
      <c r="P11" t="s">
        <v>26</v>
      </c>
      <c r="Q11">
        <v>1000</v>
      </c>
      <c r="W11">
        <v>0</v>
      </c>
      <c r="X11">
        <v>-740831190</v>
      </c>
      <c r="Y11">
        <v>0.1167</v>
      </c>
      <c r="AA11">
        <v>2652.04</v>
      </c>
      <c r="AB11">
        <v>0</v>
      </c>
      <c r="AC11">
        <v>0</v>
      </c>
      <c r="AD11">
        <v>0</v>
      </c>
      <c r="AE11">
        <v>2652.04</v>
      </c>
      <c r="AF11">
        <v>0</v>
      </c>
      <c r="AG11">
        <v>0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3</v>
      </c>
      <c r="AT11">
        <v>0.1167</v>
      </c>
      <c r="AU11" t="s">
        <v>3</v>
      </c>
      <c r="AV11">
        <v>0</v>
      </c>
      <c r="AW11">
        <v>1</v>
      </c>
      <c r="AX11">
        <v>-1</v>
      </c>
      <c r="AY11">
        <v>0</v>
      </c>
      <c r="AZ11">
        <v>0</v>
      </c>
      <c r="BA11" t="s">
        <v>3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Y11*Source!I28</f>
        <v>0</v>
      </c>
      <c r="CY11">
        <f t="shared" si="2"/>
        <v>2652.04</v>
      </c>
      <c r="CZ11">
        <f t="shared" si="3"/>
        <v>2652.04</v>
      </c>
      <c r="DA11">
        <f t="shared" si="4"/>
        <v>1</v>
      </c>
      <c r="DB11">
        <f t="shared" si="0"/>
        <v>309.49</v>
      </c>
      <c r="DC11">
        <f t="shared" si="1"/>
        <v>0</v>
      </c>
    </row>
    <row r="12" spans="1:107" x14ac:dyDescent="0.2">
      <c r="A12">
        <f>ROW(Source!A28)</f>
        <v>28</v>
      </c>
      <c r="B12">
        <v>45334378</v>
      </c>
      <c r="C12">
        <v>45335279</v>
      </c>
      <c r="D12">
        <v>41656800</v>
      </c>
      <c r="E12">
        <v>27</v>
      </c>
      <c r="F12">
        <v>1</v>
      </c>
      <c r="G12">
        <v>27</v>
      </c>
      <c r="H12">
        <v>3</v>
      </c>
      <c r="I12" t="s">
        <v>24</v>
      </c>
      <c r="J12" t="s">
        <v>3</v>
      </c>
      <c r="K12" t="s">
        <v>25</v>
      </c>
      <c r="L12">
        <v>1348</v>
      </c>
      <c r="N12">
        <v>1009</v>
      </c>
      <c r="O12" t="s">
        <v>26</v>
      </c>
      <c r="P12" t="s">
        <v>26</v>
      </c>
      <c r="Q12">
        <v>1000</v>
      </c>
      <c r="W12">
        <v>1</v>
      </c>
      <c r="X12">
        <v>1489638031</v>
      </c>
      <c r="Y12">
        <v>-0.12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-0.12</v>
      </c>
      <c r="AU12" t="s">
        <v>3</v>
      </c>
      <c r="AV12">
        <v>0</v>
      </c>
      <c r="AW12">
        <v>2</v>
      </c>
      <c r="AX12">
        <v>45335302</v>
      </c>
      <c r="AY12">
        <v>1</v>
      </c>
      <c r="AZ12">
        <v>6144</v>
      </c>
      <c r="BA12">
        <v>11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Y12*Source!I28</f>
        <v>0</v>
      </c>
      <c r="CY12">
        <f t="shared" si="2"/>
        <v>0</v>
      </c>
      <c r="CZ12">
        <f t="shared" si="3"/>
        <v>0</v>
      </c>
      <c r="DA12">
        <f t="shared" si="4"/>
        <v>1</v>
      </c>
      <c r="DB12">
        <f t="shared" si="0"/>
        <v>0</v>
      </c>
      <c r="DC12">
        <f t="shared" si="1"/>
        <v>0</v>
      </c>
    </row>
    <row r="13" spans="1:107" x14ac:dyDescent="0.2">
      <c r="A13">
        <f>ROW(Source!A32)</f>
        <v>32</v>
      </c>
      <c r="B13">
        <v>45334378</v>
      </c>
      <c r="C13">
        <v>45335306</v>
      </c>
      <c r="D13">
        <v>41655038</v>
      </c>
      <c r="E13">
        <v>27</v>
      </c>
      <c r="F13">
        <v>1</v>
      </c>
      <c r="G13">
        <v>27</v>
      </c>
      <c r="H13">
        <v>1</v>
      </c>
      <c r="I13" t="s">
        <v>420</v>
      </c>
      <c r="J13" t="s">
        <v>3</v>
      </c>
      <c r="K13" t="s">
        <v>421</v>
      </c>
      <c r="L13">
        <v>1191</v>
      </c>
      <c r="N13">
        <v>1013</v>
      </c>
      <c r="O13" t="s">
        <v>422</v>
      </c>
      <c r="P13" t="s">
        <v>422</v>
      </c>
      <c r="Q13">
        <v>1</v>
      </c>
      <c r="W13">
        <v>0</v>
      </c>
      <c r="X13">
        <v>476480486</v>
      </c>
      <c r="Y13">
        <v>2.79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2.79</v>
      </c>
      <c r="AU13" t="s">
        <v>3</v>
      </c>
      <c r="AV13">
        <v>1</v>
      </c>
      <c r="AW13">
        <v>2</v>
      </c>
      <c r="AX13">
        <v>45335331</v>
      </c>
      <c r="AY13">
        <v>1</v>
      </c>
      <c r="AZ13">
        <v>0</v>
      </c>
      <c r="BA13">
        <v>12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Y13*Source!I32</f>
        <v>0</v>
      </c>
      <c r="CY13">
        <f>AD13</f>
        <v>0</v>
      </c>
      <c r="CZ13">
        <f>AH13</f>
        <v>0</v>
      </c>
      <c r="DA13">
        <f>AL13</f>
        <v>1</v>
      </c>
      <c r="DB13">
        <f t="shared" si="0"/>
        <v>0</v>
      </c>
      <c r="DC13">
        <f t="shared" si="1"/>
        <v>0</v>
      </c>
    </row>
    <row r="14" spans="1:107" x14ac:dyDescent="0.2">
      <c r="A14">
        <f>ROW(Source!A32)</f>
        <v>32</v>
      </c>
      <c r="B14">
        <v>45334378</v>
      </c>
      <c r="C14">
        <v>45335306</v>
      </c>
      <c r="D14">
        <v>41667644</v>
      </c>
      <c r="E14">
        <v>1</v>
      </c>
      <c r="F14">
        <v>1</v>
      </c>
      <c r="G14">
        <v>27</v>
      </c>
      <c r="H14">
        <v>2</v>
      </c>
      <c r="I14" t="s">
        <v>448</v>
      </c>
      <c r="J14" t="s">
        <v>449</v>
      </c>
      <c r="K14" t="s">
        <v>450</v>
      </c>
      <c r="L14">
        <v>1368</v>
      </c>
      <c r="N14">
        <v>1011</v>
      </c>
      <c r="O14" t="s">
        <v>426</v>
      </c>
      <c r="P14" t="s">
        <v>426</v>
      </c>
      <c r="Q14">
        <v>1</v>
      </c>
      <c r="W14">
        <v>0</v>
      </c>
      <c r="X14">
        <v>-637125993</v>
      </c>
      <c r="Y14">
        <v>0.6</v>
      </c>
      <c r="AA14">
        <v>0</v>
      </c>
      <c r="AB14">
        <v>1146.1400000000001</v>
      </c>
      <c r="AC14">
        <v>461.5</v>
      </c>
      <c r="AD14">
        <v>0</v>
      </c>
      <c r="AE14">
        <v>0</v>
      </c>
      <c r="AF14">
        <v>1146.1400000000001</v>
      </c>
      <c r="AG14">
        <v>461.5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0.6</v>
      </c>
      <c r="AU14" t="s">
        <v>3</v>
      </c>
      <c r="AV14">
        <v>0</v>
      </c>
      <c r="AW14">
        <v>2</v>
      </c>
      <c r="AX14">
        <v>45335333</v>
      </c>
      <c r="AY14">
        <v>1</v>
      </c>
      <c r="AZ14">
        <v>0</v>
      </c>
      <c r="BA14">
        <v>13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Y14*Source!I32</f>
        <v>0</v>
      </c>
      <c r="CY14">
        <f>AB14</f>
        <v>1146.1400000000001</v>
      </c>
      <c r="CZ14">
        <f>AF14</f>
        <v>1146.1400000000001</v>
      </c>
      <c r="DA14">
        <f>AJ14</f>
        <v>1</v>
      </c>
      <c r="DB14">
        <f t="shared" si="0"/>
        <v>687.68</v>
      </c>
      <c r="DC14">
        <f t="shared" si="1"/>
        <v>276.89999999999998</v>
      </c>
    </row>
    <row r="15" spans="1:107" x14ac:dyDescent="0.2">
      <c r="A15">
        <f>ROW(Source!A32)</f>
        <v>32</v>
      </c>
      <c r="B15">
        <v>45334378</v>
      </c>
      <c r="C15">
        <v>45335306</v>
      </c>
      <c r="D15">
        <v>41667332</v>
      </c>
      <c r="E15">
        <v>1</v>
      </c>
      <c r="F15">
        <v>1</v>
      </c>
      <c r="G15">
        <v>27</v>
      </c>
      <c r="H15">
        <v>2</v>
      </c>
      <c r="I15" t="s">
        <v>451</v>
      </c>
      <c r="J15" t="s">
        <v>452</v>
      </c>
      <c r="K15" t="s">
        <v>453</v>
      </c>
      <c r="L15">
        <v>1368</v>
      </c>
      <c r="N15">
        <v>1011</v>
      </c>
      <c r="O15" t="s">
        <v>426</v>
      </c>
      <c r="P15" t="s">
        <v>426</v>
      </c>
      <c r="Q15">
        <v>1</v>
      </c>
      <c r="W15">
        <v>0</v>
      </c>
      <c r="X15">
        <v>1780799386</v>
      </c>
      <c r="Y15">
        <v>0.6</v>
      </c>
      <c r="AA15">
        <v>0</v>
      </c>
      <c r="AB15">
        <v>950.99</v>
      </c>
      <c r="AC15">
        <v>416.71</v>
      </c>
      <c r="AD15">
        <v>0</v>
      </c>
      <c r="AE15">
        <v>0</v>
      </c>
      <c r="AF15">
        <v>950.99</v>
      </c>
      <c r="AG15">
        <v>416.71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3</v>
      </c>
      <c r="AT15">
        <v>0.6</v>
      </c>
      <c r="AU15" t="s">
        <v>3</v>
      </c>
      <c r="AV15">
        <v>0</v>
      </c>
      <c r="AW15">
        <v>2</v>
      </c>
      <c r="AX15">
        <v>45335332</v>
      </c>
      <c r="AY15">
        <v>1</v>
      </c>
      <c r="AZ15">
        <v>0</v>
      </c>
      <c r="BA15">
        <v>14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Y15*Source!I32</f>
        <v>0</v>
      </c>
      <c r="CY15">
        <f>AB15</f>
        <v>950.99</v>
      </c>
      <c r="CZ15">
        <f>AF15</f>
        <v>950.99</v>
      </c>
      <c r="DA15">
        <f>AJ15</f>
        <v>1</v>
      </c>
      <c r="DB15">
        <f t="shared" si="0"/>
        <v>570.59</v>
      </c>
      <c r="DC15">
        <f t="shared" si="1"/>
        <v>250.03</v>
      </c>
    </row>
    <row r="16" spans="1:107" x14ac:dyDescent="0.2">
      <c r="A16">
        <f>ROW(Source!A32)</f>
        <v>32</v>
      </c>
      <c r="B16">
        <v>45334378</v>
      </c>
      <c r="C16">
        <v>45335306</v>
      </c>
      <c r="D16">
        <v>41668162</v>
      </c>
      <c r="E16">
        <v>1</v>
      </c>
      <c r="F16">
        <v>1</v>
      </c>
      <c r="G16">
        <v>27</v>
      </c>
      <c r="H16">
        <v>2</v>
      </c>
      <c r="I16" t="s">
        <v>430</v>
      </c>
      <c r="J16" t="s">
        <v>431</v>
      </c>
      <c r="K16" t="s">
        <v>432</v>
      </c>
      <c r="L16">
        <v>1368</v>
      </c>
      <c r="N16">
        <v>1011</v>
      </c>
      <c r="O16" t="s">
        <v>426</v>
      </c>
      <c r="P16" t="s">
        <v>426</v>
      </c>
      <c r="Q16">
        <v>1</v>
      </c>
      <c r="W16">
        <v>0</v>
      </c>
      <c r="X16">
        <v>1403155342</v>
      </c>
      <c r="Y16">
        <v>1.19</v>
      </c>
      <c r="AA16">
        <v>0</v>
      </c>
      <c r="AB16">
        <v>6.02</v>
      </c>
      <c r="AC16">
        <v>0.02</v>
      </c>
      <c r="AD16">
        <v>0</v>
      </c>
      <c r="AE16">
        <v>0</v>
      </c>
      <c r="AF16">
        <v>6.02</v>
      </c>
      <c r="AG16">
        <v>0.02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1.19</v>
      </c>
      <c r="AU16" t="s">
        <v>3</v>
      </c>
      <c r="AV16">
        <v>0</v>
      </c>
      <c r="AW16">
        <v>2</v>
      </c>
      <c r="AX16">
        <v>45335334</v>
      </c>
      <c r="AY16">
        <v>1</v>
      </c>
      <c r="AZ16">
        <v>0</v>
      </c>
      <c r="BA16">
        <v>15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Y16*Source!I32</f>
        <v>0</v>
      </c>
      <c r="CY16">
        <f>AB16</f>
        <v>6.02</v>
      </c>
      <c r="CZ16">
        <f>AF16</f>
        <v>6.02</v>
      </c>
      <c r="DA16">
        <f>AJ16</f>
        <v>1</v>
      </c>
      <c r="DB16">
        <f t="shared" si="0"/>
        <v>7.16</v>
      </c>
      <c r="DC16">
        <f t="shared" si="1"/>
        <v>0.02</v>
      </c>
    </row>
    <row r="17" spans="1:107" x14ac:dyDescent="0.2">
      <c r="A17">
        <f>ROW(Source!A32)</f>
        <v>32</v>
      </c>
      <c r="B17">
        <v>45334378</v>
      </c>
      <c r="C17">
        <v>45335306</v>
      </c>
      <c r="D17">
        <v>41667546</v>
      </c>
      <c r="E17">
        <v>1</v>
      </c>
      <c r="F17">
        <v>1</v>
      </c>
      <c r="G17">
        <v>27</v>
      </c>
      <c r="H17">
        <v>2</v>
      </c>
      <c r="I17" t="s">
        <v>454</v>
      </c>
      <c r="J17" t="s">
        <v>455</v>
      </c>
      <c r="K17" t="s">
        <v>456</v>
      </c>
      <c r="L17">
        <v>1368</v>
      </c>
      <c r="N17">
        <v>1011</v>
      </c>
      <c r="O17" t="s">
        <v>426</v>
      </c>
      <c r="P17" t="s">
        <v>426</v>
      </c>
      <c r="Q17">
        <v>1</v>
      </c>
      <c r="W17">
        <v>0</v>
      </c>
      <c r="X17">
        <v>-1907193002</v>
      </c>
      <c r="Y17">
        <v>0.28000000000000003</v>
      </c>
      <c r="AA17">
        <v>0</v>
      </c>
      <c r="AB17">
        <v>7582.52</v>
      </c>
      <c r="AC17">
        <v>988.34</v>
      </c>
      <c r="AD17">
        <v>0</v>
      </c>
      <c r="AE17">
        <v>0</v>
      </c>
      <c r="AF17">
        <v>7582.52</v>
      </c>
      <c r="AG17">
        <v>988.34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0.28000000000000003</v>
      </c>
      <c r="AU17" t="s">
        <v>3</v>
      </c>
      <c r="AV17">
        <v>0</v>
      </c>
      <c r="AW17">
        <v>2</v>
      </c>
      <c r="AX17">
        <v>45335335</v>
      </c>
      <c r="AY17">
        <v>1</v>
      </c>
      <c r="AZ17">
        <v>0</v>
      </c>
      <c r="BA17">
        <v>16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Y17*Source!I32</f>
        <v>0</v>
      </c>
      <c r="CY17">
        <f>AB17</f>
        <v>7582.52</v>
      </c>
      <c r="CZ17">
        <f>AF17</f>
        <v>7582.52</v>
      </c>
      <c r="DA17">
        <f>AJ17</f>
        <v>1</v>
      </c>
      <c r="DB17">
        <f t="shared" si="0"/>
        <v>2123.11</v>
      </c>
      <c r="DC17">
        <f t="shared" si="1"/>
        <v>276.74</v>
      </c>
    </row>
    <row r="18" spans="1:107" x14ac:dyDescent="0.2">
      <c r="A18">
        <f>ROW(Source!A32)</f>
        <v>32</v>
      </c>
      <c r="B18">
        <v>45334378</v>
      </c>
      <c r="C18">
        <v>45335306</v>
      </c>
      <c r="D18">
        <v>41667541</v>
      </c>
      <c r="E18">
        <v>1</v>
      </c>
      <c r="F18">
        <v>1</v>
      </c>
      <c r="G18">
        <v>27</v>
      </c>
      <c r="H18">
        <v>2</v>
      </c>
      <c r="I18" t="s">
        <v>457</v>
      </c>
      <c r="J18" t="s">
        <v>458</v>
      </c>
      <c r="K18" t="s">
        <v>459</v>
      </c>
      <c r="L18">
        <v>1368</v>
      </c>
      <c r="N18">
        <v>1011</v>
      </c>
      <c r="O18" t="s">
        <v>426</v>
      </c>
      <c r="P18" t="s">
        <v>426</v>
      </c>
      <c r="Q18">
        <v>1</v>
      </c>
      <c r="W18">
        <v>0</v>
      </c>
      <c r="X18">
        <v>-14999294</v>
      </c>
      <c r="Y18">
        <v>0.28000000000000003</v>
      </c>
      <c r="AA18">
        <v>0</v>
      </c>
      <c r="AB18">
        <v>1331.71</v>
      </c>
      <c r="AC18">
        <v>497.83</v>
      </c>
      <c r="AD18">
        <v>0</v>
      </c>
      <c r="AE18">
        <v>0</v>
      </c>
      <c r="AF18">
        <v>1331.71</v>
      </c>
      <c r="AG18">
        <v>497.83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0.28000000000000003</v>
      </c>
      <c r="AU18" t="s">
        <v>3</v>
      </c>
      <c r="AV18">
        <v>0</v>
      </c>
      <c r="AW18">
        <v>2</v>
      </c>
      <c r="AX18">
        <v>45335336</v>
      </c>
      <c r="AY18">
        <v>1</v>
      </c>
      <c r="AZ18">
        <v>0</v>
      </c>
      <c r="BA18">
        <v>17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Y18*Source!I32</f>
        <v>0</v>
      </c>
      <c r="CY18">
        <f>AB18</f>
        <v>1331.71</v>
      </c>
      <c r="CZ18">
        <f>AF18</f>
        <v>1331.71</v>
      </c>
      <c r="DA18">
        <f>AJ18</f>
        <v>1</v>
      </c>
      <c r="DB18">
        <f t="shared" si="0"/>
        <v>372.88</v>
      </c>
      <c r="DC18">
        <f t="shared" si="1"/>
        <v>139.38999999999999</v>
      </c>
    </row>
    <row r="19" spans="1:107" x14ac:dyDescent="0.2">
      <c r="A19">
        <f>ROW(Source!A32)</f>
        <v>32</v>
      </c>
      <c r="B19">
        <v>45334378</v>
      </c>
      <c r="C19">
        <v>45335306</v>
      </c>
      <c r="D19">
        <v>41670191</v>
      </c>
      <c r="E19">
        <v>1</v>
      </c>
      <c r="F19">
        <v>1</v>
      </c>
      <c r="G19">
        <v>27</v>
      </c>
      <c r="H19">
        <v>3</v>
      </c>
      <c r="I19" t="s">
        <v>442</v>
      </c>
      <c r="J19" t="s">
        <v>443</v>
      </c>
      <c r="K19" t="s">
        <v>444</v>
      </c>
      <c r="L19">
        <v>1339</v>
      </c>
      <c r="N19">
        <v>1007</v>
      </c>
      <c r="O19" t="s">
        <v>93</v>
      </c>
      <c r="P19" t="s">
        <v>93</v>
      </c>
      <c r="Q19">
        <v>1</v>
      </c>
      <c r="W19">
        <v>0</v>
      </c>
      <c r="X19">
        <v>2028445372</v>
      </c>
      <c r="Y19">
        <v>0.26400000000000001</v>
      </c>
      <c r="AA19">
        <v>35.25</v>
      </c>
      <c r="AB19">
        <v>0</v>
      </c>
      <c r="AC19">
        <v>0</v>
      </c>
      <c r="AD19">
        <v>0</v>
      </c>
      <c r="AE19">
        <v>35.25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0.26400000000000001</v>
      </c>
      <c r="AU19" t="s">
        <v>3</v>
      </c>
      <c r="AV19">
        <v>0</v>
      </c>
      <c r="AW19">
        <v>2</v>
      </c>
      <c r="AX19">
        <v>45335337</v>
      </c>
      <c r="AY19">
        <v>1</v>
      </c>
      <c r="AZ19">
        <v>0</v>
      </c>
      <c r="BA19">
        <v>18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Y19*Source!I32</f>
        <v>0</v>
      </c>
      <c r="CY19">
        <f>AA19</f>
        <v>35.25</v>
      </c>
      <c r="CZ19">
        <f>AE19</f>
        <v>35.25</v>
      </c>
      <c r="DA19">
        <f>AI19</f>
        <v>1</v>
      </c>
      <c r="DB19">
        <f t="shared" si="0"/>
        <v>9.31</v>
      </c>
      <c r="DC19">
        <f t="shared" si="1"/>
        <v>0</v>
      </c>
    </row>
    <row r="20" spans="1:107" x14ac:dyDescent="0.2">
      <c r="A20">
        <f>ROW(Source!A32)</f>
        <v>32</v>
      </c>
      <c r="B20">
        <v>45334378</v>
      </c>
      <c r="C20">
        <v>45335306</v>
      </c>
      <c r="D20">
        <v>41670916</v>
      </c>
      <c r="E20">
        <v>1</v>
      </c>
      <c r="F20">
        <v>1</v>
      </c>
      <c r="G20">
        <v>27</v>
      </c>
      <c r="H20">
        <v>3</v>
      </c>
      <c r="I20" t="s">
        <v>460</v>
      </c>
      <c r="J20" t="s">
        <v>461</v>
      </c>
      <c r="K20" t="s">
        <v>462</v>
      </c>
      <c r="L20">
        <v>1354</v>
      </c>
      <c r="N20">
        <v>1010</v>
      </c>
      <c r="O20" t="s">
        <v>43</v>
      </c>
      <c r="P20" t="s">
        <v>43</v>
      </c>
      <c r="Q20">
        <v>1</v>
      </c>
      <c r="W20">
        <v>0</v>
      </c>
      <c r="X20">
        <v>1280371930</v>
      </c>
      <c r="Y20">
        <v>2.4700000000000002</v>
      </c>
      <c r="AA20">
        <v>232.95</v>
      </c>
      <c r="AB20">
        <v>0</v>
      </c>
      <c r="AC20">
        <v>0</v>
      </c>
      <c r="AD20">
        <v>0</v>
      </c>
      <c r="AE20">
        <v>232.95</v>
      </c>
      <c r="AF20">
        <v>0</v>
      </c>
      <c r="AG20">
        <v>0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2.4700000000000002</v>
      </c>
      <c r="AU20" t="s">
        <v>3</v>
      </c>
      <c r="AV20">
        <v>0</v>
      </c>
      <c r="AW20">
        <v>2</v>
      </c>
      <c r="AX20">
        <v>45335338</v>
      </c>
      <c r="AY20">
        <v>1</v>
      </c>
      <c r="AZ20">
        <v>0</v>
      </c>
      <c r="BA20">
        <v>19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Y20*Source!I32</f>
        <v>0</v>
      </c>
      <c r="CY20">
        <f>AA20</f>
        <v>232.95</v>
      </c>
      <c r="CZ20">
        <f>AE20</f>
        <v>232.95</v>
      </c>
      <c r="DA20">
        <f>AI20</f>
        <v>1</v>
      </c>
      <c r="DB20">
        <f t="shared" si="0"/>
        <v>575.39</v>
      </c>
      <c r="DC20">
        <f t="shared" si="1"/>
        <v>0</v>
      </c>
    </row>
    <row r="21" spans="1:107" x14ac:dyDescent="0.2">
      <c r="A21">
        <f>ROW(Source!A33)</f>
        <v>33</v>
      </c>
      <c r="B21">
        <v>45334378</v>
      </c>
      <c r="C21">
        <v>45335339</v>
      </c>
      <c r="D21">
        <v>41655038</v>
      </c>
      <c r="E21">
        <v>27</v>
      </c>
      <c r="F21">
        <v>1</v>
      </c>
      <c r="G21">
        <v>27</v>
      </c>
      <c r="H21">
        <v>1</v>
      </c>
      <c r="I21" t="s">
        <v>420</v>
      </c>
      <c r="J21" t="s">
        <v>3</v>
      </c>
      <c r="K21" t="s">
        <v>421</v>
      </c>
      <c r="L21">
        <v>1191</v>
      </c>
      <c r="N21">
        <v>1013</v>
      </c>
      <c r="O21" t="s">
        <v>422</v>
      </c>
      <c r="P21" t="s">
        <v>422</v>
      </c>
      <c r="Q21">
        <v>1</v>
      </c>
      <c r="W21">
        <v>0</v>
      </c>
      <c r="X21">
        <v>476480486</v>
      </c>
      <c r="Y21">
        <v>0.27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0.27</v>
      </c>
      <c r="AU21" t="s">
        <v>3</v>
      </c>
      <c r="AV21">
        <v>1</v>
      </c>
      <c r="AW21">
        <v>2</v>
      </c>
      <c r="AX21">
        <v>45335346</v>
      </c>
      <c r="AY21">
        <v>1</v>
      </c>
      <c r="AZ21">
        <v>0</v>
      </c>
      <c r="BA21">
        <v>20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Y21*Source!I33</f>
        <v>0</v>
      </c>
      <c r="CY21">
        <f>AD21</f>
        <v>0</v>
      </c>
      <c r="CZ21">
        <f>AH21</f>
        <v>0</v>
      </c>
      <c r="DA21">
        <f>AL21</f>
        <v>1</v>
      </c>
      <c r="DB21">
        <f t="shared" si="0"/>
        <v>0</v>
      </c>
      <c r="DC21">
        <f t="shared" si="1"/>
        <v>0</v>
      </c>
    </row>
    <row r="22" spans="1:107" x14ac:dyDescent="0.2">
      <c r="A22">
        <f>ROW(Source!A33)</f>
        <v>33</v>
      </c>
      <c r="B22">
        <v>45334378</v>
      </c>
      <c r="C22">
        <v>45335339</v>
      </c>
      <c r="D22">
        <v>41667644</v>
      </c>
      <c r="E22">
        <v>1</v>
      </c>
      <c r="F22">
        <v>1</v>
      </c>
      <c r="G22">
        <v>27</v>
      </c>
      <c r="H22">
        <v>2</v>
      </c>
      <c r="I22" t="s">
        <v>448</v>
      </c>
      <c r="J22" t="s">
        <v>449</v>
      </c>
      <c r="K22" t="s">
        <v>450</v>
      </c>
      <c r="L22">
        <v>1368</v>
      </c>
      <c r="N22">
        <v>1011</v>
      </c>
      <c r="O22" t="s">
        <v>426</v>
      </c>
      <c r="P22" t="s">
        <v>426</v>
      </c>
      <c r="Q22">
        <v>1</v>
      </c>
      <c r="W22">
        <v>0</v>
      </c>
      <c r="X22">
        <v>-637125993</v>
      </c>
      <c r="Y22">
        <v>0.06</v>
      </c>
      <c r="AA22">
        <v>0</v>
      </c>
      <c r="AB22">
        <v>1146.1400000000001</v>
      </c>
      <c r="AC22">
        <v>461.5</v>
      </c>
      <c r="AD22">
        <v>0</v>
      </c>
      <c r="AE22">
        <v>0</v>
      </c>
      <c r="AF22">
        <v>1146.1400000000001</v>
      </c>
      <c r="AG22">
        <v>461.5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0.06</v>
      </c>
      <c r="AU22" t="s">
        <v>3</v>
      </c>
      <c r="AV22">
        <v>0</v>
      </c>
      <c r="AW22">
        <v>2</v>
      </c>
      <c r="AX22">
        <v>45335348</v>
      </c>
      <c r="AY22">
        <v>1</v>
      </c>
      <c r="AZ22">
        <v>0</v>
      </c>
      <c r="BA22">
        <v>21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Y22*Source!I33</f>
        <v>0</v>
      </c>
      <c r="CY22">
        <f>AB22</f>
        <v>1146.1400000000001</v>
      </c>
      <c r="CZ22">
        <f>AF22</f>
        <v>1146.1400000000001</v>
      </c>
      <c r="DA22">
        <f>AJ22</f>
        <v>1</v>
      </c>
      <c r="DB22">
        <f t="shared" si="0"/>
        <v>68.77</v>
      </c>
      <c r="DC22">
        <f t="shared" si="1"/>
        <v>27.69</v>
      </c>
    </row>
    <row r="23" spans="1:107" x14ac:dyDescent="0.2">
      <c r="A23">
        <f>ROW(Source!A33)</f>
        <v>33</v>
      </c>
      <c r="B23">
        <v>45334378</v>
      </c>
      <c r="C23">
        <v>45335339</v>
      </c>
      <c r="D23">
        <v>41667332</v>
      </c>
      <c r="E23">
        <v>1</v>
      </c>
      <c r="F23">
        <v>1</v>
      </c>
      <c r="G23">
        <v>27</v>
      </c>
      <c r="H23">
        <v>2</v>
      </c>
      <c r="I23" t="s">
        <v>451</v>
      </c>
      <c r="J23" t="s">
        <v>452</v>
      </c>
      <c r="K23" t="s">
        <v>453</v>
      </c>
      <c r="L23">
        <v>1368</v>
      </c>
      <c r="N23">
        <v>1011</v>
      </c>
      <c r="O23" t="s">
        <v>426</v>
      </c>
      <c r="P23" t="s">
        <v>426</v>
      </c>
      <c r="Q23">
        <v>1</v>
      </c>
      <c r="W23">
        <v>0</v>
      </c>
      <c r="X23">
        <v>1780799386</v>
      </c>
      <c r="Y23">
        <v>0.06</v>
      </c>
      <c r="AA23">
        <v>0</v>
      </c>
      <c r="AB23">
        <v>950.99</v>
      </c>
      <c r="AC23">
        <v>416.71</v>
      </c>
      <c r="AD23">
        <v>0</v>
      </c>
      <c r="AE23">
        <v>0</v>
      </c>
      <c r="AF23">
        <v>950.99</v>
      </c>
      <c r="AG23">
        <v>416.71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0.06</v>
      </c>
      <c r="AU23" t="s">
        <v>3</v>
      </c>
      <c r="AV23">
        <v>0</v>
      </c>
      <c r="AW23">
        <v>2</v>
      </c>
      <c r="AX23">
        <v>45335347</v>
      </c>
      <c r="AY23">
        <v>1</v>
      </c>
      <c r="AZ23">
        <v>0</v>
      </c>
      <c r="BA23">
        <v>22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Y23*Source!I33</f>
        <v>0</v>
      </c>
      <c r="CY23">
        <f>AB23</f>
        <v>950.99</v>
      </c>
      <c r="CZ23">
        <f>AF23</f>
        <v>950.99</v>
      </c>
      <c r="DA23">
        <f>AJ23</f>
        <v>1</v>
      </c>
      <c r="DB23">
        <f t="shared" si="0"/>
        <v>57.06</v>
      </c>
      <c r="DC23">
        <f t="shared" si="1"/>
        <v>25</v>
      </c>
    </row>
    <row r="24" spans="1:107" x14ac:dyDescent="0.2">
      <c r="A24">
        <f>ROW(Source!A33)</f>
        <v>33</v>
      </c>
      <c r="B24">
        <v>45334378</v>
      </c>
      <c r="C24">
        <v>45335339</v>
      </c>
      <c r="D24">
        <v>41668162</v>
      </c>
      <c r="E24">
        <v>1</v>
      </c>
      <c r="F24">
        <v>1</v>
      </c>
      <c r="G24">
        <v>27</v>
      </c>
      <c r="H24">
        <v>2</v>
      </c>
      <c r="I24" t="s">
        <v>430</v>
      </c>
      <c r="J24" t="s">
        <v>431</v>
      </c>
      <c r="K24" t="s">
        <v>432</v>
      </c>
      <c r="L24">
        <v>1368</v>
      </c>
      <c r="N24">
        <v>1011</v>
      </c>
      <c r="O24" t="s">
        <v>426</v>
      </c>
      <c r="P24" t="s">
        <v>426</v>
      </c>
      <c r="Q24">
        <v>1</v>
      </c>
      <c r="W24">
        <v>0</v>
      </c>
      <c r="X24">
        <v>1403155342</v>
      </c>
      <c r="Y24">
        <v>0.12</v>
      </c>
      <c r="AA24">
        <v>0</v>
      </c>
      <c r="AB24">
        <v>6.02</v>
      </c>
      <c r="AC24">
        <v>0.02</v>
      </c>
      <c r="AD24">
        <v>0</v>
      </c>
      <c r="AE24">
        <v>0</v>
      </c>
      <c r="AF24">
        <v>6.02</v>
      </c>
      <c r="AG24">
        <v>0.02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0.12</v>
      </c>
      <c r="AU24" t="s">
        <v>3</v>
      </c>
      <c r="AV24">
        <v>0</v>
      </c>
      <c r="AW24">
        <v>2</v>
      </c>
      <c r="AX24">
        <v>45335349</v>
      </c>
      <c r="AY24">
        <v>1</v>
      </c>
      <c r="AZ24">
        <v>0</v>
      </c>
      <c r="BA24">
        <v>23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Y24*Source!I33</f>
        <v>0</v>
      </c>
      <c r="CY24">
        <f>AB24</f>
        <v>6.02</v>
      </c>
      <c r="CZ24">
        <f>AF24</f>
        <v>6.02</v>
      </c>
      <c r="DA24">
        <f>AJ24</f>
        <v>1</v>
      </c>
      <c r="DB24">
        <f t="shared" si="0"/>
        <v>0.72</v>
      </c>
      <c r="DC24">
        <f t="shared" si="1"/>
        <v>0</v>
      </c>
    </row>
    <row r="25" spans="1:107" x14ac:dyDescent="0.2">
      <c r="A25">
        <f>ROW(Source!A33)</f>
        <v>33</v>
      </c>
      <c r="B25">
        <v>45334378</v>
      </c>
      <c r="C25">
        <v>45335339</v>
      </c>
      <c r="D25">
        <v>41667546</v>
      </c>
      <c r="E25">
        <v>1</v>
      </c>
      <c r="F25">
        <v>1</v>
      </c>
      <c r="G25">
        <v>27</v>
      </c>
      <c r="H25">
        <v>2</v>
      </c>
      <c r="I25" t="s">
        <v>454</v>
      </c>
      <c r="J25" t="s">
        <v>455</v>
      </c>
      <c r="K25" t="s">
        <v>456</v>
      </c>
      <c r="L25">
        <v>1368</v>
      </c>
      <c r="N25">
        <v>1011</v>
      </c>
      <c r="O25" t="s">
        <v>426</v>
      </c>
      <c r="P25" t="s">
        <v>426</v>
      </c>
      <c r="Q25">
        <v>1</v>
      </c>
      <c r="W25">
        <v>0</v>
      </c>
      <c r="X25">
        <v>-1907193002</v>
      </c>
      <c r="Y25">
        <v>0.01</v>
      </c>
      <c r="AA25">
        <v>0</v>
      </c>
      <c r="AB25">
        <v>7582.52</v>
      </c>
      <c r="AC25">
        <v>988.34</v>
      </c>
      <c r="AD25">
        <v>0</v>
      </c>
      <c r="AE25">
        <v>0</v>
      </c>
      <c r="AF25">
        <v>7582.52</v>
      </c>
      <c r="AG25">
        <v>988.34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0.01</v>
      </c>
      <c r="AU25" t="s">
        <v>3</v>
      </c>
      <c r="AV25">
        <v>0</v>
      </c>
      <c r="AW25">
        <v>2</v>
      </c>
      <c r="AX25">
        <v>45335350</v>
      </c>
      <c r="AY25">
        <v>1</v>
      </c>
      <c r="AZ25">
        <v>0</v>
      </c>
      <c r="BA25">
        <v>24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Y25*Source!I33</f>
        <v>0</v>
      </c>
      <c r="CY25">
        <f>AB25</f>
        <v>7582.52</v>
      </c>
      <c r="CZ25">
        <f>AF25</f>
        <v>7582.52</v>
      </c>
      <c r="DA25">
        <f>AJ25</f>
        <v>1</v>
      </c>
      <c r="DB25">
        <f t="shared" si="0"/>
        <v>75.83</v>
      </c>
      <c r="DC25">
        <f t="shared" si="1"/>
        <v>9.8800000000000008</v>
      </c>
    </row>
    <row r="26" spans="1:107" x14ac:dyDescent="0.2">
      <c r="A26">
        <f>ROW(Source!A33)</f>
        <v>33</v>
      </c>
      <c r="B26">
        <v>45334378</v>
      </c>
      <c r="C26">
        <v>45335339</v>
      </c>
      <c r="D26">
        <v>41667541</v>
      </c>
      <c r="E26">
        <v>1</v>
      </c>
      <c r="F26">
        <v>1</v>
      </c>
      <c r="G26">
        <v>27</v>
      </c>
      <c r="H26">
        <v>2</v>
      </c>
      <c r="I26" t="s">
        <v>457</v>
      </c>
      <c r="J26" t="s">
        <v>458</v>
      </c>
      <c r="K26" t="s">
        <v>459</v>
      </c>
      <c r="L26">
        <v>1368</v>
      </c>
      <c r="N26">
        <v>1011</v>
      </c>
      <c r="O26" t="s">
        <v>426</v>
      </c>
      <c r="P26" t="s">
        <v>426</v>
      </c>
      <c r="Q26">
        <v>1</v>
      </c>
      <c r="W26">
        <v>0</v>
      </c>
      <c r="X26">
        <v>-14999294</v>
      </c>
      <c r="Y26">
        <v>0.01</v>
      </c>
      <c r="AA26">
        <v>0</v>
      </c>
      <c r="AB26">
        <v>1331.71</v>
      </c>
      <c r="AC26">
        <v>497.83</v>
      </c>
      <c r="AD26">
        <v>0</v>
      </c>
      <c r="AE26">
        <v>0</v>
      </c>
      <c r="AF26">
        <v>1331.71</v>
      </c>
      <c r="AG26">
        <v>497.83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0.01</v>
      </c>
      <c r="AU26" t="s">
        <v>3</v>
      </c>
      <c r="AV26">
        <v>0</v>
      </c>
      <c r="AW26">
        <v>2</v>
      </c>
      <c r="AX26">
        <v>45335351</v>
      </c>
      <c r="AY26">
        <v>1</v>
      </c>
      <c r="AZ26">
        <v>0</v>
      </c>
      <c r="BA26">
        <v>25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Y26*Source!I33</f>
        <v>0</v>
      </c>
      <c r="CY26">
        <f>AB26</f>
        <v>1331.71</v>
      </c>
      <c r="CZ26">
        <f>AF26</f>
        <v>1331.71</v>
      </c>
      <c r="DA26">
        <f>AJ26</f>
        <v>1</v>
      </c>
      <c r="DB26">
        <f t="shared" si="0"/>
        <v>13.32</v>
      </c>
      <c r="DC26">
        <f t="shared" si="1"/>
        <v>4.9800000000000004</v>
      </c>
    </row>
    <row r="27" spans="1:107" x14ac:dyDescent="0.2">
      <c r="A27">
        <f>ROW(Source!A34)</f>
        <v>34</v>
      </c>
      <c r="B27">
        <v>45334378</v>
      </c>
      <c r="C27">
        <v>45335352</v>
      </c>
      <c r="D27">
        <v>41655038</v>
      </c>
      <c r="E27">
        <v>27</v>
      </c>
      <c r="F27">
        <v>1</v>
      </c>
      <c r="G27">
        <v>27</v>
      </c>
      <c r="H27">
        <v>1</v>
      </c>
      <c r="I27" t="s">
        <v>420</v>
      </c>
      <c r="J27" t="s">
        <v>3</v>
      </c>
      <c r="K27" t="s">
        <v>421</v>
      </c>
      <c r="L27">
        <v>1191</v>
      </c>
      <c r="N27">
        <v>1013</v>
      </c>
      <c r="O27" t="s">
        <v>422</v>
      </c>
      <c r="P27" t="s">
        <v>422</v>
      </c>
      <c r="Q27">
        <v>1</v>
      </c>
      <c r="W27">
        <v>0</v>
      </c>
      <c r="X27">
        <v>476480486</v>
      </c>
      <c r="Y27">
        <v>10.72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10.72</v>
      </c>
      <c r="AU27" t="s">
        <v>3</v>
      </c>
      <c r="AV27">
        <v>1</v>
      </c>
      <c r="AW27">
        <v>2</v>
      </c>
      <c r="AX27">
        <v>45335365</v>
      </c>
      <c r="AY27">
        <v>1</v>
      </c>
      <c r="AZ27">
        <v>0</v>
      </c>
      <c r="BA27">
        <v>26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Y27*Source!I34</f>
        <v>0</v>
      </c>
      <c r="CY27">
        <f>AD27</f>
        <v>0</v>
      </c>
      <c r="CZ27">
        <f>AH27</f>
        <v>0</v>
      </c>
      <c r="DA27">
        <f>AL27</f>
        <v>1</v>
      </c>
      <c r="DB27">
        <f t="shared" si="0"/>
        <v>0</v>
      </c>
      <c r="DC27">
        <f t="shared" si="1"/>
        <v>0</v>
      </c>
    </row>
    <row r="28" spans="1:107" x14ac:dyDescent="0.2">
      <c r="A28">
        <f>ROW(Source!A34)</f>
        <v>34</v>
      </c>
      <c r="B28">
        <v>45334378</v>
      </c>
      <c r="C28">
        <v>45335352</v>
      </c>
      <c r="D28">
        <v>41667644</v>
      </c>
      <c r="E28">
        <v>1</v>
      </c>
      <c r="F28">
        <v>1</v>
      </c>
      <c r="G28">
        <v>27</v>
      </c>
      <c r="H28">
        <v>2</v>
      </c>
      <c r="I28" t="s">
        <v>448</v>
      </c>
      <c r="J28" t="s">
        <v>449</v>
      </c>
      <c r="K28" t="s">
        <v>450</v>
      </c>
      <c r="L28">
        <v>1368</v>
      </c>
      <c r="N28">
        <v>1011</v>
      </c>
      <c r="O28" t="s">
        <v>426</v>
      </c>
      <c r="P28" t="s">
        <v>426</v>
      </c>
      <c r="Q28">
        <v>1</v>
      </c>
      <c r="W28">
        <v>0</v>
      </c>
      <c r="X28">
        <v>-637125993</v>
      </c>
      <c r="Y28">
        <v>2.6</v>
      </c>
      <c r="AA28">
        <v>0</v>
      </c>
      <c r="AB28">
        <v>1146.1400000000001</v>
      </c>
      <c r="AC28">
        <v>461.5</v>
      </c>
      <c r="AD28">
        <v>0</v>
      </c>
      <c r="AE28">
        <v>0</v>
      </c>
      <c r="AF28">
        <v>1146.1400000000001</v>
      </c>
      <c r="AG28">
        <v>461.5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2.6</v>
      </c>
      <c r="AU28" t="s">
        <v>3</v>
      </c>
      <c r="AV28">
        <v>0</v>
      </c>
      <c r="AW28">
        <v>2</v>
      </c>
      <c r="AX28">
        <v>45335367</v>
      </c>
      <c r="AY28">
        <v>1</v>
      </c>
      <c r="AZ28">
        <v>0</v>
      </c>
      <c r="BA28">
        <v>27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Y28*Source!I34</f>
        <v>0</v>
      </c>
      <c r="CY28">
        <f t="shared" ref="CY28:CY36" si="5">AB28</f>
        <v>1146.1400000000001</v>
      </c>
      <c r="CZ28">
        <f t="shared" ref="CZ28:CZ36" si="6">AF28</f>
        <v>1146.1400000000001</v>
      </c>
      <c r="DA28">
        <f t="shared" ref="DA28:DA36" si="7">AJ28</f>
        <v>1</v>
      </c>
      <c r="DB28">
        <f t="shared" si="0"/>
        <v>2979.96</v>
      </c>
      <c r="DC28">
        <f t="shared" si="1"/>
        <v>1199.9000000000001</v>
      </c>
    </row>
    <row r="29" spans="1:107" x14ac:dyDescent="0.2">
      <c r="A29">
        <f>ROW(Source!A34)</f>
        <v>34</v>
      </c>
      <c r="B29">
        <v>45334378</v>
      </c>
      <c r="C29">
        <v>45335352</v>
      </c>
      <c r="D29">
        <v>41667332</v>
      </c>
      <c r="E29">
        <v>1</v>
      </c>
      <c r="F29">
        <v>1</v>
      </c>
      <c r="G29">
        <v>27</v>
      </c>
      <c r="H29">
        <v>2</v>
      </c>
      <c r="I29" t="s">
        <v>451</v>
      </c>
      <c r="J29" t="s">
        <v>452</v>
      </c>
      <c r="K29" t="s">
        <v>453</v>
      </c>
      <c r="L29">
        <v>1368</v>
      </c>
      <c r="N29">
        <v>1011</v>
      </c>
      <c r="O29" t="s">
        <v>426</v>
      </c>
      <c r="P29" t="s">
        <v>426</v>
      </c>
      <c r="Q29">
        <v>1</v>
      </c>
      <c r="W29">
        <v>0</v>
      </c>
      <c r="X29">
        <v>1780799386</v>
      </c>
      <c r="Y29">
        <v>2.6</v>
      </c>
      <c r="AA29">
        <v>0</v>
      </c>
      <c r="AB29">
        <v>950.99</v>
      </c>
      <c r="AC29">
        <v>416.71</v>
      </c>
      <c r="AD29">
        <v>0</v>
      </c>
      <c r="AE29">
        <v>0</v>
      </c>
      <c r="AF29">
        <v>950.99</v>
      </c>
      <c r="AG29">
        <v>416.71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2.6</v>
      </c>
      <c r="AU29" t="s">
        <v>3</v>
      </c>
      <c r="AV29">
        <v>0</v>
      </c>
      <c r="AW29">
        <v>2</v>
      </c>
      <c r="AX29">
        <v>45335366</v>
      </c>
      <c r="AY29">
        <v>1</v>
      </c>
      <c r="AZ29">
        <v>0</v>
      </c>
      <c r="BA29">
        <v>28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Y29*Source!I34</f>
        <v>0</v>
      </c>
      <c r="CY29">
        <f t="shared" si="5"/>
        <v>950.99</v>
      </c>
      <c r="CZ29">
        <f t="shared" si="6"/>
        <v>950.99</v>
      </c>
      <c r="DA29">
        <f t="shared" si="7"/>
        <v>1</v>
      </c>
      <c r="DB29">
        <f t="shared" si="0"/>
        <v>2472.5700000000002</v>
      </c>
      <c r="DC29">
        <f t="shared" si="1"/>
        <v>1083.45</v>
      </c>
    </row>
    <row r="30" spans="1:107" x14ac:dyDescent="0.2">
      <c r="A30">
        <f>ROW(Source!A34)</f>
        <v>34</v>
      </c>
      <c r="B30">
        <v>45334378</v>
      </c>
      <c r="C30">
        <v>45335352</v>
      </c>
      <c r="D30">
        <v>41668162</v>
      </c>
      <c r="E30">
        <v>1</v>
      </c>
      <c r="F30">
        <v>1</v>
      </c>
      <c r="G30">
        <v>27</v>
      </c>
      <c r="H30">
        <v>2</v>
      </c>
      <c r="I30" t="s">
        <v>430</v>
      </c>
      <c r="J30" t="s">
        <v>431</v>
      </c>
      <c r="K30" t="s">
        <v>432</v>
      </c>
      <c r="L30">
        <v>1368</v>
      </c>
      <c r="N30">
        <v>1011</v>
      </c>
      <c r="O30" t="s">
        <v>426</v>
      </c>
      <c r="P30" t="s">
        <v>426</v>
      </c>
      <c r="Q30">
        <v>1</v>
      </c>
      <c r="W30">
        <v>0</v>
      </c>
      <c r="X30">
        <v>1403155342</v>
      </c>
      <c r="Y30">
        <v>5.2</v>
      </c>
      <c r="AA30">
        <v>0</v>
      </c>
      <c r="AB30">
        <v>6.02</v>
      </c>
      <c r="AC30">
        <v>0.02</v>
      </c>
      <c r="AD30">
        <v>0</v>
      </c>
      <c r="AE30">
        <v>0</v>
      </c>
      <c r="AF30">
        <v>6.02</v>
      </c>
      <c r="AG30">
        <v>0.02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1</v>
      </c>
      <c r="AP30">
        <v>0</v>
      </c>
      <c r="AQ30">
        <v>0</v>
      </c>
      <c r="AR30">
        <v>0</v>
      </c>
      <c r="AS30" t="s">
        <v>3</v>
      </c>
      <c r="AT30">
        <v>5.2</v>
      </c>
      <c r="AU30" t="s">
        <v>3</v>
      </c>
      <c r="AV30">
        <v>0</v>
      </c>
      <c r="AW30">
        <v>2</v>
      </c>
      <c r="AX30">
        <v>45335368</v>
      </c>
      <c r="AY30">
        <v>1</v>
      </c>
      <c r="AZ30">
        <v>0</v>
      </c>
      <c r="BA30">
        <v>29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Y30*Source!I34</f>
        <v>0</v>
      </c>
      <c r="CY30">
        <f t="shared" si="5"/>
        <v>6.02</v>
      </c>
      <c r="CZ30">
        <f t="shared" si="6"/>
        <v>6.02</v>
      </c>
      <c r="DA30">
        <f t="shared" si="7"/>
        <v>1</v>
      </c>
      <c r="DB30">
        <f t="shared" si="0"/>
        <v>31.3</v>
      </c>
      <c r="DC30">
        <f t="shared" si="1"/>
        <v>0.1</v>
      </c>
    </row>
    <row r="31" spans="1:107" x14ac:dyDescent="0.2">
      <c r="A31">
        <f>ROW(Source!A35)</f>
        <v>35</v>
      </c>
      <c r="B31">
        <v>45334378</v>
      </c>
      <c r="C31">
        <v>45335369</v>
      </c>
      <c r="D31">
        <v>41668090</v>
      </c>
      <c r="E31">
        <v>1</v>
      </c>
      <c r="F31">
        <v>1</v>
      </c>
      <c r="G31">
        <v>27</v>
      </c>
      <c r="H31">
        <v>2</v>
      </c>
      <c r="I31" t="s">
        <v>463</v>
      </c>
      <c r="J31" t="s">
        <v>464</v>
      </c>
      <c r="K31" t="s">
        <v>465</v>
      </c>
      <c r="L31">
        <v>1368</v>
      </c>
      <c r="N31">
        <v>1011</v>
      </c>
      <c r="O31" t="s">
        <v>426</v>
      </c>
      <c r="P31" t="s">
        <v>426</v>
      </c>
      <c r="Q31">
        <v>1</v>
      </c>
      <c r="W31">
        <v>0</v>
      </c>
      <c r="X31">
        <v>-1786200580</v>
      </c>
      <c r="Y31">
        <v>3.6999999999999998E-2</v>
      </c>
      <c r="AA31">
        <v>0</v>
      </c>
      <c r="AB31">
        <v>1014.12</v>
      </c>
      <c r="AC31">
        <v>317.13</v>
      </c>
      <c r="AD31">
        <v>0</v>
      </c>
      <c r="AE31">
        <v>0</v>
      </c>
      <c r="AF31">
        <v>1014.12</v>
      </c>
      <c r="AG31">
        <v>317.13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3.6999999999999998E-2</v>
      </c>
      <c r="AU31" t="s">
        <v>3</v>
      </c>
      <c r="AV31">
        <v>0</v>
      </c>
      <c r="AW31">
        <v>2</v>
      </c>
      <c r="AX31">
        <v>45335373</v>
      </c>
      <c r="AY31">
        <v>1</v>
      </c>
      <c r="AZ31">
        <v>0</v>
      </c>
      <c r="BA31">
        <v>30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Y31*Source!I35</f>
        <v>0</v>
      </c>
      <c r="CY31">
        <f t="shared" si="5"/>
        <v>1014.12</v>
      </c>
      <c r="CZ31">
        <f t="shared" si="6"/>
        <v>1014.12</v>
      </c>
      <c r="DA31">
        <f t="shared" si="7"/>
        <v>1</v>
      </c>
      <c r="DB31">
        <f t="shared" si="0"/>
        <v>37.520000000000003</v>
      </c>
      <c r="DC31">
        <f t="shared" si="1"/>
        <v>11.73</v>
      </c>
    </row>
    <row r="32" spans="1:107" x14ac:dyDescent="0.2">
      <c r="A32">
        <f>ROW(Source!A36)</f>
        <v>36</v>
      </c>
      <c r="B32">
        <v>45334378</v>
      </c>
      <c r="C32">
        <v>45335374</v>
      </c>
      <c r="D32">
        <v>41668090</v>
      </c>
      <c r="E32">
        <v>1</v>
      </c>
      <c r="F32">
        <v>1</v>
      </c>
      <c r="G32">
        <v>27</v>
      </c>
      <c r="H32">
        <v>2</v>
      </c>
      <c r="I32" t="s">
        <v>463</v>
      </c>
      <c r="J32" t="s">
        <v>464</v>
      </c>
      <c r="K32" t="s">
        <v>465</v>
      </c>
      <c r="L32">
        <v>1368</v>
      </c>
      <c r="N32">
        <v>1011</v>
      </c>
      <c r="O32" t="s">
        <v>426</v>
      </c>
      <c r="P32" t="s">
        <v>426</v>
      </c>
      <c r="Q32">
        <v>1</v>
      </c>
      <c r="W32">
        <v>0</v>
      </c>
      <c r="X32">
        <v>-1786200580</v>
      </c>
      <c r="Y32">
        <v>0.44</v>
      </c>
      <c r="AA32">
        <v>0</v>
      </c>
      <c r="AB32">
        <v>1014.12</v>
      </c>
      <c r="AC32">
        <v>317.13</v>
      </c>
      <c r="AD32">
        <v>0</v>
      </c>
      <c r="AE32">
        <v>0</v>
      </c>
      <c r="AF32">
        <v>1014.12</v>
      </c>
      <c r="AG32">
        <v>317.13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1</v>
      </c>
      <c r="AQ32">
        <v>0</v>
      </c>
      <c r="AR32">
        <v>0</v>
      </c>
      <c r="AS32" t="s">
        <v>3</v>
      </c>
      <c r="AT32">
        <v>0.01</v>
      </c>
      <c r="AU32" t="s">
        <v>59</v>
      </c>
      <c r="AV32">
        <v>0</v>
      </c>
      <c r="AW32">
        <v>2</v>
      </c>
      <c r="AX32">
        <v>45335378</v>
      </c>
      <c r="AY32">
        <v>1</v>
      </c>
      <c r="AZ32">
        <v>0</v>
      </c>
      <c r="BA32">
        <v>31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Y32*Source!I36</f>
        <v>0</v>
      </c>
      <c r="CY32">
        <f t="shared" si="5"/>
        <v>1014.12</v>
      </c>
      <c r="CZ32">
        <f t="shared" si="6"/>
        <v>1014.12</v>
      </c>
      <c r="DA32">
        <f t="shared" si="7"/>
        <v>1</v>
      </c>
      <c r="DB32">
        <f>ROUND((ROUND(AT32*CZ32,2)*44),6)</f>
        <v>446.16</v>
      </c>
      <c r="DC32">
        <f>ROUND((ROUND(AT32*AG32,2)*44),6)</f>
        <v>139.47999999999999</v>
      </c>
    </row>
    <row r="33" spans="1:107" x14ac:dyDescent="0.2">
      <c r="A33">
        <f>ROW(Source!A37)</f>
        <v>37</v>
      </c>
      <c r="B33">
        <v>45334378</v>
      </c>
      <c r="C33">
        <v>45335379</v>
      </c>
      <c r="D33">
        <v>41668089</v>
      </c>
      <c r="E33">
        <v>1</v>
      </c>
      <c r="F33">
        <v>1</v>
      </c>
      <c r="G33">
        <v>27</v>
      </c>
      <c r="H33">
        <v>2</v>
      </c>
      <c r="I33" t="s">
        <v>466</v>
      </c>
      <c r="J33" t="s">
        <v>467</v>
      </c>
      <c r="K33" t="s">
        <v>468</v>
      </c>
      <c r="L33">
        <v>1368</v>
      </c>
      <c r="N33">
        <v>1011</v>
      </c>
      <c r="O33" t="s">
        <v>426</v>
      </c>
      <c r="P33" t="s">
        <v>426</v>
      </c>
      <c r="Q33">
        <v>1</v>
      </c>
      <c r="W33">
        <v>0</v>
      </c>
      <c r="X33">
        <v>238809398</v>
      </c>
      <c r="Y33">
        <v>0.02</v>
      </c>
      <c r="AA33">
        <v>0</v>
      </c>
      <c r="AB33">
        <v>1009.4</v>
      </c>
      <c r="AC33">
        <v>316.82</v>
      </c>
      <c r="AD33">
        <v>0</v>
      </c>
      <c r="AE33">
        <v>0</v>
      </c>
      <c r="AF33">
        <v>1009.4</v>
      </c>
      <c r="AG33">
        <v>316.82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0.02</v>
      </c>
      <c r="AU33" t="s">
        <v>3</v>
      </c>
      <c r="AV33">
        <v>0</v>
      </c>
      <c r="AW33">
        <v>2</v>
      </c>
      <c r="AX33">
        <v>45335382</v>
      </c>
      <c r="AY33">
        <v>1</v>
      </c>
      <c r="AZ33">
        <v>0</v>
      </c>
      <c r="BA33">
        <v>32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Y33*Source!I37</f>
        <v>0</v>
      </c>
      <c r="CY33">
        <f t="shared" si="5"/>
        <v>1009.4</v>
      </c>
      <c r="CZ33">
        <f t="shared" si="6"/>
        <v>1009.4</v>
      </c>
      <c r="DA33">
        <f t="shared" si="7"/>
        <v>1</v>
      </c>
      <c r="DB33">
        <f>ROUND(ROUND(AT33*CZ33,2),6)</f>
        <v>20.190000000000001</v>
      </c>
      <c r="DC33">
        <f>ROUND(ROUND(AT33*AG33,2),6)</f>
        <v>6.34</v>
      </c>
    </row>
    <row r="34" spans="1:107" x14ac:dyDescent="0.2">
      <c r="A34">
        <f>ROW(Source!A37)</f>
        <v>37</v>
      </c>
      <c r="B34">
        <v>45334378</v>
      </c>
      <c r="C34">
        <v>45335379</v>
      </c>
      <c r="D34">
        <v>41668090</v>
      </c>
      <c r="E34">
        <v>1</v>
      </c>
      <c r="F34">
        <v>1</v>
      </c>
      <c r="G34">
        <v>27</v>
      </c>
      <c r="H34">
        <v>2</v>
      </c>
      <c r="I34" t="s">
        <v>463</v>
      </c>
      <c r="J34" t="s">
        <v>464</v>
      </c>
      <c r="K34" t="s">
        <v>465</v>
      </c>
      <c r="L34">
        <v>1368</v>
      </c>
      <c r="N34">
        <v>1011</v>
      </c>
      <c r="O34" t="s">
        <v>426</v>
      </c>
      <c r="P34" t="s">
        <v>426</v>
      </c>
      <c r="Q34">
        <v>1</v>
      </c>
      <c r="W34">
        <v>0</v>
      </c>
      <c r="X34">
        <v>-1786200580</v>
      </c>
      <c r="Y34">
        <v>1.7999999999999999E-2</v>
      </c>
      <c r="AA34">
        <v>0</v>
      </c>
      <c r="AB34">
        <v>1014.12</v>
      </c>
      <c r="AC34">
        <v>317.13</v>
      </c>
      <c r="AD34">
        <v>0</v>
      </c>
      <c r="AE34">
        <v>0</v>
      </c>
      <c r="AF34">
        <v>1014.12</v>
      </c>
      <c r="AG34">
        <v>317.13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1.7999999999999999E-2</v>
      </c>
      <c r="AU34" t="s">
        <v>3</v>
      </c>
      <c r="AV34">
        <v>0</v>
      </c>
      <c r="AW34">
        <v>2</v>
      </c>
      <c r="AX34">
        <v>45335383</v>
      </c>
      <c r="AY34">
        <v>1</v>
      </c>
      <c r="AZ34">
        <v>0</v>
      </c>
      <c r="BA34">
        <v>33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Y34*Source!I37</f>
        <v>0</v>
      </c>
      <c r="CY34">
        <f t="shared" si="5"/>
        <v>1014.12</v>
      </c>
      <c r="CZ34">
        <f t="shared" si="6"/>
        <v>1014.12</v>
      </c>
      <c r="DA34">
        <f t="shared" si="7"/>
        <v>1</v>
      </c>
      <c r="DB34">
        <f>ROUND(ROUND(AT34*CZ34,2),6)</f>
        <v>18.25</v>
      </c>
      <c r="DC34">
        <f>ROUND(ROUND(AT34*AG34,2),6)</f>
        <v>5.71</v>
      </c>
    </row>
    <row r="35" spans="1:107" x14ac:dyDescent="0.2">
      <c r="A35">
        <f>ROW(Source!A38)</f>
        <v>38</v>
      </c>
      <c r="B35">
        <v>45334378</v>
      </c>
      <c r="C35">
        <v>45335384</v>
      </c>
      <c r="D35">
        <v>41668089</v>
      </c>
      <c r="E35">
        <v>1</v>
      </c>
      <c r="F35">
        <v>1</v>
      </c>
      <c r="G35">
        <v>27</v>
      </c>
      <c r="H35">
        <v>2</v>
      </c>
      <c r="I35" t="s">
        <v>466</v>
      </c>
      <c r="J35" t="s">
        <v>467</v>
      </c>
      <c r="K35" t="s">
        <v>468</v>
      </c>
      <c r="L35">
        <v>1368</v>
      </c>
      <c r="N35">
        <v>1011</v>
      </c>
      <c r="O35" t="s">
        <v>426</v>
      </c>
      <c r="P35" t="s">
        <v>426</v>
      </c>
      <c r="Q35">
        <v>1</v>
      </c>
      <c r="W35">
        <v>0</v>
      </c>
      <c r="X35">
        <v>238809398</v>
      </c>
      <c r="Y35">
        <v>0.44</v>
      </c>
      <c r="AA35">
        <v>0</v>
      </c>
      <c r="AB35">
        <v>1009.4</v>
      </c>
      <c r="AC35">
        <v>316.82</v>
      </c>
      <c r="AD35">
        <v>0</v>
      </c>
      <c r="AE35">
        <v>0</v>
      </c>
      <c r="AF35">
        <v>1009.4</v>
      </c>
      <c r="AG35">
        <v>316.82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1</v>
      </c>
      <c r="AQ35">
        <v>0</v>
      </c>
      <c r="AR35">
        <v>0</v>
      </c>
      <c r="AS35" t="s">
        <v>3</v>
      </c>
      <c r="AT35">
        <v>0.01</v>
      </c>
      <c r="AU35" t="s">
        <v>59</v>
      </c>
      <c r="AV35">
        <v>0</v>
      </c>
      <c r="AW35">
        <v>2</v>
      </c>
      <c r="AX35">
        <v>45335387</v>
      </c>
      <c r="AY35">
        <v>1</v>
      </c>
      <c r="AZ35">
        <v>0</v>
      </c>
      <c r="BA35">
        <v>34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Y35*Source!I38</f>
        <v>0</v>
      </c>
      <c r="CY35">
        <f t="shared" si="5"/>
        <v>1009.4</v>
      </c>
      <c r="CZ35">
        <f t="shared" si="6"/>
        <v>1009.4</v>
      </c>
      <c r="DA35">
        <f t="shared" si="7"/>
        <v>1</v>
      </c>
      <c r="DB35">
        <f>ROUND((ROUND(AT35*CZ35,2)*44),6)</f>
        <v>443.96</v>
      </c>
      <c r="DC35">
        <f>ROUND((ROUND(AT35*AG35,2)*44),6)</f>
        <v>139.47999999999999</v>
      </c>
    </row>
    <row r="36" spans="1:107" x14ac:dyDescent="0.2">
      <c r="A36">
        <f>ROW(Source!A38)</f>
        <v>38</v>
      </c>
      <c r="B36">
        <v>45334378</v>
      </c>
      <c r="C36">
        <v>45335384</v>
      </c>
      <c r="D36">
        <v>41668090</v>
      </c>
      <c r="E36">
        <v>1</v>
      </c>
      <c r="F36">
        <v>1</v>
      </c>
      <c r="G36">
        <v>27</v>
      </c>
      <c r="H36">
        <v>2</v>
      </c>
      <c r="I36" t="s">
        <v>463</v>
      </c>
      <c r="J36" t="s">
        <v>464</v>
      </c>
      <c r="K36" t="s">
        <v>465</v>
      </c>
      <c r="L36">
        <v>1368</v>
      </c>
      <c r="N36">
        <v>1011</v>
      </c>
      <c r="O36" t="s">
        <v>426</v>
      </c>
      <c r="P36" t="s">
        <v>426</v>
      </c>
      <c r="Q36">
        <v>1</v>
      </c>
      <c r="W36">
        <v>0</v>
      </c>
      <c r="X36">
        <v>-1786200580</v>
      </c>
      <c r="Y36">
        <v>0.35199999999999998</v>
      </c>
      <c r="AA36">
        <v>0</v>
      </c>
      <c r="AB36">
        <v>1014.12</v>
      </c>
      <c r="AC36">
        <v>317.13</v>
      </c>
      <c r="AD36">
        <v>0</v>
      </c>
      <c r="AE36">
        <v>0</v>
      </c>
      <c r="AF36">
        <v>1014.12</v>
      </c>
      <c r="AG36">
        <v>317.13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1</v>
      </c>
      <c r="AQ36">
        <v>0</v>
      </c>
      <c r="AR36">
        <v>0</v>
      </c>
      <c r="AS36" t="s">
        <v>3</v>
      </c>
      <c r="AT36">
        <v>8.0000000000000002E-3</v>
      </c>
      <c r="AU36" t="s">
        <v>59</v>
      </c>
      <c r="AV36">
        <v>0</v>
      </c>
      <c r="AW36">
        <v>2</v>
      </c>
      <c r="AX36">
        <v>45335388</v>
      </c>
      <c r="AY36">
        <v>1</v>
      </c>
      <c r="AZ36">
        <v>0</v>
      </c>
      <c r="BA36">
        <v>35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Y36*Source!I38</f>
        <v>0</v>
      </c>
      <c r="CY36">
        <f t="shared" si="5"/>
        <v>1014.12</v>
      </c>
      <c r="CZ36">
        <f t="shared" si="6"/>
        <v>1014.12</v>
      </c>
      <c r="DA36">
        <f t="shared" si="7"/>
        <v>1</v>
      </c>
      <c r="DB36">
        <f>ROUND((ROUND(AT36*CZ36,2)*44),6)</f>
        <v>356.84</v>
      </c>
      <c r="DC36">
        <f>ROUND((ROUND(AT36*AG36,2)*44),6)</f>
        <v>111.76</v>
      </c>
    </row>
    <row r="37" spans="1:107" x14ac:dyDescent="0.2">
      <c r="A37">
        <f>ROW(Source!A40)</f>
        <v>40</v>
      </c>
      <c r="B37">
        <v>45334378</v>
      </c>
      <c r="C37">
        <v>45335390</v>
      </c>
      <c r="D37">
        <v>41655038</v>
      </c>
      <c r="E37">
        <v>27</v>
      </c>
      <c r="F37">
        <v>1</v>
      </c>
      <c r="G37">
        <v>27</v>
      </c>
      <c r="H37">
        <v>1</v>
      </c>
      <c r="I37" t="s">
        <v>420</v>
      </c>
      <c r="J37" t="s">
        <v>3</v>
      </c>
      <c r="K37" t="s">
        <v>421</v>
      </c>
      <c r="L37">
        <v>1191</v>
      </c>
      <c r="N37">
        <v>1013</v>
      </c>
      <c r="O37" t="s">
        <v>422</v>
      </c>
      <c r="P37" t="s">
        <v>422</v>
      </c>
      <c r="Q37">
        <v>1</v>
      </c>
      <c r="W37">
        <v>0</v>
      </c>
      <c r="X37">
        <v>476480486</v>
      </c>
      <c r="Y37">
        <v>87.29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87.29</v>
      </c>
      <c r="AU37" t="s">
        <v>3</v>
      </c>
      <c r="AV37">
        <v>1</v>
      </c>
      <c r="AW37">
        <v>2</v>
      </c>
      <c r="AX37">
        <v>45335418</v>
      </c>
      <c r="AY37">
        <v>1</v>
      </c>
      <c r="AZ37">
        <v>0</v>
      </c>
      <c r="BA37">
        <v>36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Y37*Source!I40</f>
        <v>0</v>
      </c>
      <c r="CY37">
        <f>AD37</f>
        <v>0</v>
      </c>
      <c r="CZ37">
        <f>AH37</f>
        <v>0</v>
      </c>
      <c r="DA37">
        <f>AL37</f>
        <v>1</v>
      </c>
      <c r="DB37">
        <f t="shared" ref="DB37:DB68" si="8">ROUND(ROUND(AT37*CZ37,2),6)</f>
        <v>0</v>
      </c>
      <c r="DC37">
        <f t="shared" ref="DC37:DC68" si="9">ROUND(ROUND(AT37*AG37,2),6)</f>
        <v>0</v>
      </c>
    </row>
    <row r="38" spans="1:107" x14ac:dyDescent="0.2">
      <c r="A38">
        <f>ROW(Source!A40)</f>
        <v>40</v>
      </c>
      <c r="B38">
        <v>45334378</v>
      </c>
      <c r="C38">
        <v>45335390</v>
      </c>
      <c r="D38">
        <v>41667335</v>
      </c>
      <c r="E38">
        <v>1</v>
      </c>
      <c r="F38">
        <v>1</v>
      </c>
      <c r="G38">
        <v>27</v>
      </c>
      <c r="H38">
        <v>2</v>
      </c>
      <c r="I38" t="s">
        <v>469</v>
      </c>
      <c r="J38" t="s">
        <v>470</v>
      </c>
      <c r="K38" t="s">
        <v>471</v>
      </c>
      <c r="L38">
        <v>1368</v>
      </c>
      <c r="N38">
        <v>1011</v>
      </c>
      <c r="O38" t="s">
        <v>426</v>
      </c>
      <c r="P38" t="s">
        <v>426</v>
      </c>
      <c r="Q38">
        <v>1</v>
      </c>
      <c r="W38">
        <v>0</v>
      </c>
      <c r="X38">
        <v>-714750861</v>
      </c>
      <c r="Y38">
        <v>1.59</v>
      </c>
      <c r="AA38">
        <v>0</v>
      </c>
      <c r="AB38">
        <v>740.94</v>
      </c>
      <c r="AC38">
        <v>413.22</v>
      </c>
      <c r="AD38">
        <v>0</v>
      </c>
      <c r="AE38">
        <v>0</v>
      </c>
      <c r="AF38">
        <v>740.94</v>
      </c>
      <c r="AG38">
        <v>413.22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1.59</v>
      </c>
      <c r="AU38" t="s">
        <v>3</v>
      </c>
      <c r="AV38">
        <v>0</v>
      </c>
      <c r="AW38">
        <v>2</v>
      </c>
      <c r="AX38">
        <v>45335419</v>
      </c>
      <c r="AY38">
        <v>1</v>
      </c>
      <c r="AZ38">
        <v>0</v>
      </c>
      <c r="BA38">
        <v>37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Y38*Source!I40</f>
        <v>0</v>
      </c>
      <c r="CY38">
        <f>AB38</f>
        <v>740.94</v>
      </c>
      <c r="CZ38">
        <f>AF38</f>
        <v>740.94</v>
      </c>
      <c r="DA38">
        <f>AJ38</f>
        <v>1</v>
      </c>
      <c r="DB38">
        <f t="shared" si="8"/>
        <v>1178.0899999999999</v>
      </c>
      <c r="DC38">
        <f t="shared" si="9"/>
        <v>657.02</v>
      </c>
    </row>
    <row r="39" spans="1:107" x14ac:dyDescent="0.2">
      <c r="A39">
        <f>ROW(Source!A40)</f>
        <v>40</v>
      </c>
      <c r="B39">
        <v>45334378</v>
      </c>
      <c r="C39">
        <v>45335390</v>
      </c>
      <c r="D39">
        <v>41667492</v>
      </c>
      <c r="E39">
        <v>1</v>
      </c>
      <c r="F39">
        <v>1</v>
      </c>
      <c r="G39">
        <v>27</v>
      </c>
      <c r="H39">
        <v>2</v>
      </c>
      <c r="I39" t="s">
        <v>472</v>
      </c>
      <c r="J39" t="s">
        <v>473</v>
      </c>
      <c r="K39" t="s">
        <v>474</v>
      </c>
      <c r="L39">
        <v>1368</v>
      </c>
      <c r="N39">
        <v>1011</v>
      </c>
      <c r="O39" t="s">
        <v>426</v>
      </c>
      <c r="P39" t="s">
        <v>426</v>
      </c>
      <c r="Q39">
        <v>1</v>
      </c>
      <c r="W39">
        <v>0</v>
      </c>
      <c r="X39">
        <v>1176113426</v>
      </c>
      <c r="Y39">
        <v>5.15</v>
      </c>
      <c r="AA39">
        <v>0</v>
      </c>
      <c r="AB39">
        <v>1270.56</v>
      </c>
      <c r="AC39">
        <v>493.86</v>
      </c>
      <c r="AD39">
        <v>0</v>
      </c>
      <c r="AE39">
        <v>0</v>
      </c>
      <c r="AF39">
        <v>1270.56</v>
      </c>
      <c r="AG39">
        <v>493.86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5.15</v>
      </c>
      <c r="AU39" t="s">
        <v>3</v>
      </c>
      <c r="AV39">
        <v>0</v>
      </c>
      <c r="AW39">
        <v>2</v>
      </c>
      <c r="AX39">
        <v>45335420</v>
      </c>
      <c r="AY39">
        <v>1</v>
      </c>
      <c r="AZ39">
        <v>0</v>
      </c>
      <c r="BA39">
        <v>38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Y39*Source!I40</f>
        <v>0</v>
      </c>
      <c r="CY39">
        <f>AB39</f>
        <v>1270.56</v>
      </c>
      <c r="CZ39">
        <f>AF39</f>
        <v>1270.56</v>
      </c>
      <c r="DA39">
        <f>AJ39</f>
        <v>1</v>
      </c>
      <c r="DB39">
        <f t="shared" si="8"/>
        <v>6543.38</v>
      </c>
      <c r="DC39">
        <f t="shared" si="9"/>
        <v>2543.38</v>
      </c>
    </row>
    <row r="40" spans="1:107" x14ac:dyDescent="0.2">
      <c r="A40">
        <f>ROW(Source!A40)</f>
        <v>40</v>
      </c>
      <c r="B40">
        <v>45334378</v>
      </c>
      <c r="C40">
        <v>45335390</v>
      </c>
      <c r="D40">
        <v>41667478</v>
      </c>
      <c r="E40">
        <v>1</v>
      </c>
      <c r="F40">
        <v>1</v>
      </c>
      <c r="G40">
        <v>27</v>
      </c>
      <c r="H40">
        <v>2</v>
      </c>
      <c r="I40" t="s">
        <v>475</v>
      </c>
      <c r="J40" t="s">
        <v>476</v>
      </c>
      <c r="K40" t="s">
        <v>477</v>
      </c>
      <c r="L40">
        <v>1368</v>
      </c>
      <c r="N40">
        <v>1011</v>
      </c>
      <c r="O40" t="s">
        <v>426</v>
      </c>
      <c r="P40" t="s">
        <v>426</v>
      </c>
      <c r="Q40">
        <v>1</v>
      </c>
      <c r="W40">
        <v>0</v>
      </c>
      <c r="X40">
        <v>-1930120489</v>
      </c>
      <c r="Y40">
        <v>11.26</v>
      </c>
      <c r="AA40">
        <v>0</v>
      </c>
      <c r="AB40">
        <v>1261.8699999999999</v>
      </c>
      <c r="AC40">
        <v>530.02</v>
      </c>
      <c r="AD40">
        <v>0</v>
      </c>
      <c r="AE40">
        <v>0</v>
      </c>
      <c r="AF40">
        <v>1261.8699999999999</v>
      </c>
      <c r="AG40">
        <v>530.02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3</v>
      </c>
      <c r="AT40">
        <v>11.26</v>
      </c>
      <c r="AU40" t="s">
        <v>3</v>
      </c>
      <c r="AV40">
        <v>0</v>
      </c>
      <c r="AW40">
        <v>2</v>
      </c>
      <c r="AX40">
        <v>45335421</v>
      </c>
      <c r="AY40">
        <v>1</v>
      </c>
      <c r="AZ40">
        <v>0</v>
      </c>
      <c r="BA40">
        <v>39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Y40*Source!I40</f>
        <v>0</v>
      </c>
      <c r="CY40">
        <f>AB40</f>
        <v>1261.8699999999999</v>
      </c>
      <c r="CZ40">
        <f>AF40</f>
        <v>1261.8699999999999</v>
      </c>
      <c r="DA40">
        <f>AJ40</f>
        <v>1</v>
      </c>
      <c r="DB40">
        <f t="shared" si="8"/>
        <v>14208.66</v>
      </c>
      <c r="DC40">
        <f t="shared" si="9"/>
        <v>5968.03</v>
      </c>
    </row>
    <row r="41" spans="1:107" x14ac:dyDescent="0.2">
      <c r="A41">
        <f>ROW(Source!A40)</f>
        <v>40</v>
      </c>
      <c r="B41">
        <v>45334378</v>
      </c>
      <c r="C41">
        <v>45335390</v>
      </c>
      <c r="D41">
        <v>41667479</v>
      </c>
      <c r="E41">
        <v>1</v>
      </c>
      <c r="F41">
        <v>1</v>
      </c>
      <c r="G41">
        <v>27</v>
      </c>
      <c r="H41">
        <v>2</v>
      </c>
      <c r="I41" t="s">
        <v>478</v>
      </c>
      <c r="J41" t="s">
        <v>479</v>
      </c>
      <c r="K41" t="s">
        <v>480</v>
      </c>
      <c r="L41">
        <v>1368</v>
      </c>
      <c r="N41">
        <v>1011</v>
      </c>
      <c r="O41" t="s">
        <v>426</v>
      </c>
      <c r="P41" t="s">
        <v>426</v>
      </c>
      <c r="Q41">
        <v>1</v>
      </c>
      <c r="W41">
        <v>0</v>
      </c>
      <c r="X41">
        <v>1869206802</v>
      </c>
      <c r="Y41">
        <v>32.19</v>
      </c>
      <c r="AA41">
        <v>0</v>
      </c>
      <c r="AB41">
        <v>1827.95</v>
      </c>
      <c r="AC41">
        <v>720.55</v>
      </c>
      <c r="AD41">
        <v>0</v>
      </c>
      <c r="AE41">
        <v>0</v>
      </c>
      <c r="AF41">
        <v>1827.95</v>
      </c>
      <c r="AG41">
        <v>720.55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32.19</v>
      </c>
      <c r="AU41" t="s">
        <v>3</v>
      </c>
      <c r="AV41">
        <v>0</v>
      </c>
      <c r="AW41">
        <v>2</v>
      </c>
      <c r="AX41">
        <v>45335422</v>
      </c>
      <c r="AY41">
        <v>1</v>
      </c>
      <c r="AZ41">
        <v>0</v>
      </c>
      <c r="BA41">
        <v>40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Y41*Source!I40</f>
        <v>0</v>
      </c>
      <c r="CY41">
        <f>AB41</f>
        <v>1827.95</v>
      </c>
      <c r="CZ41">
        <f>AF41</f>
        <v>1827.95</v>
      </c>
      <c r="DA41">
        <f>AJ41</f>
        <v>1</v>
      </c>
      <c r="DB41">
        <f t="shared" si="8"/>
        <v>58841.71</v>
      </c>
      <c r="DC41">
        <f t="shared" si="9"/>
        <v>23194.5</v>
      </c>
    </row>
    <row r="42" spans="1:107" x14ac:dyDescent="0.2">
      <c r="A42">
        <f>ROW(Source!A40)</f>
        <v>40</v>
      </c>
      <c r="B42">
        <v>45334378</v>
      </c>
      <c r="C42">
        <v>45335390</v>
      </c>
      <c r="D42">
        <v>41667516</v>
      </c>
      <c r="E42">
        <v>1</v>
      </c>
      <c r="F42">
        <v>1</v>
      </c>
      <c r="G42">
        <v>27</v>
      </c>
      <c r="H42">
        <v>2</v>
      </c>
      <c r="I42" t="s">
        <v>481</v>
      </c>
      <c r="J42" t="s">
        <v>482</v>
      </c>
      <c r="K42" t="s">
        <v>483</v>
      </c>
      <c r="L42">
        <v>1368</v>
      </c>
      <c r="N42">
        <v>1011</v>
      </c>
      <c r="O42" t="s">
        <v>426</v>
      </c>
      <c r="P42" t="s">
        <v>426</v>
      </c>
      <c r="Q42">
        <v>1</v>
      </c>
      <c r="W42">
        <v>0</v>
      </c>
      <c r="X42">
        <v>876429750</v>
      </c>
      <c r="Y42">
        <v>5.81</v>
      </c>
      <c r="AA42">
        <v>0</v>
      </c>
      <c r="AB42">
        <v>1518.12</v>
      </c>
      <c r="AC42">
        <v>716.66</v>
      </c>
      <c r="AD42">
        <v>0</v>
      </c>
      <c r="AE42">
        <v>0</v>
      </c>
      <c r="AF42">
        <v>1518.12</v>
      </c>
      <c r="AG42">
        <v>716.66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5.81</v>
      </c>
      <c r="AU42" t="s">
        <v>3</v>
      </c>
      <c r="AV42">
        <v>0</v>
      </c>
      <c r="AW42">
        <v>2</v>
      </c>
      <c r="AX42">
        <v>45335423</v>
      </c>
      <c r="AY42">
        <v>1</v>
      </c>
      <c r="AZ42">
        <v>0</v>
      </c>
      <c r="BA42">
        <v>41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Y42*Source!I40</f>
        <v>0</v>
      </c>
      <c r="CY42">
        <f>AB42</f>
        <v>1518.12</v>
      </c>
      <c r="CZ42">
        <f>AF42</f>
        <v>1518.12</v>
      </c>
      <c r="DA42">
        <f>AJ42</f>
        <v>1</v>
      </c>
      <c r="DB42">
        <f t="shared" si="8"/>
        <v>8820.2800000000007</v>
      </c>
      <c r="DC42">
        <f t="shared" si="9"/>
        <v>4163.79</v>
      </c>
    </row>
    <row r="43" spans="1:107" x14ac:dyDescent="0.2">
      <c r="A43">
        <f>ROW(Source!A40)</f>
        <v>40</v>
      </c>
      <c r="B43">
        <v>45334378</v>
      </c>
      <c r="C43">
        <v>45335390</v>
      </c>
      <c r="D43">
        <v>41669470</v>
      </c>
      <c r="E43">
        <v>1</v>
      </c>
      <c r="F43">
        <v>1</v>
      </c>
      <c r="G43">
        <v>27</v>
      </c>
      <c r="H43">
        <v>3</v>
      </c>
      <c r="I43" t="s">
        <v>484</v>
      </c>
      <c r="J43" t="s">
        <v>485</v>
      </c>
      <c r="K43" t="s">
        <v>486</v>
      </c>
      <c r="L43">
        <v>1339</v>
      </c>
      <c r="N43">
        <v>1007</v>
      </c>
      <c r="O43" t="s">
        <v>93</v>
      </c>
      <c r="P43" t="s">
        <v>93</v>
      </c>
      <c r="Q43">
        <v>1</v>
      </c>
      <c r="W43">
        <v>0</v>
      </c>
      <c r="X43">
        <v>1282915124</v>
      </c>
      <c r="Y43">
        <v>11.5</v>
      </c>
      <c r="AA43">
        <v>1865.77</v>
      </c>
      <c r="AB43">
        <v>0</v>
      </c>
      <c r="AC43">
        <v>0</v>
      </c>
      <c r="AD43">
        <v>0</v>
      </c>
      <c r="AE43">
        <v>1865.77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11.5</v>
      </c>
      <c r="AU43" t="s">
        <v>3</v>
      </c>
      <c r="AV43">
        <v>0</v>
      </c>
      <c r="AW43">
        <v>2</v>
      </c>
      <c r="AX43">
        <v>45335424</v>
      </c>
      <c r="AY43">
        <v>1</v>
      </c>
      <c r="AZ43">
        <v>0</v>
      </c>
      <c r="BA43">
        <v>42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Y43*Source!I40</f>
        <v>0</v>
      </c>
      <c r="CY43">
        <f>AA43</f>
        <v>1865.77</v>
      </c>
      <c r="CZ43">
        <f>AE43</f>
        <v>1865.77</v>
      </c>
      <c r="DA43">
        <f>AI43</f>
        <v>1</v>
      </c>
      <c r="DB43">
        <f t="shared" si="8"/>
        <v>21456.36</v>
      </c>
      <c r="DC43">
        <f t="shared" si="9"/>
        <v>0</v>
      </c>
    </row>
    <row r="44" spans="1:107" x14ac:dyDescent="0.2">
      <c r="A44">
        <f>ROW(Source!A40)</f>
        <v>40</v>
      </c>
      <c r="B44">
        <v>45334378</v>
      </c>
      <c r="C44">
        <v>45335390</v>
      </c>
      <c r="D44">
        <v>41669471</v>
      </c>
      <c r="E44">
        <v>1</v>
      </c>
      <c r="F44">
        <v>1</v>
      </c>
      <c r="G44">
        <v>27</v>
      </c>
      <c r="H44">
        <v>3</v>
      </c>
      <c r="I44" t="s">
        <v>487</v>
      </c>
      <c r="J44" t="s">
        <v>488</v>
      </c>
      <c r="K44" t="s">
        <v>489</v>
      </c>
      <c r="L44">
        <v>1339</v>
      </c>
      <c r="N44">
        <v>1007</v>
      </c>
      <c r="O44" t="s">
        <v>93</v>
      </c>
      <c r="P44" t="s">
        <v>93</v>
      </c>
      <c r="Q44">
        <v>1</v>
      </c>
      <c r="W44">
        <v>0</v>
      </c>
      <c r="X44">
        <v>811973350</v>
      </c>
      <c r="Y44">
        <v>55</v>
      </c>
      <c r="AA44">
        <v>1763.75</v>
      </c>
      <c r="AB44">
        <v>0</v>
      </c>
      <c r="AC44">
        <v>0</v>
      </c>
      <c r="AD44">
        <v>0</v>
      </c>
      <c r="AE44">
        <v>1763.75</v>
      </c>
      <c r="AF44">
        <v>0</v>
      </c>
      <c r="AG44">
        <v>0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55</v>
      </c>
      <c r="AU44" t="s">
        <v>3</v>
      </c>
      <c r="AV44">
        <v>0</v>
      </c>
      <c r="AW44">
        <v>2</v>
      </c>
      <c r="AX44">
        <v>45335425</v>
      </c>
      <c r="AY44">
        <v>1</v>
      </c>
      <c r="AZ44">
        <v>0</v>
      </c>
      <c r="BA44">
        <v>43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Y44*Source!I40</f>
        <v>0</v>
      </c>
      <c r="CY44">
        <f>AA44</f>
        <v>1763.75</v>
      </c>
      <c r="CZ44">
        <f>AE44</f>
        <v>1763.75</v>
      </c>
      <c r="DA44">
        <f>AI44</f>
        <v>1</v>
      </c>
      <c r="DB44">
        <f t="shared" si="8"/>
        <v>97006.25</v>
      </c>
      <c r="DC44">
        <f t="shared" si="9"/>
        <v>0</v>
      </c>
    </row>
    <row r="45" spans="1:107" x14ac:dyDescent="0.2">
      <c r="A45">
        <f>ROW(Source!A40)</f>
        <v>40</v>
      </c>
      <c r="B45">
        <v>45334378</v>
      </c>
      <c r="C45">
        <v>45335390</v>
      </c>
      <c r="D45">
        <v>41670191</v>
      </c>
      <c r="E45">
        <v>1</v>
      </c>
      <c r="F45">
        <v>1</v>
      </c>
      <c r="G45">
        <v>27</v>
      </c>
      <c r="H45">
        <v>3</v>
      </c>
      <c r="I45" t="s">
        <v>442</v>
      </c>
      <c r="J45" t="s">
        <v>443</v>
      </c>
      <c r="K45" t="s">
        <v>444</v>
      </c>
      <c r="L45">
        <v>1339</v>
      </c>
      <c r="N45">
        <v>1007</v>
      </c>
      <c r="O45" t="s">
        <v>93</v>
      </c>
      <c r="P45" t="s">
        <v>93</v>
      </c>
      <c r="Q45">
        <v>1</v>
      </c>
      <c r="W45">
        <v>0</v>
      </c>
      <c r="X45">
        <v>2028445372</v>
      </c>
      <c r="Y45">
        <v>25</v>
      </c>
      <c r="AA45">
        <v>35.25</v>
      </c>
      <c r="AB45">
        <v>0</v>
      </c>
      <c r="AC45">
        <v>0</v>
      </c>
      <c r="AD45">
        <v>0</v>
      </c>
      <c r="AE45">
        <v>35.25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25</v>
      </c>
      <c r="AU45" t="s">
        <v>3</v>
      </c>
      <c r="AV45">
        <v>0</v>
      </c>
      <c r="AW45">
        <v>2</v>
      </c>
      <c r="AX45">
        <v>45335426</v>
      </c>
      <c r="AY45">
        <v>1</v>
      </c>
      <c r="AZ45">
        <v>0</v>
      </c>
      <c r="BA45">
        <v>44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Y45*Source!I40</f>
        <v>0</v>
      </c>
      <c r="CY45">
        <f>AA45</f>
        <v>35.25</v>
      </c>
      <c r="CZ45">
        <f>AE45</f>
        <v>35.25</v>
      </c>
      <c r="DA45">
        <f>AI45</f>
        <v>1</v>
      </c>
      <c r="DB45">
        <f t="shared" si="8"/>
        <v>881.25</v>
      </c>
      <c r="DC45">
        <f t="shared" si="9"/>
        <v>0</v>
      </c>
    </row>
    <row r="46" spans="1:107" x14ac:dyDescent="0.2">
      <c r="A46">
        <f>ROW(Source!A41)</f>
        <v>41</v>
      </c>
      <c r="B46">
        <v>45334378</v>
      </c>
      <c r="C46">
        <v>45335427</v>
      </c>
      <c r="D46">
        <v>41655038</v>
      </c>
      <c r="E46">
        <v>27</v>
      </c>
      <c r="F46">
        <v>1</v>
      </c>
      <c r="G46">
        <v>27</v>
      </c>
      <c r="H46">
        <v>1</v>
      </c>
      <c r="I46" t="s">
        <v>420</v>
      </c>
      <c r="J46" t="s">
        <v>3</v>
      </c>
      <c r="K46" t="s">
        <v>421</v>
      </c>
      <c r="L46">
        <v>1191</v>
      </c>
      <c r="N46">
        <v>1013</v>
      </c>
      <c r="O46" t="s">
        <v>422</v>
      </c>
      <c r="P46" t="s">
        <v>422</v>
      </c>
      <c r="Q46">
        <v>1</v>
      </c>
      <c r="W46">
        <v>0</v>
      </c>
      <c r="X46">
        <v>476480486</v>
      </c>
      <c r="Y46">
        <v>19.100000000000001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19.100000000000001</v>
      </c>
      <c r="AU46" t="s">
        <v>3</v>
      </c>
      <c r="AV46">
        <v>1</v>
      </c>
      <c r="AW46">
        <v>2</v>
      </c>
      <c r="AX46">
        <v>45335434</v>
      </c>
      <c r="AY46">
        <v>1</v>
      </c>
      <c r="AZ46">
        <v>0</v>
      </c>
      <c r="BA46">
        <v>45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Y46*Source!I41</f>
        <v>0</v>
      </c>
      <c r="CY46">
        <f>AD46</f>
        <v>0</v>
      </c>
      <c r="CZ46">
        <f>AH46</f>
        <v>0</v>
      </c>
      <c r="DA46">
        <f>AL46</f>
        <v>1</v>
      </c>
      <c r="DB46">
        <f t="shared" si="8"/>
        <v>0</v>
      </c>
      <c r="DC46">
        <f t="shared" si="9"/>
        <v>0</v>
      </c>
    </row>
    <row r="47" spans="1:107" x14ac:dyDescent="0.2">
      <c r="A47">
        <f>ROW(Source!A41)</f>
        <v>41</v>
      </c>
      <c r="B47">
        <v>45334378</v>
      </c>
      <c r="C47">
        <v>45335427</v>
      </c>
      <c r="D47">
        <v>41667494</v>
      </c>
      <c r="E47">
        <v>1</v>
      </c>
      <c r="F47">
        <v>1</v>
      </c>
      <c r="G47">
        <v>27</v>
      </c>
      <c r="H47">
        <v>2</v>
      </c>
      <c r="I47" t="s">
        <v>490</v>
      </c>
      <c r="J47" t="s">
        <v>491</v>
      </c>
      <c r="K47" t="s">
        <v>492</v>
      </c>
      <c r="L47">
        <v>1368</v>
      </c>
      <c r="N47">
        <v>1011</v>
      </c>
      <c r="O47" t="s">
        <v>426</v>
      </c>
      <c r="P47" t="s">
        <v>426</v>
      </c>
      <c r="Q47">
        <v>1</v>
      </c>
      <c r="W47">
        <v>0</v>
      </c>
      <c r="X47">
        <v>1846535910</v>
      </c>
      <c r="Y47">
        <v>2.97</v>
      </c>
      <c r="AA47">
        <v>0</v>
      </c>
      <c r="AB47">
        <v>3056.67</v>
      </c>
      <c r="AC47">
        <v>1333.84</v>
      </c>
      <c r="AD47">
        <v>0</v>
      </c>
      <c r="AE47">
        <v>0</v>
      </c>
      <c r="AF47">
        <v>3056.67</v>
      </c>
      <c r="AG47">
        <v>1333.84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2.97</v>
      </c>
      <c r="AU47" t="s">
        <v>3</v>
      </c>
      <c r="AV47">
        <v>0</v>
      </c>
      <c r="AW47">
        <v>2</v>
      </c>
      <c r="AX47">
        <v>45335435</v>
      </c>
      <c r="AY47">
        <v>1</v>
      </c>
      <c r="AZ47">
        <v>0</v>
      </c>
      <c r="BA47">
        <v>46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Y47*Source!I41</f>
        <v>0</v>
      </c>
      <c r="CY47">
        <f>AB47</f>
        <v>3056.67</v>
      </c>
      <c r="CZ47">
        <f>AF47</f>
        <v>3056.67</v>
      </c>
      <c r="DA47">
        <f>AJ47</f>
        <v>1</v>
      </c>
      <c r="DB47">
        <f t="shared" si="8"/>
        <v>9078.31</v>
      </c>
      <c r="DC47">
        <f t="shared" si="9"/>
        <v>3961.5</v>
      </c>
    </row>
    <row r="48" spans="1:107" x14ac:dyDescent="0.2">
      <c r="A48">
        <f>ROW(Source!A41)</f>
        <v>41</v>
      </c>
      <c r="B48">
        <v>45334378</v>
      </c>
      <c r="C48">
        <v>45335427</v>
      </c>
      <c r="D48">
        <v>41667478</v>
      </c>
      <c r="E48">
        <v>1</v>
      </c>
      <c r="F48">
        <v>1</v>
      </c>
      <c r="G48">
        <v>27</v>
      </c>
      <c r="H48">
        <v>2</v>
      </c>
      <c r="I48" t="s">
        <v>475</v>
      </c>
      <c r="J48" t="s">
        <v>476</v>
      </c>
      <c r="K48" t="s">
        <v>477</v>
      </c>
      <c r="L48">
        <v>1368</v>
      </c>
      <c r="N48">
        <v>1011</v>
      </c>
      <c r="O48" t="s">
        <v>426</v>
      </c>
      <c r="P48" t="s">
        <v>426</v>
      </c>
      <c r="Q48">
        <v>1</v>
      </c>
      <c r="W48">
        <v>0</v>
      </c>
      <c r="X48">
        <v>-1930120489</v>
      </c>
      <c r="Y48">
        <v>3.67</v>
      </c>
      <c r="AA48">
        <v>0</v>
      </c>
      <c r="AB48">
        <v>1261.8699999999999</v>
      </c>
      <c r="AC48">
        <v>530.02</v>
      </c>
      <c r="AD48">
        <v>0</v>
      </c>
      <c r="AE48">
        <v>0</v>
      </c>
      <c r="AF48">
        <v>1261.8699999999999</v>
      </c>
      <c r="AG48">
        <v>530.02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3.67</v>
      </c>
      <c r="AU48" t="s">
        <v>3</v>
      </c>
      <c r="AV48">
        <v>0</v>
      </c>
      <c r="AW48">
        <v>2</v>
      </c>
      <c r="AX48">
        <v>45335436</v>
      </c>
      <c r="AY48">
        <v>1</v>
      </c>
      <c r="AZ48">
        <v>0</v>
      </c>
      <c r="BA48">
        <v>47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Y48*Source!I41</f>
        <v>0</v>
      </c>
      <c r="CY48">
        <f>AB48</f>
        <v>1261.8699999999999</v>
      </c>
      <c r="CZ48">
        <f>AF48</f>
        <v>1261.8699999999999</v>
      </c>
      <c r="DA48">
        <f>AJ48</f>
        <v>1</v>
      </c>
      <c r="DB48">
        <f t="shared" si="8"/>
        <v>4631.0600000000004</v>
      </c>
      <c r="DC48">
        <f t="shared" si="9"/>
        <v>1945.17</v>
      </c>
    </row>
    <row r="49" spans="1:107" x14ac:dyDescent="0.2">
      <c r="A49">
        <f>ROW(Source!A41)</f>
        <v>41</v>
      </c>
      <c r="B49">
        <v>45334378</v>
      </c>
      <c r="C49">
        <v>45335427</v>
      </c>
      <c r="D49">
        <v>41667479</v>
      </c>
      <c r="E49">
        <v>1</v>
      </c>
      <c r="F49">
        <v>1</v>
      </c>
      <c r="G49">
        <v>27</v>
      </c>
      <c r="H49">
        <v>2</v>
      </c>
      <c r="I49" t="s">
        <v>478</v>
      </c>
      <c r="J49" t="s">
        <v>479</v>
      </c>
      <c r="K49" t="s">
        <v>480</v>
      </c>
      <c r="L49">
        <v>1368</v>
      </c>
      <c r="N49">
        <v>1011</v>
      </c>
      <c r="O49" t="s">
        <v>426</v>
      </c>
      <c r="P49" t="s">
        <v>426</v>
      </c>
      <c r="Q49">
        <v>1</v>
      </c>
      <c r="W49">
        <v>0</v>
      </c>
      <c r="X49">
        <v>1869206802</v>
      </c>
      <c r="Y49">
        <v>11.9</v>
      </c>
      <c r="AA49">
        <v>0</v>
      </c>
      <c r="AB49">
        <v>1827.95</v>
      </c>
      <c r="AC49">
        <v>720.55</v>
      </c>
      <c r="AD49">
        <v>0</v>
      </c>
      <c r="AE49">
        <v>0</v>
      </c>
      <c r="AF49">
        <v>1827.95</v>
      </c>
      <c r="AG49">
        <v>720.55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11.9</v>
      </c>
      <c r="AU49" t="s">
        <v>3</v>
      </c>
      <c r="AV49">
        <v>0</v>
      </c>
      <c r="AW49">
        <v>2</v>
      </c>
      <c r="AX49">
        <v>45335437</v>
      </c>
      <c r="AY49">
        <v>1</v>
      </c>
      <c r="AZ49">
        <v>0</v>
      </c>
      <c r="BA49">
        <v>48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Y49*Source!I41</f>
        <v>0</v>
      </c>
      <c r="CY49">
        <f>AB49</f>
        <v>1827.95</v>
      </c>
      <c r="CZ49">
        <f>AF49</f>
        <v>1827.95</v>
      </c>
      <c r="DA49">
        <f>AJ49</f>
        <v>1</v>
      </c>
      <c r="DB49">
        <f t="shared" si="8"/>
        <v>21752.61</v>
      </c>
      <c r="DC49">
        <f t="shared" si="9"/>
        <v>8574.5499999999993</v>
      </c>
    </row>
    <row r="50" spans="1:107" x14ac:dyDescent="0.2">
      <c r="A50">
        <f>ROW(Source!A41)</f>
        <v>41</v>
      </c>
      <c r="B50">
        <v>45334378</v>
      </c>
      <c r="C50">
        <v>45335427</v>
      </c>
      <c r="D50">
        <v>41671372</v>
      </c>
      <c r="E50">
        <v>1</v>
      </c>
      <c r="F50">
        <v>1</v>
      </c>
      <c r="G50">
        <v>27</v>
      </c>
      <c r="H50">
        <v>3</v>
      </c>
      <c r="I50" t="s">
        <v>28</v>
      </c>
      <c r="J50" t="s">
        <v>30</v>
      </c>
      <c r="K50" t="s">
        <v>29</v>
      </c>
      <c r="L50">
        <v>1348</v>
      </c>
      <c r="N50">
        <v>1009</v>
      </c>
      <c r="O50" t="s">
        <v>26</v>
      </c>
      <c r="P50" t="s">
        <v>26</v>
      </c>
      <c r="Q50">
        <v>1000</v>
      </c>
      <c r="W50">
        <v>1</v>
      </c>
      <c r="X50">
        <v>-2069439204</v>
      </c>
      <c r="Y50">
        <v>-101</v>
      </c>
      <c r="AA50">
        <v>2690.29</v>
      </c>
      <c r="AB50">
        <v>0</v>
      </c>
      <c r="AC50">
        <v>0</v>
      </c>
      <c r="AD50">
        <v>0</v>
      </c>
      <c r="AE50">
        <v>2690.29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-101</v>
      </c>
      <c r="AU50" t="s">
        <v>3</v>
      </c>
      <c r="AV50">
        <v>0</v>
      </c>
      <c r="AW50">
        <v>2</v>
      </c>
      <c r="AX50">
        <v>45335438</v>
      </c>
      <c r="AY50">
        <v>1</v>
      </c>
      <c r="AZ50">
        <v>6144</v>
      </c>
      <c r="BA50">
        <v>49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Y50*Source!I41</f>
        <v>0</v>
      </c>
      <c r="CY50">
        <f>AA50</f>
        <v>2690.29</v>
      </c>
      <c r="CZ50">
        <f>AE50</f>
        <v>2690.29</v>
      </c>
      <c r="DA50">
        <f>AI50</f>
        <v>1</v>
      </c>
      <c r="DB50">
        <f t="shared" si="8"/>
        <v>-271719.28999999998</v>
      </c>
      <c r="DC50">
        <f t="shared" si="9"/>
        <v>0</v>
      </c>
    </row>
    <row r="51" spans="1:107" x14ac:dyDescent="0.2">
      <c r="A51">
        <f>ROW(Source!A41)</f>
        <v>41</v>
      </c>
      <c r="B51">
        <v>45334378</v>
      </c>
      <c r="C51">
        <v>45335427</v>
      </c>
      <c r="D51">
        <v>41671373</v>
      </c>
      <c r="E51">
        <v>1</v>
      </c>
      <c r="F51">
        <v>1</v>
      </c>
      <c r="G51">
        <v>27</v>
      </c>
      <c r="H51">
        <v>3</v>
      </c>
      <c r="I51" t="s">
        <v>83</v>
      </c>
      <c r="J51" t="s">
        <v>84</v>
      </c>
      <c r="K51" t="s">
        <v>29</v>
      </c>
      <c r="L51">
        <v>1348</v>
      </c>
      <c r="N51">
        <v>1009</v>
      </c>
      <c r="O51" t="s">
        <v>26</v>
      </c>
      <c r="P51" t="s">
        <v>26</v>
      </c>
      <c r="Q51">
        <v>1000</v>
      </c>
      <c r="W51">
        <v>0</v>
      </c>
      <c r="X51">
        <v>-743041743</v>
      </c>
      <c r="Y51">
        <v>101</v>
      </c>
      <c r="AA51">
        <v>2690.29</v>
      </c>
      <c r="AB51">
        <v>0</v>
      </c>
      <c r="AC51">
        <v>0</v>
      </c>
      <c r="AD51">
        <v>0</v>
      </c>
      <c r="AE51">
        <v>2690.29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3</v>
      </c>
      <c r="AT51">
        <v>101</v>
      </c>
      <c r="AU51" t="s">
        <v>3</v>
      </c>
      <c r="AV51">
        <v>0</v>
      </c>
      <c r="AW51">
        <v>1</v>
      </c>
      <c r="AX51">
        <v>-1</v>
      </c>
      <c r="AY51">
        <v>0</v>
      </c>
      <c r="AZ51">
        <v>0</v>
      </c>
      <c r="BA51" t="s">
        <v>3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Y51*Source!I41</f>
        <v>0</v>
      </c>
      <c r="CY51">
        <f>AA51</f>
        <v>2690.29</v>
      </c>
      <c r="CZ51">
        <f>AE51</f>
        <v>2690.29</v>
      </c>
      <c r="DA51">
        <f>AI51</f>
        <v>1</v>
      </c>
      <c r="DB51">
        <f t="shared" si="8"/>
        <v>271719.28999999998</v>
      </c>
      <c r="DC51">
        <f t="shared" si="9"/>
        <v>0</v>
      </c>
    </row>
    <row r="52" spans="1:107" x14ac:dyDescent="0.2">
      <c r="A52">
        <f>ROW(Source!A44)</f>
        <v>44</v>
      </c>
      <c r="B52">
        <v>45334378</v>
      </c>
      <c r="C52">
        <v>45335441</v>
      </c>
      <c r="D52">
        <v>41655038</v>
      </c>
      <c r="E52">
        <v>27</v>
      </c>
      <c r="F52">
        <v>1</v>
      </c>
      <c r="G52">
        <v>27</v>
      </c>
      <c r="H52">
        <v>1</v>
      </c>
      <c r="I52" t="s">
        <v>420</v>
      </c>
      <c r="J52" t="s">
        <v>3</v>
      </c>
      <c r="K52" t="s">
        <v>421</v>
      </c>
      <c r="L52">
        <v>1191</v>
      </c>
      <c r="N52">
        <v>1013</v>
      </c>
      <c r="O52" t="s">
        <v>422</v>
      </c>
      <c r="P52" t="s">
        <v>422</v>
      </c>
      <c r="Q52">
        <v>1</v>
      </c>
      <c r="W52">
        <v>0</v>
      </c>
      <c r="X52">
        <v>476480486</v>
      </c>
      <c r="Y52">
        <v>4.92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4.92</v>
      </c>
      <c r="AU52" t="s">
        <v>3</v>
      </c>
      <c r="AV52">
        <v>1</v>
      </c>
      <c r="AW52">
        <v>2</v>
      </c>
      <c r="AX52">
        <v>45335462</v>
      </c>
      <c r="AY52">
        <v>1</v>
      </c>
      <c r="AZ52">
        <v>0</v>
      </c>
      <c r="BA52">
        <v>50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Y52*Source!I44</f>
        <v>0</v>
      </c>
      <c r="CY52">
        <f>AD52</f>
        <v>0</v>
      </c>
      <c r="CZ52">
        <f>AH52</f>
        <v>0</v>
      </c>
      <c r="DA52">
        <f>AL52</f>
        <v>1</v>
      </c>
      <c r="DB52">
        <f t="shared" si="8"/>
        <v>0</v>
      </c>
      <c r="DC52">
        <f t="shared" si="9"/>
        <v>0</v>
      </c>
    </row>
    <row r="53" spans="1:107" x14ac:dyDescent="0.2">
      <c r="A53">
        <f>ROW(Source!A44)</f>
        <v>44</v>
      </c>
      <c r="B53">
        <v>45334378</v>
      </c>
      <c r="C53">
        <v>45335441</v>
      </c>
      <c r="D53">
        <v>41667996</v>
      </c>
      <c r="E53">
        <v>1</v>
      </c>
      <c r="F53">
        <v>1</v>
      </c>
      <c r="G53">
        <v>27</v>
      </c>
      <c r="H53">
        <v>2</v>
      </c>
      <c r="I53" t="s">
        <v>493</v>
      </c>
      <c r="J53" t="s">
        <v>494</v>
      </c>
      <c r="K53" t="s">
        <v>495</v>
      </c>
      <c r="L53">
        <v>1368</v>
      </c>
      <c r="N53">
        <v>1011</v>
      </c>
      <c r="O53" t="s">
        <v>426</v>
      </c>
      <c r="P53" t="s">
        <v>426</v>
      </c>
      <c r="Q53">
        <v>1</v>
      </c>
      <c r="W53">
        <v>0</v>
      </c>
      <c r="X53">
        <v>-431727918</v>
      </c>
      <c r="Y53">
        <v>0.69</v>
      </c>
      <c r="AA53">
        <v>0</v>
      </c>
      <c r="AB53">
        <v>3567.59</v>
      </c>
      <c r="AC53">
        <v>534.1</v>
      </c>
      <c r="AD53">
        <v>0</v>
      </c>
      <c r="AE53">
        <v>0</v>
      </c>
      <c r="AF53">
        <v>3567.59</v>
      </c>
      <c r="AG53">
        <v>534.1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0.69</v>
      </c>
      <c r="AU53" t="s">
        <v>3</v>
      </c>
      <c r="AV53">
        <v>0</v>
      </c>
      <c r="AW53">
        <v>2</v>
      </c>
      <c r="AX53">
        <v>45335464</v>
      </c>
      <c r="AY53">
        <v>1</v>
      </c>
      <c r="AZ53">
        <v>0</v>
      </c>
      <c r="BA53">
        <v>51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Y53*Source!I44</f>
        <v>0</v>
      </c>
      <c r="CY53">
        <f t="shared" ref="CY53:CY60" si="10">AB53</f>
        <v>3567.59</v>
      </c>
      <c r="CZ53">
        <f t="shared" ref="CZ53:CZ60" si="11">AF53</f>
        <v>3567.59</v>
      </c>
      <c r="DA53">
        <f t="shared" ref="DA53:DA60" si="12">AJ53</f>
        <v>1</v>
      </c>
      <c r="DB53">
        <f t="shared" si="8"/>
        <v>2461.64</v>
      </c>
      <c r="DC53">
        <f t="shared" si="9"/>
        <v>368.53</v>
      </c>
    </row>
    <row r="54" spans="1:107" x14ac:dyDescent="0.2">
      <c r="A54">
        <f>ROW(Source!A44)</f>
        <v>44</v>
      </c>
      <c r="B54">
        <v>45334378</v>
      </c>
      <c r="C54">
        <v>45335441</v>
      </c>
      <c r="D54">
        <v>41667332</v>
      </c>
      <c r="E54">
        <v>1</v>
      </c>
      <c r="F54">
        <v>1</v>
      </c>
      <c r="G54">
        <v>27</v>
      </c>
      <c r="H54">
        <v>2</v>
      </c>
      <c r="I54" t="s">
        <v>451</v>
      </c>
      <c r="J54" t="s">
        <v>452</v>
      </c>
      <c r="K54" t="s">
        <v>453</v>
      </c>
      <c r="L54">
        <v>1368</v>
      </c>
      <c r="N54">
        <v>1011</v>
      </c>
      <c r="O54" t="s">
        <v>426</v>
      </c>
      <c r="P54" t="s">
        <v>426</v>
      </c>
      <c r="Q54">
        <v>1</v>
      </c>
      <c r="W54">
        <v>0</v>
      </c>
      <c r="X54">
        <v>1780799386</v>
      </c>
      <c r="Y54">
        <v>0.9</v>
      </c>
      <c r="AA54">
        <v>0</v>
      </c>
      <c r="AB54">
        <v>950.99</v>
      </c>
      <c r="AC54">
        <v>416.71</v>
      </c>
      <c r="AD54">
        <v>0</v>
      </c>
      <c r="AE54">
        <v>0</v>
      </c>
      <c r="AF54">
        <v>950.99</v>
      </c>
      <c r="AG54">
        <v>416.71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0.9</v>
      </c>
      <c r="AU54" t="s">
        <v>3</v>
      </c>
      <c r="AV54">
        <v>0</v>
      </c>
      <c r="AW54">
        <v>2</v>
      </c>
      <c r="AX54">
        <v>45335463</v>
      </c>
      <c r="AY54">
        <v>1</v>
      </c>
      <c r="AZ54">
        <v>0</v>
      </c>
      <c r="BA54">
        <v>52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Y54*Source!I44</f>
        <v>0</v>
      </c>
      <c r="CY54">
        <f t="shared" si="10"/>
        <v>950.99</v>
      </c>
      <c r="CZ54">
        <f t="shared" si="11"/>
        <v>950.99</v>
      </c>
      <c r="DA54">
        <f t="shared" si="12"/>
        <v>1</v>
      </c>
      <c r="DB54">
        <f t="shared" si="8"/>
        <v>855.89</v>
      </c>
      <c r="DC54">
        <f t="shared" si="9"/>
        <v>375.04</v>
      </c>
    </row>
    <row r="55" spans="1:107" x14ac:dyDescent="0.2">
      <c r="A55">
        <f>ROW(Source!A44)</f>
        <v>44</v>
      </c>
      <c r="B55">
        <v>45334378</v>
      </c>
      <c r="C55">
        <v>45335441</v>
      </c>
      <c r="D55">
        <v>41667543</v>
      </c>
      <c r="E55">
        <v>1</v>
      </c>
      <c r="F55">
        <v>1</v>
      </c>
      <c r="G55">
        <v>27</v>
      </c>
      <c r="H55">
        <v>2</v>
      </c>
      <c r="I55" t="s">
        <v>496</v>
      </c>
      <c r="J55" t="s">
        <v>497</v>
      </c>
      <c r="K55" t="s">
        <v>498</v>
      </c>
      <c r="L55">
        <v>1368</v>
      </c>
      <c r="N55">
        <v>1011</v>
      </c>
      <c r="O55" t="s">
        <v>426</v>
      </c>
      <c r="P55" t="s">
        <v>426</v>
      </c>
      <c r="Q55">
        <v>1</v>
      </c>
      <c r="W55">
        <v>0</v>
      </c>
      <c r="X55">
        <v>-2066655435</v>
      </c>
      <c r="Y55">
        <v>0.69</v>
      </c>
      <c r="AA55">
        <v>0</v>
      </c>
      <c r="AB55">
        <v>1162.9000000000001</v>
      </c>
      <c r="AC55">
        <v>442.87</v>
      </c>
      <c r="AD55">
        <v>0</v>
      </c>
      <c r="AE55">
        <v>0</v>
      </c>
      <c r="AF55">
        <v>1162.9000000000001</v>
      </c>
      <c r="AG55">
        <v>442.87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1</v>
      </c>
      <c r="AP55">
        <v>0</v>
      </c>
      <c r="AQ55">
        <v>0</v>
      </c>
      <c r="AR55">
        <v>0</v>
      </c>
      <c r="AS55" t="s">
        <v>3</v>
      </c>
      <c r="AT55">
        <v>0.69</v>
      </c>
      <c r="AU55" t="s">
        <v>3</v>
      </c>
      <c r="AV55">
        <v>0</v>
      </c>
      <c r="AW55">
        <v>2</v>
      </c>
      <c r="AX55">
        <v>45335465</v>
      </c>
      <c r="AY55">
        <v>1</v>
      </c>
      <c r="AZ55">
        <v>0</v>
      </c>
      <c r="BA55">
        <v>53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Y55*Source!I44</f>
        <v>0</v>
      </c>
      <c r="CY55">
        <f t="shared" si="10"/>
        <v>1162.9000000000001</v>
      </c>
      <c r="CZ55">
        <f t="shared" si="11"/>
        <v>1162.9000000000001</v>
      </c>
      <c r="DA55">
        <f t="shared" si="12"/>
        <v>1</v>
      </c>
      <c r="DB55">
        <f t="shared" si="8"/>
        <v>802.4</v>
      </c>
      <c r="DC55">
        <f t="shared" si="9"/>
        <v>305.58</v>
      </c>
    </row>
    <row r="56" spans="1:107" x14ac:dyDescent="0.2">
      <c r="A56">
        <f>ROW(Source!A44)</f>
        <v>44</v>
      </c>
      <c r="B56">
        <v>45334378</v>
      </c>
      <c r="C56">
        <v>45335441</v>
      </c>
      <c r="D56">
        <v>41667544</v>
      </c>
      <c r="E56">
        <v>1</v>
      </c>
      <c r="F56">
        <v>1</v>
      </c>
      <c r="G56">
        <v>27</v>
      </c>
      <c r="H56">
        <v>2</v>
      </c>
      <c r="I56" t="s">
        <v>499</v>
      </c>
      <c r="J56" t="s">
        <v>500</v>
      </c>
      <c r="K56" t="s">
        <v>501</v>
      </c>
      <c r="L56">
        <v>1368</v>
      </c>
      <c r="N56">
        <v>1011</v>
      </c>
      <c r="O56" t="s">
        <v>426</v>
      </c>
      <c r="P56" t="s">
        <v>426</v>
      </c>
      <c r="Q56">
        <v>1</v>
      </c>
      <c r="W56">
        <v>0</v>
      </c>
      <c r="X56">
        <v>-331257096</v>
      </c>
      <c r="Y56">
        <v>0.69</v>
      </c>
      <c r="AA56">
        <v>0</v>
      </c>
      <c r="AB56">
        <v>1735.39</v>
      </c>
      <c r="AC56">
        <v>537.41999999999996</v>
      </c>
      <c r="AD56">
        <v>0</v>
      </c>
      <c r="AE56">
        <v>0</v>
      </c>
      <c r="AF56">
        <v>1735.39</v>
      </c>
      <c r="AG56">
        <v>537.41999999999996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0</v>
      </c>
      <c r="AQ56">
        <v>0</v>
      </c>
      <c r="AR56">
        <v>0</v>
      </c>
      <c r="AS56" t="s">
        <v>3</v>
      </c>
      <c r="AT56">
        <v>0.69</v>
      </c>
      <c r="AU56" t="s">
        <v>3</v>
      </c>
      <c r="AV56">
        <v>0</v>
      </c>
      <c r="AW56">
        <v>2</v>
      </c>
      <c r="AX56">
        <v>45335466</v>
      </c>
      <c r="AY56">
        <v>1</v>
      </c>
      <c r="AZ56">
        <v>0</v>
      </c>
      <c r="BA56">
        <v>54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Y56*Source!I44</f>
        <v>0</v>
      </c>
      <c r="CY56">
        <f t="shared" si="10"/>
        <v>1735.39</v>
      </c>
      <c r="CZ56">
        <f t="shared" si="11"/>
        <v>1735.39</v>
      </c>
      <c r="DA56">
        <f t="shared" si="12"/>
        <v>1</v>
      </c>
      <c r="DB56">
        <f t="shared" si="8"/>
        <v>1197.42</v>
      </c>
      <c r="DC56">
        <f t="shared" si="9"/>
        <v>370.82</v>
      </c>
    </row>
    <row r="57" spans="1:107" x14ac:dyDescent="0.2">
      <c r="A57">
        <f>ROW(Source!A44)</f>
        <v>44</v>
      </c>
      <c r="B57">
        <v>45334378</v>
      </c>
      <c r="C57">
        <v>45335441</v>
      </c>
      <c r="D57">
        <v>41667547</v>
      </c>
      <c r="E57">
        <v>1</v>
      </c>
      <c r="F57">
        <v>1</v>
      </c>
      <c r="G57">
        <v>27</v>
      </c>
      <c r="H57">
        <v>2</v>
      </c>
      <c r="I57" t="s">
        <v>502</v>
      </c>
      <c r="J57" t="s">
        <v>503</v>
      </c>
      <c r="K57" t="s">
        <v>504</v>
      </c>
      <c r="L57">
        <v>1368</v>
      </c>
      <c r="N57">
        <v>1011</v>
      </c>
      <c r="O57" t="s">
        <v>426</v>
      </c>
      <c r="P57" t="s">
        <v>426</v>
      </c>
      <c r="Q57">
        <v>1</v>
      </c>
      <c r="W57">
        <v>0</v>
      </c>
      <c r="X57">
        <v>-429774060</v>
      </c>
      <c r="Y57">
        <v>0.69</v>
      </c>
      <c r="AA57">
        <v>0</v>
      </c>
      <c r="AB57">
        <v>3961.9</v>
      </c>
      <c r="AC57">
        <v>1078.81</v>
      </c>
      <c r="AD57">
        <v>0</v>
      </c>
      <c r="AE57">
        <v>0</v>
      </c>
      <c r="AF57">
        <v>3961.9</v>
      </c>
      <c r="AG57">
        <v>1078.81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0</v>
      </c>
      <c r="AQ57">
        <v>0</v>
      </c>
      <c r="AR57">
        <v>0</v>
      </c>
      <c r="AS57" t="s">
        <v>3</v>
      </c>
      <c r="AT57">
        <v>0.69</v>
      </c>
      <c r="AU57" t="s">
        <v>3</v>
      </c>
      <c r="AV57">
        <v>0</v>
      </c>
      <c r="AW57">
        <v>2</v>
      </c>
      <c r="AX57">
        <v>45335467</v>
      </c>
      <c r="AY57">
        <v>1</v>
      </c>
      <c r="AZ57">
        <v>0</v>
      </c>
      <c r="BA57">
        <v>55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Y57*Source!I44</f>
        <v>0</v>
      </c>
      <c r="CY57">
        <f t="shared" si="10"/>
        <v>3961.9</v>
      </c>
      <c r="CZ57">
        <f t="shared" si="11"/>
        <v>3961.9</v>
      </c>
      <c r="DA57">
        <f t="shared" si="12"/>
        <v>1</v>
      </c>
      <c r="DB57">
        <f t="shared" si="8"/>
        <v>2733.71</v>
      </c>
      <c r="DC57">
        <f t="shared" si="9"/>
        <v>744.38</v>
      </c>
    </row>
    <row r="58" spans="1:107" x14ac:dyDescent="0.2">
      <c r="A58">
        <f>ROW(Source!A44)</f>
        <v>44</v>
      </c>
      <c r="B58">
        <v>45334378</v>
      </c>
      <c r="C58">
        <v>45335441</v>
      </c>
      <c r="D58">
        <v>41667548</v>
      </c>
      <c r="E58">
        <v>1</v>
      </c>
      <c r="F58">
        <v>1</v>
      </c>
      <c r="G58">
        <v>27</v>
      </c>
      <c r="H58">
        <v>2</v>
      </c>
      <c r="I58" t="s">
        <v>505</v>
      </c>
      <c r="J58" t="s">
        <v>506</v>
      </c>
      <c r="K58" t="s">
        <v>507</v>
      </c>
      <c r="L58">
        <v>1368</v>
      </c>
      <c r="N58">
        <v>1011</v>
      </c>
      <c r="O58" t="s">
        <v>426</v>
      </c>
      <c r="P58" t="s">
        <v>426</v>
      </c>
      <c r="Q58">
        <v>1</v>
      </c>
      <c r="W58">
        <v>0</v>
      </c>
      <c r="X58">
        <v>-1398391296</v>
      </c>
      <c r="Y58">
        <v>0.69</v>
      </c>
      <c r="AA58">
        <v>0</v>
      </c>
      <c r="AB58">
        <v>1978.38</v>
      </c>
      <c r="AC58">
        <v>514.37</v>
      </c>
      <c r="AD58">
        <v>0</v>
      </c>
      <c r="AE58">
        <v>0</v>
      </c>
      <c r="AF58">
        <v>1978.38</v>
      </c>
      <c r="AG58">
        <v>514.37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0</v>
      </c>
      <c r="AQ58">
        <v>0</v>
      </c>
      <c r="AR58">
        <v>0</v>
      </c>
      <c r="AS58" t="s">
        <v>3</v>
      </c>
      <c r="AT58">
        <v>0.69</v>
      </c>
      <c r="AU58" t="s">
        <v>3</v>
      </c>
      <c r="AV58">
        <v>0</v>
      </c>
      <c r="AW58">
        <v>2</v>
      </c>
      <c r="AX58">
        <v>45335468</v>
      </c>
      <c r="AY58">
        <v>1</v>
      </c>
      <c r="AZ58">
        <v>0</v>
      </c>
      <c r="BA58">
        <v>56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Y58*Source!I44</f>
        <v>0</v>
      </c>
      <c r="CY58">
        <f t="shared" si="10"/>
        <v>1978.38</v>
      </c>
      <c r="CZ58">
        <f t="shared" si="11"/>
        <v>1978.38</v>
      </c>
      <c r="DA58">
        <f t="shared" si="12"/>
        <v>1</v>
      </c>
      <c r="DB58">
        <f t="shared" si="8"/>
        <v>1365.08</v>
      </c>
      <c r="DC58">
        <f t="shared" si="9"/>
        <v>354.92</v>
      </c>
    </row>
    <row r="59" spans="1:107" x14ac:dyDescent="0.2">
      <c r="A59">
        <f>ROW(Source!A44)</f>
        <v>44</v>
      </c>
      <c r="B59">
        <v>45334378</v>
      </c>
      <c r="C59">
        <v>45335441</v>
      </c>
      <c r="D59">
        <v>41667541</v>
      </c>
      <c r="E59">
        <v>1</v>
      </c>
      <c r="F59">
        <v>1</v>
      </c>
      <c r="G59">
        <v>27</v>
      </c>
      <c r="H59">
        <v>2</v>
      </c>
      <c r="I59" t="s">
        <v>457</v>
      </c>
      <c r="J59" t="s">
        <v>458</v>
      </c>
      <c r="K59" t="s">
        <v>459</v>
      </c>
      <c r="L59">
        <v>1368</v>
      </c>
      <c r="N59">
        <v>1011</v>
      </c>
      <c r="O59" t="s">
        <v>426</v>
      </c>
      <c r="P59" t="s">
        <v>426</v>
      </c>
      <c r="Q59">
        <v>1</v>
      </c>
      <c r="W59">
        <v>0</v>
      </c>
      <c r="X59">
        <v>-14999294</v>
      </c>
      <c r="Y59">
        <v>0.69</v>
      </c>
      <c r="AA59">
        <v>0</v>
      </c>
      <c r="AB59">
        <v>1331.71</v>
      </c>
      <c r="AC59">
        <v>497.83</v>
      </c>
      <c r="AD59">
        <v>0</v>
      </c>
      <c r="AE59">
        <v>0</v>
      </c>
      <c r="AF59">
        <v>1331.71</v>
      </c>
      <c r="AG59">
        <v>497.83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0</v>
      </c>
      <c r="AQ59">
        <v>0</v>
      </c>
      <c r="AR59">
        <v>0</v>
      </c>
      <c r="AS59" t="s">
        <v>3</v>
      </c>
      <c r="AT59">
        <v>0.69</v>
      </c>
      <c r="AU59" t="s">
        <v>3</v>
      </c>
      <c r="AV59">
        <v>0</v>
      </c>
      <c r="AW59">
        <v>2</v>
      </c>
      <c r="AX59">
        <v>45335469</v>
      </c>
      <c r="AY59">
        <v>1</v>
      </c>
      <c r="AZ59">
        <v>0</v>
      </c>
      <c r="BA59">
        <v>57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Y59*Source!I44</f>
        <v>0</v>
      </c>
      <c r="CY59">
        <f t="shared" si="10"/>
        <v>1331.71</v>
      </c>
      <c r="CZ59">
        <f t="shared" si="11"/>
        <v>1331.71</v>
      </c>
      <c r="DA59">
        <f t="shared" si="12"/>
        <v>1</v>
      </c>
      <c r="DB59">
        <f t="shared" si="8"/>
        <v>918.88</v>
      </c>
      <c r="DC59">
        <f t="shared" si="9"/>
        <v>343.5</v>
      </c>
    </row>
    <row r="60" spans="1:107" x14ac:dyDescent="0.2">
      <c r="A60">
        <f>ROW(Source!A44)</f>
        <v>44</v>
      </c>
      <c r="B60">
        <v>45334378</v>
      </c>
      <c r="C60">
        <v>45335441</v>
      </c>
      <c r="D60">
        <v>41667542</v>
      </c>
      <c r="E60">
        <v>1</v>
      </c>
      <c r="F60">
        <v>1</v>
      </c>
      <c r="G60">
        <v>27</v>
      </c>
      <c r="H60">
        <v>2</v>
      </c>
      <c r="I60" t="s">
        <v>508</v>
      </c>
      <c r="J60" t="s">
        <v>509</v>
      </c>
      <c r="K60" t="s">
        <v>510</v>
      </c>
      <c r="L60">
        <v>1368</v>
      </c>
      <c r="N60">
        <v>1011</v>
      </c>
      <c r="O60" t="s">
        <v>426</v>
      </c>
      <c r="P60" t="s">
        <v>426</v>
      </c>
      <c r="Q60">
        <v>1</v>
      </c>
      <c r="W60">
        <v>0</v>
      </c>
      <c r="X60">
        <v>-671270517</v>
      </c>
      <c r="Y60">
        <v>0.69</v>
      </c>
      <c r="AA60">
        <v>0</v>
      </c>
      <c r="AB60">
        <v>745.35</v>
      </c>
      <c r="AC60">
        <v>429.14</v>
      </c>
      <c r="AD60">
        <v>0</v>
      </c>
      <c r="AE60">
        <v>0</v>
      </c>
      <c r="AF60">
        <v>745.35</v>
      </c>
      <c r="AG60">
        <v>429.14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0</v>
      </c>
      <c r="AQ60">
        <v>0</v>
      </c>
      <c r="AR60">
        <v>0</v>
      </c>
      <c r="AS60" t="s">
        <v>3</v>
      </c>
      <c r="AT60">
        <v>0.69</v>
      </c>
      <c r="AU60" t="s">
        <v>3</v>
      </c>
      <c r="AV60">
        <v>0</v>
      </c>
      <c r="AW60">
        <v>2</v>
      </c>
      <c r="AX60">
        <v>45335470</v>
      </c>
      <c r="AY60">
        <v>1</v>
      </c>
      <c r="AZ60">
        <v>0</v>
      </c>
      <c r="BA60">
        <v>58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Y60*Source!I44</f>
        <v>0</v>
      </c>
      <c r="CY60">
        <f t="shared" si="10"/>
        <v>745.35</v>
      </c>
      <c r="CZ60">
        <f t="shared" si="11"/>
        <v>745.35</v>
      </c>
      <c r="DA60">
        <f t="shared" si="12"/>
        <v>1</v>
      </c>
      <c r="DB60">
        <f t="shared" si="8"/>
        <v>514.29</v>
      </c>
      <c r="DC60">
        <f t="shared" si="9"/>
        <v>296.11</v>
      </c>
    </row>
    <row r="61" spans="1:107" x14ac:dyDescent="0.2">
      <c r="A61">
        <f>ROW(Source!A44)</f>
        <v>44</v>
      </c>
      <c r="B61">
        <v>45334378</v>
      </c>
      <c r="C61">
        <v>45335441</v>
      </c>
      <c r="D61">
        <v>41670191</v>
      </c>
      <c r="E61">
        <v>1</v>
      </c>
      <c r="F61">
        <v>1</v>
      </c>
      <c r="G61">
        <v>27</v>
      </c>
      <c r="H61">
        <v>3</v>
      </c>
      <c r="I61" t="s">
        <v>442</v>
      </c>
      <c r="J61" t="s">
        <v>443</v>
      </c>
      <c r="K61" t="s">
        <v>444</v>
      </c>
      <c r="L61">
        <v>1339</v>
      </c>
      <c r="N61">
        <v>1007</v>
      </c>
      <c r="O61" t="s">
        <v>93</v>
      </c>
      <c r="P61" t="s">
        <v>93</v>
      </c>
      <c r="Q61">
        <v>1</v>
      </c>
      <c r="W61">
        <v>0</v>
      </c>
      <c r="X61">
        <v>2028445372</v>
      </c>
      <c r="Y61">
        <v>0.11600000000000001</v>
      </c>
      <c r="AA61">
        <v>35.25</v>
      </c>
      <c r="AB61">
        <v>0</v>
      </c>
      <c r="AC61">
        <v>0</v>
      </c>
      <c r="AD61">
        <v>0</v>
      </c>
      <c r="AE61">
        <v>35.25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0</v>
      </c>
      <c r="AQ61">
        <v>0</v>
      </c>
      <c r="AR61">
        <v>0</v>
      </c>
      <c r="AS61" t="s">
        <v>3</v>
      </c>
      <c r="AT61">
        <v>0.11600000000000001</v>
      </c>
      <c r="AU61" t="s">
        <v>3</v>
      </c>
      <c r="AV61">
        <v>0</v>
      </c>
      <c r="AW61">
        <v>2</v>
      </c>
      <c r="AX61">
        <v>45335471</v>
      </c>
      <c r="AY61">
        <v>1</v>
      </c>
      <c r="AZ61">
        <v>0</v>
      </c>
      <c r="BA61">
        <v>59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Y61*Source!I44</f>
        <v>0</v>
      </c>
      <c r="CY61">
        <f>AA61</f>
        <v>35.25</v>
      </c>
      <c r="CZ61">
        <f>AE61</f>
        <v>35.25</v>
      </c>
      <c r="DA61">
        <f>AI61</f>
        <v>1</v>
      </c>
      <c r="DB61">
        <f t="shared" si="8"/>
        <v>4.09</v>
      </c>
      <c r="DC61">
        <f t="shared" si="9"/>
        <v>0</v>
      </c>
    </row>
    <row r="62" spans="1:107" x14ac:dyDescent="0.2">
      <c r="A62">
        <f>ROW(Source!A44)</f>
        <v>44</v>
      </c>
      <c r="B62">
        <v>45334378</v>
      </c>
      <c r="C62">
        <v>45335441</v>
      </c>
      <c r="D62">
        <v>41671373</v>
      </c>
      <c r="E62">
        <v>1</v>
      </c>
      <c r="F62">
        <v>1</v>
      </c>
      <c r="G62">
        <v>27</v>
      </c>
      <c r="H62">
        <v>3</v>
      </c>
      <c r="I62" t="s">
        <v>83</v>
      </c>
      <c r="J62" t="s">
        <v>84</v>
      </c>
      <c r="K62" t="s">
        <v>29</v>
      </c>
      <c r="L62">
        <v>1348</v>
      </c>
      <c r="N62">
        <v>1009</v>
      </c>
      <c r="O62" t="s">
        <v>26</v>
      </c>
      <c r="P62" t="s">
        <v>26</v>
      </c>
      <c r="Q62">
        <v>1000</v>
      </c>
      <c r="W62">
        <v>0</v>
      </c>
      <c r="X62">
        <v>-743041743</v>
      </c>
      <c r="Y62">
        <v>12.08</v>
      </c>
      <c r="AA62">
        <v>2690.29</v>
      </c>
      <c r="AB62">
        <v>0</v>
      </c>
      <c r="AC62">
        <v>0</v>
      </c>
      <c r="AD62">
        <v>0</v>
      </c>
      <c r="AE62">
        <v>2690.29</v>
      </c>
      <c r="AF62">
        <v>0</v>
      </c>
      <c r="AG62">
        <v>0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3</v>
      </c>
      <c r="AT62">
        <v>12.08</v>
      </c>
      <c r="AU62" t="s">
        <v>3</v>
      </c>
      <c r="AV62">
        <v>0</v>
      </c>
      <c r="AW62">
        <v>1</v>
      </c>
      <c r="AX62">
        <v>-1</v>
      </c>
      <c r="AY62">
        <v>0</v>
      </c>
      <c r="AZ62">
        <v>0</v>
      </c>
      <c r="BA62" t="s">
        <v>3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Y62*Source!I44</f>
        <v>0</v>
      </c>
      <c r="CY62">
        <f>AA62</f>
        <v>2690.29</v>
      </c>
      <c r="CZ62">
        <f>AE62</f>
        <v>2690.29</v>
      </c>
      <c r="DA62">
        <f>AI62</f>
        <v>1</v>
      </c>
      <c r="DB62">
        <f t="shared" si="8"/>
        <v>32498.7</v>
      </c>
      <c r="DC62">
        <f t="shared" si="9"/>
        <v>0</v>
      </c>
    </row>
    <row r="63" spans="1:107" x14ac:dyDescent="0.2">
      <c r="A63">
        <f>ROW(Source!A44)</f>
        <v>44</v>
      </c>
      <c r="B63">
        <v>45334378</v>
      </c>
      <c r="C63">
        <v>45335441</v>
      </c>
      <c r="D63">
        <v>41671390</v>
      </c>
      <c r="E63">
        <v>1</v>
      </c>
      <c r="F63">
        <v>1</v>
      </c>
      <c r="G63">
        <v>27</v>
      </c>
      <c r="H63">
        <v>3</v>
      </c>
      <c r="I63" t="s">
        <v>511</v>
      </c>
      <c r="J63" t="s">
        <v>512</v>
      </c>
      <c r="K63" t="s">
        <v>513</v>
      </c>
      <c r="L63">
        <v>1348</v>
      </c>
      <c r="N63">
        <v>1009</v>
      </c>
      <c r="O63" t="s">
        <v>26</v>
      </c>
      <c r="P63" t="s">
        <v>26</v>
      </c>
      <c r="Q63">
        <v>1000</v>
      </c>
      <c r="W63">
        <v>0</v>
      </c>
      <c r="X63">
        <v>748379478</v>
      </c>
      <c r="Y63">
        <v>0.04</v>
      </c>
      <c r="AA63">
        <v>13513.47</v>
      </c>
      <c r="AB63">
        <v>0</v>
      </c>
      <c r="AC63">
        <v>0</v>
      </c>
      <c r="AD63">
        <v>0</v>
      </c>
      <c r="AE63">
        <v>13513.47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0</v>
      </c>
      <c r="AQ63">
        <v>0</v>
      </c>
      <c r="AR63">
        <v>0</v>
      </c>
      <c r="AS63" t="s">
        <v>3</v>
      </c>
      <c r="AT63">
        <v>0.04</v>
      </c>
      <c r="AU63" t="s">
        <v>3</v>
      </c>
      <c r="AV63">
        <v>0</v>
      </c>
      <c r="AW63">
        <v>2</v>
      </c>
      <c r="AX63">
        <v>45335472</v>
      </c>
      <c r="AY63">
        <v>1</v>
      </c>
      <c r="AZ63">
        <v>0</v>
      </c>
      <c r="BA63">
        <v>60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Y63*Source!I44</f>
        <v>0</v>
      </c>
      <c r="CY63">
        <f>AA63</f>
        <v>13513.47</v>
      </c>
      <c r="CZ63">
        <f>AE63</f>
        <v>13513.47</v>
      </c>
      <c r="DA63">
        <f>AI63</f>
        <v>1</v>
      </c>
      <c r="DB63">
        <f t="shared" si="8"/>
        <v>540.54</v>
      </c>
      <c r="DC63">
        <f t="shared" si="9"/>
        <v>0</v>
      </c>
    </row>
    <row r="64" spans="1:107" x14ac:dyDescent="0.2">
      <c r="A64">
        <f>ROW(Source!A44)</f>
        <v>44</v>
      </c>
      <c r="B64">
        <v>45334378</v>
      </c>
      <c r="C64">
        <v>45335441</v>
      </c>
      <c r="D64">
        <v>41672007</v>
      </c>
      <c r="E64">
        <v>1</v>
      </c>
      <c r="F64">
        <v>1</v>
      </c>
      <c r="G64">
        <v>27</v>
      </c>
      <c r="H64">
        <v>3</v>
      </c>
      <c r="I64" t="s">
        <v>91</v>
      </c>
      <c r="J64" t="s">
        <v>94</v>
      </c>
      <c r="K64" t="s">
        <v>92</v>
      </c>
      <c r="L64">
        <v>1339</v>
      </c>
      <c r="N64">
        <v>1007</v>
      </c>
      <c r="O64" t="s">
        <v>93</v>
      </c>
      <c r="P64" t="s">
        <v>93</v>
      </c>
      <c r="Q64">
        <v>1</v>
      </c>
      <c r="W64">
        <v>0</v>
      </c>
      <c r="X64">
        <v>-377310083</v>
      </c>
      <c r="Y64">
        <v>1.9199999999999998E-2</v>
      </c>
      <c r="AA64">
        <v>14547.62</v>
      </c>
      <c r="AB64">
        <v>0</v>
      </c>
      <c r="AC64">
        <v>0</v>
      </c>
      <c r="AD64">
        <v>0</v>
      </c>
      <c r="AE64">
        <v>14547.62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 t="s">
        <v>3</v>
      </c>
      <c r="AT64">
        <v>1.9199999999999998E-2</v>
      </c>
      <c r="AU64" t="s">
        <v>3</v>
      </c>
      <c r="AV64">
        <v>0</v>
      </c>
      <c r="AW64">
        <v>1</v>
      </c>
      <c r="AX64">
        <v>-1</v>
      </c>
      <c r="AY64">
        <v>0</v>
      </c>
      <c r="AZ64">
        <v>0</v>
      </c>
      <c r="BA64" t="s">
        <v>3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Y64*Source!I44</f>
        <v>0</v>
      </c>
      <c r="CY64">
        <f>AA64</f>
        <v>14547.62</v>
      </c>
      <c r="CZ64">
        <f>AE64</f>
        <v>14547.62</v>
      </c>
      <c r="DA64">
        <f>AI64</f>
        <v>1</v>
      </c>
      <c r="DB64">
        <f t="shared" si="8"/>
        <v>279.31</v>
      </c>
      <c r="DC64">
        <f t="shared" si="9"/>
        <v>0</v>
      </c>
    </row>
    <row r="65" spans="1:107" x14ac:dyDescent="0.2">
      <c r="A65">
        <f>ROW(Source!A47)</f>
        <v>47</v>
      </c>
      <c r="B65">
        <v>45334378</v>
      </c>
      <c r="C65">
        <v>45335477</v>
      </c>
      <c r="D65">
        <v>41655038</v>
      </c>
      <c r="E65">
        <v>27</v>
      </c>
      <c r="F65">
        <v>1</v>
      </c>
      <c r="G65">
        <v>27</v>
      </c>
      <c r="H65">
        <v>1</v>
      </c>
      <c r="I65" t="s">
        <v>420</v>
      </c>
      <c r="J65" t="s">
        <v>3</v>
      </c>
      <c r="K65" t="s">
        <v>421</v>
      </c>
      <c r="L65">
        <v>1191</v>
      </c>
      <c r="N65">
        <v>1013</v>
      </c>
      <c r="O65" t="s">
        <v>422</v>
      </c>
      <c r="P65" t="s">
        <v>422</v>
      </c>
      <c r="Q65">
        <v>1</v>
      </c>
      <c r="W65">
        <v>0</v>
      </c>
      <c r="X65">
        <v>476480486</v>
      </c>
      <c r="Y65">
        <v>0.09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 t="s">
        <v>3</v>
      </c>
      <c r="AT65">
        <v>0.09</v>
      </c>
      <c r="AU65" t="s">
        <v>3</v>
      </c>
      <c r="AV65">
        <v>1</v>
      </c>
      <c r="AW65">
        <v>2</v>
      </c>
      <c r="AX65">
        <v>45335484</v>
      </c>
      <c r="AY65">
        <v>1</v>
      </c>
      <c r="AZ65">
        <v>0</v>
      </c>
      <c r="BA65">
        <v>63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Y65*Source!I47</f>
        <v>0</v>
      </c>
      <c r="CY65">
        <f>AD65</f>
        <v>0</v>
      </c>
      <c r="CZ65">
        <f>AH65</f>
        <v>0</v>
      </c>
      <c r="DA65">
        <f>AL65</f>
        <v>1</v>
      </c>
      <c r="DB65">
        <f t="shared" si="8"/>
        <v>0</v>
      </c>
      <c r="DC65">
        <f t="shared" si="9"/>
        <v>0</v>
      </c>
    </row>
    <row r="66" spans="1:107" x14ac:dyDescent="0.2">
      <c r="A66">
        <f>ROW(Source!A47)</f>
        <v>47</v>
      </c>
      <c r="B66">
        <v>45334378</v>
      </c>
      <c r="C66">
        <v>45335477</v>
      </c>
      <c r="D66">
        <v>41667332</v>
      </c>
      <c r="E66">
        <v>1</v>
      </c>
      <c r="F66">
        <v>1</v>
      </c>
      <c r="G66">
        <v>27</v>
      </c>
      <c r="H66">
        <v>2</v>
      </c>
      <c r="I66" t="s">
        <v>451</v>
      </c>
      <c r="J66" t="s">
        <v>452</v>
      </c>
      <c r="K66" t="s">
        <v>453</v>
      </c>
      <c r="L66">
        <v>1368</v>
      </c>
      <c r="N66">
        <v>1011</v>
      </c>
      <c r="O66" t="s">
        <v>426</v>
      </c>
      <c r="P66" t="s">
        <v>426</v>
      </c>
      <c r="Q66">
        <v>1</v>
      </c>
      <c r="W66">
        <v>0</v>
      </c>
      <c r="X66">
        <v>1780799386</v>
      </c>
      <c r="Y66">
        <v>0.03</v>
      </c>
      <c r="AA66">
        <v>0</v>
      </c>
      <c r="AB66">
        <v>950.99</v>
      </c>
      <c r="AC66">
        <v>416.71</v>
      </c>
      <c r="AD66">
        <v>0</v>
      </c>
      <c r="AE66">
        <v>0</v>
      </c>
      <c r="AF66">
        <v>950.99</v>
      </c>
      <c r="AG66">
        <v>416.71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0.03</v>
      </c>
      <c r="AU66" t="s">
        <v>3</v>
      </c>
      <c r="AV66">
        <v>0</v>
      </c>
      <c r="AW66">
        <v>2</v>
      </c>
      <c r="AX66">
        <v>45335485</v>
      </c>
      <c r="AY66">
        <v>1</v>
      </c>
      <c r="AZ66">
        <v>0</v>
      </c>
      <c r="BA66">
        <v>64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Y66*Source!I47</f>
        <v>0</v>
      </c>
      <c r="CY66">
        <f>AB66</f>
        <v>950.99</v>
      </c>
      <c r="CZ66">
        <f>AF66</f>
        <v>950.99</v>
      </c>
      <c r="DA66">
        <f>AJ66</f>
        <v>1</v>
      </c>
      <c r="DB66">
        <f t="shared" si="8"/>
        <v>28.53</v>
      </c>
      <c r="DC66">
        <f t="shared" si="9"/>
        <v>12.5</v>
      </c>
    </row>
    <row r="67" spans="1:107" x14ac:dyDescent="0.2">
      <c r="A67">
        <f>ROW(Source!A47)</f>
        <v>47</v>
      </c>
      <c r="B67">
        <v>45334378</v>
      </c>
      <c r="C67">
        <v>45335477</v>
      </c>
      <c r="D67">
        <v>41667542</v>
      </c>
      <c r="E67">
        <v>1</v>
      </c>
      <c r="F67">
        <v>1</v>
      </c>
      <c r="G67">
        <v>27</v>
      </c>
      <c r="H67">
        <v>2</v>
      </c>
      <c r="I67" t="s">
        <v>508</v>
      </c>
      <c r="J67" t="s">
        <v>509</v>
      </c>
      <c r="K67" t="s">
        <v>510</v>
      </c>
      <c r="L67">
        <v>1368</v>
      </c>
      <c r="N67">
        <v>1011</v>
      </c>
      <c r="O67" t="s">
        <v>426</v>
      </c>
      <c r="P67" t="s">
        <v>426</v>
      </c>
      <c r="Q67">
        <v>1</v>
      </c>
      <c r="W67">
        <v>0</v>
      </c>
      <c r="X67">
        <v>-671270517</v>
      </c>
      <c r="Y67">
        <v>0.03</v>
      </c>
      <c r="AA67">
        <v>0</v>
      </c>
      <c r="AB67">
        <v>745.35</v>
      </c>
      <c r="AC67">
        <v>429.14</v>
      </c>
      <c r="AD67">
        <v>0</v>
      </c>
      <c r="AE67">
        <v>0</v>
      </c>
      <c r="AF67">
        <v>745.35</v>
      </c>
      <c r="AG67">
        <v>429.14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0.03</v>
      </c>
      <c r="AU67" t="s">
        <v>3</v>
      </c>
      <c r="AV67">
        <v>0</v>
      </c>
      <c r="AW67">
        <v>2</v>
      </c>
      <c r="AX67">
        <v>45335486</v>
      </c>
      <c r="AY67">
        <v>1</v>
      </c>
      <c r="AZ67">
        <v>0</v>
      </c>
      <c r="BA67">
        <v>65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Y67*Source!I47</f>
        <v>0</v>
      </c>
      <c r="CY67">
        <f>AB67</f>
        <v>745.35</v>
      </c>
      <c r="CZ67">
        <f>AF67</f>
        <v>745.35</v>
      </c>
      <c r="DA67">
        <f>AJ67</f>
        <v>1</v>
      </c>
      <c r="DB67">
        <f t="shared" si="8"/>
        <v>22.36</v>
      </c>
      <c r="DC67">
        <f t="shared" si="9"/>
        <v>12.87</v>
      </c>
    </row>
    <row r="68" spans="1:107" x14ac:dyDescent="0.2">
      <c r="A68">
        <f>ROW(Source!A47)</f>
        <v>47</v>
      </c>
      <c r="B68">
        <v>45334378</v>
      </c>
      <c r="C68">
        <v>45335477</v>
      </c>
      <c r="D68">
        <v>41670191</v>
      </c>
      <c r="E68">
        <v>1</v>
      </c>
      <c r="F68">
        <v>1</v>
      </c>
      <c r="G68">
        <v>27</v>
      </c>
      <c r="H68">
        <v>3</v>
      </c>
      <c r="I68" t="s">
        <v>442</v>
      </c>
      <c r="J68" t="s">
        <v>443</v>
      </c>
      <c r="K68" t="s">
        <v>444</v>
      </c>
      <c r="L68">
        <v>1339</v>
      </c>
      <c r="N68">
        <v>1007</v>
      </c>
      <c r="O68" t="s">
        <v>93</v>
      </c>
      <c r="P68" t="s">
        <v>93</v>
      </c>
      <c r="Q68">
        <v>1</v>
      </c>
      <c r="W68">
        <v>0</v>
      </c>
      <c r="X68">
        <v>2028445372</v>
      </c>
      <c r="Y68">
        <v>2E-3</v>
      </c>
      <c r="AA68">
        <v>35.25</v>
      </c>
      <c r="AB68">
        <v>0</v>
      </c>
      <c r="AC68">
        <v>0</v>
      </c>
      <c r="AD68">
        <v>0</v>
      </c>
      <c r="AE68">
        <v>35.25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2E-3</v>
      </c>
      <c r="AU68" t="s">
        <v>3</v>
      </c>
      <c r="AV68">
        <v>0</v>
      </c>
      <c r="AW68">
        <v>2</v>
      </c>
      <c r="AX68">
        <v>45335487</v>
      </c>
      <c r="AY68">
        <v>1</v>
      </c>
      <c r="AZ68">
        <v>0</v>
      </c>
      <c r="BA68">
        <v>66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Y68*Source!I47</f>
        <v>0</v>
      </c>
      <c r="CY68">
        <f>AA68</f>
        <v>35.25</v>
      </c>
      <c r="CZ68">
        <f>AE68</f>
        <v>35.25</v>
      </c>
      <c r="DA68">
        <f>AI68</f>
        <v>1</v>
      </c>
      <c r="DB68">
        <f t="shared" si="8"/>
        <v>7.0000000000000007E-2</v>
      </c>
      <c r="DC68">
        <f t="shared" si="9"/>
        <v>0</v>
      </c>
    </row>
    <row r="69" spans="1:107" x14ac:dyDescent="0.2">
      <c r="A69">
        <f>ROW(Source!A47)</f>
        <v>47</v>
      </c>
      <c r="B69">
        <v>45334378</v>
      </c>
      <c r="C69">
        <v>45335477</v>
      </c>
      <c r="D69">
        <v>41671390</v>
      </c>
      <c r="E69">
        <v>1</v>
      </c>
      <c r="F69">
        <v>1</v>
      </c>
      <c r="G69">
        <v>27</v>
      </c>
      <c r="H69">
        <v>3</v>
      </c>
      <c r="I69" t="s">
        <v>511</v>
      </c>
      <c r="J69" t="s">
        <v>512</v>
      </c>
      <c r="K69" t="s">
        <v>513</v>
      </c>
      <c r="L69">
        <v>1348</v>
      </c>
      <c r="N69">
        <v>1009</v>
      </c>
      <c r="O69" t="s">
        <v>26</v>
      </c>
      <c r="P69" t="s">
        <v>26</v>
      </c>
      <c r="Q69">
        <v>1000</v>
      </c>
      <c r="W69">
        <v>0</v>
      </c>
      <c r="X69">
        <v>748379478</v>
      </c>
      <c r="Y69">
        <v>0.04</v>
      </c>
      <c r="AA69">
        <v>13513.47</v>
      </c>
      <c r="AB69">
        <v>0</v>
      </c>
      <c r="AC69">
        <v>0</v>
      </c>
      <c r="AD69">
        <v>0</v>
      </c>
      <c r="AE69">
        <v>13513.47</v>
      </c>
      <c r="AF69">
        <v>0</v>
      </c>
      <c r="AG69">
        <v>0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0.04</v>
      </c>
      <c r="AU69" t="s">
        <v>3</v>
      </c>
      <c r="AV69">
        <v>0</v>
      </c>
      <c r="AW69">
        <v>2</v>
      </c>
      <c r="AX69">
        <v>45335488</v>
      </c>
      <c r="AY69">
        <v>1</v>
      </c>
      <c r="AZ69">
        <v>0</v>
      </c>
      <c r="BA69">
        <v>67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Y69*Source!I47</f>
        <v>0</v>
      </c>
      <c r="CY69">
        <f>AA69</f>
        <v>13513.47</v>
      </c>
      <c r="CZ69">
        <f>AE69</f>
        <v>13513.47</v>
      </c>
      <c r="DA69">
        <f>AI69</f>
        <v>1</v>
      </c>
      <c r="DB69">
        <f t="shared" ref="DB69:DB87" si="13">ROUND(ROUND(AT69*CZ69,2),6)</f>
        <v>540.54</v>
      </c>
      <c r="DC69">
        <f t="shared" ref="DC69:DC87" si="14">ROUND(ROUND(AT69*AG69,2),6)</f>
        <v>0</v>
      </c>
    </row>
    <row r="70" spans="1:107" x14ac:dyDescent="0.2">
      <c r="A70">
        <f>ROW(Source!A47)</f>
        <v>47</v>
      </c>
      <c r="B70">
        <v>45334378</v>
      </c>
      <c r="C70">
        <v>45335477</v>
      </c>
      <c r="D70">
        <v>41672007</v>
      </c>
      <c r="E70">
        <v>1</v>
      </c>
      <c r="F70">
        <v>1</v>
      </c>
      <c r="G70">
        <v>27</v>
      </c>
      <c r="H70">
        <v>3</v>
      </c>
      <c r="I70" t="s">
        <v>91</v>
      </c>
      <c r="J70" t="s">
        <v>94</v>
      </c>
      <c r="K70" t="s">
        <v>92</v>
      </c>
      <c r="L70">
        <v>1339</v>
      </c>
      <c r="N70">
        <v>1007</v>
      </c>
      <c r="O70" t="s">
        <v>93</v>
      </c>
      <c r="P70" t="s">
        <v>93</v>
      </c>
      <c r="Q70">
        <v>1</v>
      </c>
      <c r="W70">
        <v>0</v>
      </c>
      <c r="X70">
        <v>-377310083</v>
      </c>
      <c r="Y70">
        <v>0.1032</v>
      </c>
      <c r="AA70">
        <v>14547.62</v>
      </c>
      <c r="AB70">
        <v>0</v>
      </c>
      <c r="AC70">
        <v>0</v>
      </c>
      <c r="AD70">
        <v>0</v>
      </c>
      <c r="AE70">
        <v>14547.62</v>
      </c>
      <c r="AF70">
        <v>0</v>
      </c>
      <c r="AG70">
        <v>0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 t="s">
        <v>3</v>
      </c>
      <c r="AT70">
        <v>0.1032</v>
      </c>
      <c r="AU70" t="s">
        <v>3</v>
      </c>
      <c r="AV70">
        <v>0</v>
      </c>
      <c r="AW70">
        <v>1</v>
      </c>
      <c r="AX70">
        <v>-1</v>
      </c>
      <c r="AY70">
        <v>0</v>
      </c>
      <c r="AZ70">
        <v>0</v>
      </c>
      <c r="BA70" t="s">
        <v>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Y70*Source!I47</f>
        <v>0</v>
      </c>
      <c r="CY70">
        <f>AA70</f>
        <v>14547.62</v>
      </c>
      <c r="CZ70">
        <f>AE70</f>
        <v>14547.62</v>
      </c>
      <c r="DA70">
        <f>AI70</f>
        <v>1</v>
      </c>
      <c r="DB70">
        <f t="shared" si="13"/>
        <v>1501.31</v>
      </c>
      <c r="DC70">
        <f t="shared" si="14"/>
        <v>0</v>
      </c>
    </row>
    <row r="71" spans="1:107" x14ac:dyDescent="0.2">
      <c r="A71">
        <f>ROW(Source!A49)</f>
        <v>49</v>
      </c>
      <c r="B71">
        <v>45334378</v>
      </c>
      <c r="C71">
        <v>45335492</v>
      </c>
      <c r="D71">
        <v>41655038</v>
      </c>
      <c r="E71">
        <v>27</v>
      </c>
      <c r="F71">
        <v>1</v>
      </c>
      <c r="G71">
        <v>27</v>
      </c>
      <c r="H71">
        <v>1</v>
      </c>
      <c r="I71" t="s">
        <v>420</v>
      </c>
      <c r="J71" t="s">
        <v>3</v>
      </c>
      <c r="K71" t="s">
        <v>421</v>
      </c>
      <c r="L71">
        <v>1191</v>
      </c>
      <c r="N71">
        <v>1013</v>
      </c>
      <c r="O71" t="s">
        <v>422</v>
      </c>
      <c r="P71" t="s">
        <v>422</v>
      </c>
      <c r="Q71">
        <v>1</v>
      </c>
      <c r="W71">
        <v>0</v>
      </c>
      <c r="X71">
        <v>476480486</v>
      </c>
      <c r="Y71">
        <v>0.06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0.06</v>
      </c>
      <c r="AU71" t="s">
        <v>3</v>
      </c>
      <c r="AV71">
        <v>1</v>
      </c>
      <c r="AW71">
        <v>2</v>
      </c>
      <c r="AX71">
        <v>45335504</v>
      </c>
      <c r="AY71">
        <v>1</v>
      </c>
      <c r="AZ71">
        <v>0</v>
      </c>
      <c r="BA71">
        <v>70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Y71*Source!I49</f>
        <v>0</v>
      </c>
      <c r="CY71">
        <f>AD71</f>
        <v>0</v>
      </c>
      <c r="CZ71">
        <f>AH71</f>
        <v>0</v>
      </c>
      <c r="DA71">
        <f>AL71</f>
        <v>1</v>
      </c>
      <c r="DB71">
        <f t="shared" si="13"/>
        <v>0</v>
      </c>
      <c r="DC71">
        <f t="shared" si="14"/>
        <v>0</v>
      </c>
    </row>
    <row r="72" spans="1:107" x14ac:dyDescent="0.2">
      <c r="A72">
        <f>ROW(Source!A49)</f>
        <v>49</v>
      </c>
      <c r="B72">
        <v>45334378</v>
      </c>
      <c r="C72">
        <v>45335492</v>
      </c>
      <c r="D72">
        <v>41667996</v>
      </c>
      <c r="E72">
        <v>1</v>
      </c>
      <c r="F72">
        <v>1</v>
      </c>
      <c r="G72">
        <v>27</v>
      </c>
      <c r="H72">
        <v>2</v>
      </c>
      <c r="I72" t="s">
        <v>493</v>
      </c>
      <c r="J72" t="s">
        <v>494</v>
      </c>
      <c r="K72" t="s">
        <v>495</v>
      </c>
      <c r="L72">
        <v>1368</v>
      </c>
      <c r="N72">
        <v>1011</v>
      </c>
      <c r="O72" t="s">
        <v>426</v>
      </c>
      <c r="P72" t="s">
        <v>426</v>
      </c>
      <c r="Q72">
        <v>1</v>
      </c>
      <c r="W72">
        <v>0</v>
      </c>
      <c r="X72">
        <v>-431727918</v>
      </c>
      <c r="Y72">
        <v>0.01</v>
      </c>
      <c r="AA72">
        <v>0</v>
      </c>
      <c r="AB72">
        <v>3567.59</v>
      </c>
      <c r="AC72">
        <v>534.1</v>
      </c>
      <c r="AD72">
        <v>0</v>
      </c>
      <c r="AE72">
        <v>0</v>
      </c>
      <c r="AF72">
        <v>3567.59</v>
      </c>
      <c r="AG72">
        <v>534.1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0</v>
      </c>
      <c r="AQ72">
        <v>0</v>
      </c>
      <c r="AR72">
        <v>0</v>
      </c>
      <c r="AS72" t="s">
        <v>3</v>
      </c>
      <c r="AT72">
        <v>0.01</v>
      </c>
      <c r="AU72" t="s">
        <v>3</v>
      </c>
      <c r="AV72">
        <v>0</v>
      </c>
      <c r="AW72">
        <v>2</v>
      </c>
      <c r="AX72">
        <v>45335506</v>
      </c>
      <c r="AY72">
        <v>1</v>
      </c>
      <c r="AZ72">
        <v>0</v>
      </c>
      <c r="BA72">
        <v>71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Y72*Source!I49</f>
        <v>0</v>
      </c>
      <c r="CY72">
        <f t="shared" ref="CY72:CY79" si="15">AB72</f>
        <v>3567.59</v>
      </c>
      <c r="CZ72">
        <f t="shared" ref="CZ72:CZ79" si="16">AF72</f>
        <v>3567.59</v>
      </c>
      <c r="DA72">
        <f t="shared" ref="DA72:DA79" si="17">AJ72</f>
        <v>1</v>
      </c>
      <c r="DB72">
        <f t="shared" si="13"/>
        <v>35.68</v>
      </c>
      <c r="DC72">
        <f t="shared" si="14"/>
        <v>5.34</v>
      </c>
    </row>
    <row r="73" spans="1:107" x14ac:dyDescent="0.2">
      <c r="A73">
        <f>ROW(Source!A49)</f>
        <v>49</v>
      </c>
      <c r="B73">
        <v>45334378</v>
      </c>
      <c r="C73">
        <v>45335492</v>
      </c>
      <c r="D73">
        <v>41667332</v>
      </c>
      <c r="E73">
        <v>1</v>
      </c>
      <c r="F73">
        <v>1</v>
      </c>
      <c r="G73">
        <v>27</v>
      </c>
      <c r="H73">
        <v>2</v>
      </c>
      <c r="I73" t="s">
        <v>451</v>
      </c>
      <c r="J73" t="s">
        <v>452</v>
      </c>
      <c r="K73" t="s">
        <v>453</v>
      </c>
      <c r="L73">
        <v>1368</v>
      </c>
      <c r="N73">
        <v>1011</v>
      </c>
      <c r="O73" t="s">
        <v>426</v>
      </c>
      <c r="P73" t="s">
        <v>426</v>
      </c>
      <c r="Q73">
        <v>1</v>
      </c>
      <c r="W73">
        <v>0</v>
      </c>
      <c r="X73">
        <v>1780799386</v>
      </c>
      <c r="Y73">
        <v>0.01</v>
      </c>
      <c r="AA73">
        <v>0</v>
      </c>
      <c r="AB73">
        <v>950.99</v>
      </c>
      <c r="AC73">
        <v>416.71</v>
      </c>
      <c r="AD73">
        <v>0</v>
      </c>
      <c r="AE73">
        <v>0</v>
      </c>
      <c r="AF73">
        <v>950.99</v>
      </c>
      <c r="AG73">
        <v>416.71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0</v>
      </c>
      <c r="AQ73">
        <v>0</v>
      </c>
      <c r="AR73">
        <v>0</v>
      </c>
      <c r="AS73" t="s">
        <v>3</v>
      </c>
      <c r="AT73">
        <v>0.01</v>
      </c>
      <c r="AU73" t="s">
        <v>3</v>
      </c>
      <c r="AV73">
        <v>0</v>
      </c>
      <c r="AW73">
        <v>2</v>
      </c>
      <c r="AX73">
        <v>45335505</v>
      </c>
      <c r="AY73">
        <v>1</v>
      </c>
      <c r="AZ73">
        <v>0</v>
      </c>
      <c r="BA73">
        <v>72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Y73*Source!I49</f>
        <v>0</v>
      </c>
      <c r="CY73">
        <f t="shared" si="15"/>
        <v>950.99</v>
      </c>
      <c r="CZ73">
        <f t="shared" si="16"/>
        <v>950.99</v>
      </c>
      <c r="DA73">
        <f t="shared" si="17"/>
        <v>1</v>
      </c>
      <c r="DB73">
        <f t="shared" si="13"/>
        <v>9.51</v>
      </c>
      <c r="DC73">
        <f t="shared" si="14"/>
        <v>4.17</v>
      </c>
    </row>
    <row r="74" spans="1:107" x14ac:dyDescent="0.2">
      <c r="A74">
        <f>ROW(Source!A49)</f>
        <v>49</v>
      </c>
      <c r="B74">
        <v>45334378</v>
      </c>
      <c r="C74">
        <v>45335492</v>
      </c>
      <c r="D74">
        <v>41667543</v>
      </c>
      <c r="E74">
        <v>1</v>
      </c>
      <c r="F74">
        <v>1</v>
      </c>
      <c r="G74">
        <v>27</v>
      </c>
      <c r="H74">
        <v>2</v>
      </c>
      <c r="I74" t="s">
        <v>496</v>
      </c>
      <c r="J74" t="s">
        <v>497</v>
      </c>
      <c r="K74" t="s">
        <v>498</v>
      </c>
      <c r="L74">
        <v>1368</v>
      </c>
      <c r="N74">
        <v>1011</v>
      </c>
      <c r="O74" t="s">
        <v>426</v>
      </c>
      <c r="P74" t="s">
        <v>426</v>
      </c>
      <c r="Q74">
        <v>1</v>
      </c>
      <c r="W74">
        <v>0</v>
      </c>
      <c r="X74">
        <v>-2066655435</v>
      </c>
      <c r="Y74">
        <v>0.01</v>
      </c>
      <c r="AA74">
        <v>0</v>
      </c>
      <c r="AB74">
        <v>1162.9000000000001</v>
      </c>
      <c r="AC74">
        <v>442.87</v>
      </c>
      <c r="AD74">
        <v>0</v>
      </c>
      <c r="AE74">
        <v>0</v>
      </c>
      <c r="AF74">
        <v>1162.9000000000001</v>
      </c>
      <c r="AG74">
        <v>442.87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0.01</v>
      </c>
      <c r="AU74" t="s">
        <v>3</v>
      </c>
      <c r="AV74">
        <v>0</v>
      </c>
      <c r="AW74">
        <v>2</v>
      </c>
      <c r="AX74">
        <v>45335507</v>
      </c>
      <c r="AY74">
        <v>1</v>
      </c>
      <c r="AZ74">
        <v>0</v>
      </c>
      <c r="BA74">
        <v>73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Y74*Source!I49</f>
        <v>0</v>
      </c>
      <c r="CY74">
        <f t="shared" si="15"/>
        <v>1162.9000000000001</v>
      </c>
      <c r="CZ74">
        <f t="shared" si="16"/>
        <v>1162.9000000000001</v>
      </c>
      <c r="DA74">
        <f t="shared" si="17"/>
        <v>1</v>
      </c>
      <c r="DB74">
        <f t="shared" si="13"/>
        <v>11.63</v>
      </c>
      <c r="DC74">
        <f t="shared" si="14"/>
        <v>4.43</v>
      </c>
    </row>
    <row r="75" spans="1:107" x14ac:dyDescent="0.2">
      <c r="A75">
        <f>ROW(Source!A49)</f>
        <v>49</v>
      </c>
      <c r="B75">
        <v>45334378</v>
      </c>
      <c r="C75">
        <v>45335492</v>
      </c>
      <c r="D75">
        <v>41667544</v>
      </c>
      <c r="E75">
        <v>1</v>
      </c>
      <c r="F75">
        <v>1</v>
      </c>
      <c r="G75">
        <v>27</v>
      </c>
      <c r="H75">
        <v>2</v>
      </c>
      <c r="I75" t="s">
        <v>499</v>
      </c>
      <c r="J75" t="s">
        <v>500</v>
      </c>
      <c r="K75" t="s">
        <v>501</v>
      </c>
      <c r="L75">
        <v>1368</v>
      </c>
      <c r="N75">
        <v>1011</v>
      </c>
      <c r="O75" t="s">
        <v>426</v>
      </c>
      <c r="P75" t="s">
        <v>426</v>
      </c>
      <c r="Q75">
        <v>1</v>
      </c>
      <c r="W75">
        <v>0</v>
      </c>
      <c r="X75">
        <v>-331257096</v>
      </c>
      <c r="Y75">
        <v>0.01</v>
      </c>
      <c r="AA75">
        <v>0</v>
      </c>
      <c r="AB75">
        <v>1735.39</v>
      </c>
      <c r="AC75">
        <v>537.41999999999996</v>
      </c>
      <c r="AD75">
        <v>0</v>
      </c>
      <c r="AE75">
        <v>0</v>
      </c>
      <c r="AF75">
        <v>1735.39</v>
      </c>
      <c r="AG75">
        <v>537.41999999999996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0.01</v>
      </c>
      <c r="AU75" t="s">
        <v>3</v>
      </c>
      <c r="AV75">
        <v>0</v>
      </c>
      <c r="AW75">
        <v>2</v>
      </c>
      <c r="AX75">
        <v>45335508</v>
      </c>
      <c r="AY75">
        <v>1</v>
      </c>
      <c r="AZ75">
        <v>0</v>
      </c>
      <c r="BA75">
        <v>74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Y75*Source!I49</f>
        <v>0</v>
      </c>
      <c r="CY75">
        <f t="shared" si="15"/>
        <v>1735.39</v>
      </c>
      <c r="CZ75">
        <f t="shared" si="16"/>
        <v>1735.39</v>
      </c>
      <c r="DA75">
        <f t="shared" si="17"/>
        <v>1</v>
      </c>
      <c r="DB75">
        <f t="shared" si="13"/>
        <v>17.350000000000001</v>
      </c>
      <c r="DC75">
        <f t="shared" si="14"/>
        <v>5.37</v>
      </c>
    </row>
    <row r="76" spans="1:107" x14ac:dyDescent="0.2">
      <c r="A76">
        <f>ROW(Source!A49)</f>
        <v>49</v>
      </c>
      <c r="B76">
        <v>45334378</v>
      </c>
      <c r="C76">
        <v>45335492</v>
      </c>
      <c r="D76">
        <v>41667547</v>
      </c>
      <c r="E76">
        <v>1</v>
      </c>
      <c r="F76">
        <v>1</v>
      </c>
      <c r="G76">
        <v>27</v>
      </c>
      <c r="H76">
        <v>2</v>
      </c>
      <c r="I76" t="s">
        <v>502</v>
      </c>
      <c r="J76" t="s">
        <v>503</v>
      </c>
      <c r="K76" t="s">
        <v>504</v>
      </c>
      <c r="L76">
        <v>1368</v>
      </c>
      <c r="N76">
        <v>1011</v>
      </c>
      <c r="O76" t="s">
        <v>426</v>
      </c>
      <c r="P76" t="s">
        <v>426</v>
      </c>
      <c r="Q76">
        <v>1</v>
      </c>
      <c r="W76">
        <v>0</v>
      </c>
      <c r="X76">
        <v>-429774060</v>
      </c>
      <c r="Y76">
        <v>0.01</v>
      </c>
      <c r="AA76">
        <v>0</v>
      </c>
      <c r="AB76">
        <v>3961.9</v>
      </c>
      <c r="AC76">
        <v>1078.81</v>
      </c>
      <c r="AD76">
        <v>0</v>
      </c>
      <c r="AE76">
        <v>0</v>
      </c>
      <c r="AF76">
        <v>3961.9</v>
      </c>
      <c r="AG76">
        <v>1078.81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0.01</v>
      </c>
      <c r="AU76" t="s">
        <v>3</v>
      </c>
      <c r="AV76">
        <v>0</v>
      </c>
      <c r="AW76">
        <v>2</v>
      </c>
      <c r="AX76">
        <v>45335509</v>
      </c>
      <c r="AY76">
        <v>1</v>
      </c>
      <c r="AZ76">
        <v>0</v>
      </c>
      <c r="BA76">
        <v>75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Y76*Source!I49</f>
        <v>0</v>
      </c>
      <c r="CY76">
        <f t="shared" si="15"/>
        <v>3961.9</v>
      </c>
      <c r="CZ76">
        <f t="shared" si="16"/>
        <v>3961.9</v>
      </c>
      <c r="DA76">
        <f t="shared" si="17"/>
        <v>1</v>
      </c>
      <c r="DB76">
        <f t="shared" si="13"/>
        <v>39.619999999999997</v>
      </c>
      <c r="DC76">
        <f t="shared" si="14"/>
        <v>10.79</v>
      </c>
    </row>
    <row r="77" spans="1:107" x14ac:dyDescent="0.2">
      <c r="A77">
        <f>ROW(Source!A49)</f>
        <v>49</v>
      </c>
      <c r="B77">
        <v>45334378</v>
      </c>
      <c r="C77">
        <v>45335492</v>
      </c>
      <c r="D77">
        <v>41667548</v>
      </c>
      <c r="E77">
        <v>1</v>
      </c>
      <c r="F77">
        <v>1</v>
      </c>
      <c r="G77">
        <v>27</v>
      </c>
      <c r="H77">
        <v>2</v>
      </c>
      <c r="I77" t="s">
        <v>505</v>
      </c>
      <c r="J77" t="s">
        <v>506</v>
      </c>
      <c r="K77" t="s">
        <v>507</v>
      </c>
      <c r="L77">
        <v>1368</v>
      </c>
      <c r="N77">
        <v>1011</v>
      </c>
      <c r="O77" t="s">
        <v>426</v>
      </c>
      <c r="P77" t="s">
        <v>426</v>
      </c>
      <c r="Q77">
        <v>1</v>
      </c>
      <c r="W77">
        <v>0</v>
      </c>
      <c r="X77">
        <v>-1398391296</v>
      </c>
      <c r="Y77">
        <v>0.01</v>
      </c>
      <c r="AA77">
        <v>0</v>
      </c>
      <c r="AB77">
        <v>1978.38</v>
      </c>
      <c r="AC77">
        <v>514.37</v>
      </c>
      <c r="AD77">
        <v>0</v>
      </c>
      <c r="AE77">
        <v>0</v>
      </c>
      <c r="AF77">
        <v>1978.38</v>
      </c>
      <c r="AG77">
        <v>514.37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0.01</v>
      </c>
      <c r="AU77" t="s">
        <v>3</v>
      </c>
      <c r="AV77">
        <v>0</v>
      </c>
      <c r="AW77">
        <v>2</v>
      </c>
      <c r="AX77">
        <v>45335510</v>
      </c>
      <c r="AY77">
        <v>1</v>
      </c>
      <c r="AZ77">
        <v>0</v>
      </c>
      <c r="BA77">
        <v>76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Y77*Source!I49</f>
        <v>0</v>
      </c>
      <c r="CY77">
        <f t="shared" si="15"/>
        <v>1978.38</v>
      </c>
      <c r="CZ77">
        <f t="shared" si="16"/>
        <v>1978.38</v>
      </c>
      <c r="DA77">
        <f t="shared" si="17"/>
        <v>1</v>
      </c>
      <c r="DB77">
        <f t="shared" si="13"/>
        <v>19.78</v>
      </c>
      <c r="DC77">
        <f t="shared" si="14"/>
        <v>5.14</v>
      </c>
    </row>
    <row r="78" spans="1:107" x14ac:dyDescent="0.2">
      <c r="A78">
        <f>ROW(Source!A49)</f>
        <v>49</v>
      </c>
      <c r="B78">
        <v>45334378</v>
      </c>
      <c r="C78">
        <v>45335492</v>
      </c>
      <c r="D78">
        <v>41667541</v>
      </c>
      <c r="E78">
        <v>1</v>
      </c>
      <c r="F78">
        <v>1</v>
      </c>
      <c r="G78">
        <v>27</v>
      </c>
      <c r="H78">
        <v>2</v>
      </c>
      <c r="I78" t="s">
        <v>457</v>
      </c>
      <c r="J78" t="s">
        <v>458</v>
      </c>
      <c r="K78" t="s">
        <v>459</v>
      </c>
      <c r="L78">
        <v>1368</v>
      </c>
      <c r="N78">
        <v>1011</v>
      </c>
      <c r="O78" t="s">
        <v>426</v>
      </c>
      <c r="P78" t="s">
        <v>426</v>
      </c>
      <c r="Q78">
        <v>1</v>
      </c>
      <c r="W78">
        <v>0</v>
      </c>
      <c r="X78">
        <v>-14999294</v>
      </c>
      <c r="Y78">
        <v>0.01</v>
      </c>
      <c r="AA78">
        <v>0</v>
      </c>
      <c r="AB78">
        <v>1331.71</v>
      </c>
      <c r="AC78">
        <v>497.83</v>
      </c>
      <c r="AD78">
        <v>0</v>
      </c>
      <c r="AE78">
        <v>0</v>
      </c>
      <c r="AF78">
        <v>1331.71</v>
      </c>
      <c r="AG78">
        <v>497.83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0</v>
      </c>
      <c r="AQ78">
        <v>0</v>
      </c>
      <c r="AR78">
        <v>0</v>
      </c>
      <c r="AS78" t="s">
        <v>3</v>
      </c>
      <c r="AT78">
        <v>0.01</v>
      </c>
      <c r="AU78" t="s">
        <v>3</v>
      </c>
      <c r="AV78">
        <v>0</v>
      </c>
      <c r="AW78">
        <v>2</v>
      </c>
      <c r="AX78">
        <v>45335511</v>
      </c>
      <c r="AY78">
        <v>1</v>
      </c>
      <c r="AZ78">
        <v>0</v>
      </c>
      <c r="BA78">
        <v>77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Y78*Source!I49</f>
        <v>0</v>
      </c>
      <c r="CY78">
        <f t="shared" si="15"/>
        <v>1331.71</v>
      </c>
      <c r="CZ78">
        <f t="shared" si="16"/>
        <v>1331.71</v>
      </c>
      <c r="DA78">
        <f t="shared" si="17"/>
        <v>1</v>
      </c>
      <c r="DB78">
        <f t="shared" si="13"/>
        <v>13.32</v>
      </c>
      <c r="DC78">
        <f t="shared" si="14"/>
        <v>4.9800000000000004</v>
      </c>
    </row>
    <row r="79" spans="1:107" x14ac:dyDescent="0.2">
      <c r="A79">
        <f>ROW(Source!A49)</f>
        <v>49</v>
      </c>
      <c r="B79">
        <v>45334378</v>
      </c>
      <c r="C79">
        <v>45335492</v>
      </c>
      <c r="D79">
        <v>41667542</v>
      </c>
      <c r="E79">
        <v>1</v>
      </c>
      <c r="F79">
        <v>1</v>
      </c>
      <c r="G79">
        <v>27</v>
      </c>
      <c r="H79">
        <v>2</v>
      </c>
      <c r="I79" t="s">
        <v>508</v>
      </c>
      <c r="J79" t="s">
        <v>509</v>
      </c>
      <c r="K79" t="s">
        <v>510</v>
      </c>
      <c r="L79">
        <v>1368</v>
      </c>
      <c r="N79">
        <v>1011</v>
      </c>
      <c r="O79" t="s">
        <v>426</v>
      </c>
      <c r="P79" t="s">
        <v>426</v>
      </c>
      <c r="Q79">
        <v>1</v>
      </c>
      <c r="W79">
        <v>0</v>
      </c>
      <c r="X79">
        <v>-671270517</v>
      </c>
      <c r="Y79">
        <v>0.01</v>
      </c>
      <c r="AA79">
        <v>0</v>
      </c>
      <c r="AB79">
        <v>745.35</v>
      </c>
      <c r="AC79">
        <v>429.14</v>
      </c>
      <c r="AD79">
        <v>0</v>
      </c>
      <c r="AE79">
        <v>0</v>
      </c>
      <c r="AF79">
        <v>745.35</v>
      </c>
      <c r="AG79">
        <v>429.14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0.01</v>
      </c>
      <c r="AU79" t="s">
        <v>3</v>
      </c>
      <c r="AV79">
        <v>0</v>
      </c>
      <c r="AW79">
        <v>2</v>
      </c>
      <c r="AX79">
        <v>45335512</v>
      </c>
      <c r="AY79">
        <v>1</v>
      </c>
      <c r="AZ79">
        <v>0</v>
      </c>
      <c r="BA79">
        <v>78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Y79*Source!I49</f>
        <v>0</v>
      </c>
      <c r="CY79">
        <f t="shared" si="15"/>
        <v>745.35</v>
      </c>
      <c r="CZ79">
        <f t="shared" si="16"/>
        <v>745.35</v>
      </c>
      <c r="DA79">
        <f t="shared" si="17"/>
        <v>1</v>
      </c>
      <c r="DB79">
        <f t="shared" si="13"/>
        <v>7.45</v>
      </c>
      <c r="DC79">
        <f t="shared" si="14"/>
        <v>4.29</v>
      </c>
    </row>
    <row r="80" spans="1:107" x14ac:dyDescent="0.2">
      <c r="A80">
        <f>ROW(Source!A49)</f>
        <v>49</v>
      </c>
      <c r="B80">
        <v>45334378</v>
      </c>
      <c r="C80">
        <v>45335492</v>
      </c>
      <c r="D80">
        <v>41670191</v>
      </c>
      <c r="E80">
        <v>1</v>
      </c>
      <c r="F80">
        <v>1</v>
      </c>
      <c r="G80">
        <v>27</v>
      </c>
      <c r="H80">
        <v>3</v>
      </c>
      <c r="I80" t="s">
        <v>442</v>
      </c>
      <c r="J80" t="s">
        <v>443</v>
      </c>
      <c r="K80" t="s">
        <v>444</v>
      </c>
      <c r="L80">
        <v>1339</v>
      </c>
      <c r="N80">
        <v>1007</v>
      </c>
      <c r="O80" t="s">
        <v>93</v>
      </c>
      <c r="P80" t="s">
        <v>93</v>
      </c>
      <c r="Q80">
        <v>1</v>
      </c>
      <c r="W80">
        <v>0</v>
      </c>
      <c r="X80">
        <v>2028445372</v>
      </c>
      <c r="Y80">
        <v>2E-3</v>
      </c>
      <c r="AA80">
        <v>35.25</v>
      </c>
      <c r="AB80">
        <v>0</v>
      </c>
      <c r="AC80">
        <v>0</v>
      </c>
      <c r="AD80">
        <v>0</v>
      </c>
      <c r="AE80">
        <v>35.25</v>
      </c>
      <c r="AF80">
        <v>0</v>
      </c>
      <c r="AG80">
        <v>0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2E-3</v>
      </c>
      <c r="AU80" t="s">
        <v>3</v>
      </c>
      <c r="AV80">
        <v>0</v>
      </c>
      <c r="AW80">
        <v>2</v>
      </c>
      <c r="AX80">
        <v>45335513</v>
      </c>
      <c r="AY80">
        <v>1</v>
      </c>
      <c r="AZ80">
        <v>0</v>
      </c>
      <c r="BA80">
        <v>79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Y80*Source!I49</f>
        <v>0</v>
      </c>
      <c r="CY80">
        <f>AA80</f>
        <v>35.25</v>
      </c>
      <c r="CZ80">
        <f>AE80</f>
        <v>35.25</v>
      </c>
      <c r="DA80">
        <f>AI80</f>
        <v>1</v>
      </c>
      <c r="DB80">
        <f t="shared" si="13"/>
        <v>7.0000000000000007E-2</v>
      </c>
      <c r="DC80">
        <f t="shared" si="14"/>
        <v>0</v>
      </c>
    </row>
    <row r="81" spans="1:107" x14ac:dyDescent="0.2">
      <c r="A81">
        <f>ROW(Source!A49)</f>
        <v>49</v>
      </c>
      <c r="B81">
        <v>45334378</v>
      </c>
      <c r="C81">
        <v>45335492</v>
      </c>
      <c r="D81">
        <v>41671373</v>
      </c>
      <c r="E81">
        <v>1</v>
      </c>
      <c r="F81">
        <v>1</v>
      </c>
      <c r="G81">
        <v>27</v>
      </c>
      <c r="H81">
        <v>3</v>
      </c>
      <c r="I81" t="s">
        <v>83</v>
      </c>
      <c r="J81" t="s">
        <v>84</v>
      </c>
      <c r="K81" t="s">
        <v>29</v>
      </c>
      <c r="L81">
        <v>1348</v>
      </c>
      <c r="N81">
        <v>1009</v>
      </c>
      <c r="O81" t="s">
        <v>26</v>
      </c>
      <c r="P81" t="s">
        <v>26</v>
      </c>
      <c r="Q81">
        <v>1000</v>
      </c>
      <c r="W81">
        <v>0</v>
      </c>
      <c r="X81">
        <v>-743041743</v>
      </c>
      <c r="Y81">
        <v>2.42</v>
      </c>
      <c r="AA81">
        <v>2690.29</v>
      </c>
      <c r="AB81">
        <v>0</v>
      </c>
      <c r="AC81">
        <v>0</v>
      </c>
      <c r="AD81">
        <v>0</v>
      </c>
      <c r="AE81">
        <v>2690.29</v>
      </c>
      <c r="AF81">
        <v>0</v>
      </c>
      <c r="AG81">
        <v>0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 t="s">
        <v>3</v>
      </c>
      <c r="AT81">
        <v>2.42</v>
      </c>
      <c r="AU81" t="s">
        <v>3</v>
      </c>
      <c r="AV81">
        <v>0</v>
      </c>
      <c r="AW81">
        <v>1</v>
      </c>
      <c r="AX81">
        <v>-1</v>
      </c>
      <c r="AY81">
        <v>0</v>
      </c>
      <c r="AZ81">
        <v>0</v>
      </c>
      <c r="BA81" t="s">
        <v>3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Y81*Source!I49</f>
        <v>0</v>
      </c>
      <c r="CY81">
        <f>AA81</f>
        <v>2690.29</v>
      </c>
      <c r="CZ81">
        <f>AE81</f>
        <v>2690.29</v>
      </c>
      <c r="DA81">
        <f>AI81</f>
        <v>1</v>
      </c>
      <c r="DB81">
        <f t="shared" si="13"/>
        <v>6510.5</v>
      </c>
      <c r="DC81">
        <f t="shared" si="14"/>
        <v>0</v>
      </c>
    </row>
    <row r="82" spans="1:107" x14ac:dyDescent="0.2">
      <c r="A82">
        <f>ROW(Source!A85)</f>
        <v>85</v>
      </c>
      <c r="B82">
        <v>45334378</v>
      </c>
      <c r="C82">
        <v>45336186</v>
      </c>
      <c r="D82">
        <v>41655038</v>
      </c>
      <c r="E82">
        <v>27</v>
      </c>
      <c r="F82">
        <v>1</v>
      </c>
      <c r="G82">
        <v>27</v>
      </c>
      <c r="H82">
        <v>1</v>
      </c>
      <c r="I82" t="s">
        <v>420</v>
      </c>
      <c r="J82" t="s">
        <v>3</v>
      </c>
      <c r="K82" t="s">
        <v>421</v>
      </c>
      <c r="L82">
        <v>1191</v>
      </c>
      <c r="N82">
        <v>1013</v>
      </c>
      <c r="O82" t="s">
        <v>422</v>
      </c>
      <c r="P82" t="s">
        <v>422</v>
      </c>
      <c r="Q82">
        <v>1</v>
      </c>
      <c r="W82">
        <v>0</v>
      </c>
      <c r="X82">
        <v>476480486</v>
      </c>
      <c r="Y82">
        <v>1.59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1.59</v>
      </c>
      <c r="AU82" t="s">
        <v>3</v>
      </c>
      <c r="AV82">
        <v>1</v>
      </c>
      <c r="AW82">
        <v>2</v>
      </c>
      <c r="AX82">
        <v>45336190</v>
      </c>
      <c r="AY82">
        <v>1</v>
      </c>
      <c r="AZ82">
        <v>0</v>
      </c>
      <c r="BA82">
        <v>81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Y82*Source!I85</f>
        <v>0</v>
      </c>
      <c r="CY82">
        <f>AD82</f>
        <v>0</v>
      </c>
      <c r="CZ82">
        <f>AH82</f>
        <v>0</v>
      </c>
      <c r="DA82">
        <f>AL82</f>
        <v>1</v>
      </c>
      <c r="DB82">
        <f t="shared" si="13"/>
        <v>0</v>
      </c>
      <c r="DC82">
        <f t="shared" si="14"/>
        <v>0</v>
      </c>
    </row>
    <row r="83" spans="1:107" x14ac:dyDescent="0.2">
      <c r="A83">
        <f>ROW(Source!A85)</f>
        <v>85</v>
      </c>
      <c r="B83">
        <v>45334378</v>
      </c>
      <c r="C83">
        <v>45336186</v>
      </c>
      <c r="D83">
        <v>41667290</v>
      </c>
      <c r="E83">
        <v>1</v>
      </c>
      <c r="F83">
        <v>1</v>
      </c>
      <c r="G83">
        <v>27</v>
      </c>
      <c r="H83">
        <v>2</v>
      </c>
      <c r="I83" t="s">
        <v>514</v>
      </c>
      <c r="J83" t="s">
        <v>515</v>
      </c>
      <c r="K83" t="s">
        <v>516</v>
      </c>
      <c r="L83">
        <v>1368</v>
      </c>
      <c r="N83">
        <v>1011</v>
      </c>
      <c r="O83" t="s">
        <v>426</v>
      </c>
      <c r="P83" t="s">
        <v>426</v>
      </c>
      <c r="Q83">
        <v>1</v>
      </c>
      <c r="W83">
        <v>0</v>
      </c>
      <c r="X83">
        <v>-903558812</v>
      </c>
      <c r="Y83">
        <v>4.9800000000000004</v>
      </c>
      <c r="AA83">
        <v>0</v>
      </c>
      <c r="AB83">
        <v>1493.72</v>
      </c>
      <c r="AC83">
        <v>566.86</v>
      </c>
      <c r="AD83">
        <v>0</v>
      </c>
      <c r="AE83">
        <v>0</v>
      </c>
      <c r="AF83">
        <v>1493.72</v>
      </c>
      <c r="AG83">
        <v>566.86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4.9800000000000004</v>
      </c>
      <c r="AU83" t="s">
        <v>3</v>
      </c>
      <c r="AV83">
        <v>0</v>
      </c>
      <c r="AW83">
        <v>2</v>
      </c>
      <c r="AX83">
        <v>45336191</v>
      </c>
      <c r="AY83">
        <v>1</v>
      </c>
      <c r="AZ83">
        <v>0</v>
      </c>
      <c r="BA83">
        <v>82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Y83*Source!I85</f>
        <v>0</v>
      </c>
      <c r="CY83">
        <f>AB83</f>
        <v>1493.72</v>
      </c>
      <c r="CZ83">
        <f>AF83</f>
        <v>1493.72</v>
      </c>
      <c r="DA83">
        <f>AJ83</f>
        <v>1</v>
      </c>
      <c r="DB83">
        <f t="shared" si="13"/>
        <v>7438.73</v>
      </c>
      <c r="DC83">
        <f t="shared" si="14"/>
        <v>2822.96</v>
      </c>
    </row>
    <row r="84" spans="1:107" x14ac:dyDescent="0.2">
      <c r="A84">
        <f>ROW(Source!A85)</f>
        <v>85</v>
      </c>
      <c r="B84">
        <v>45334378</v>
      </c>
      <c r="C84">
        <v>45336186</v>
      </c>
      <c r="D84">
        <v>41667313</v>
      </c>
      <c r="E84">
        <v>1</v>
      </c>
      <c r="F84">
        <v>1</v>
      </c>
      <c r="G84">
        <v>27</v>
      </c>
      <c r="H84">
        <v>2</v>
      </c>
      <c r="I84" t="s">
        <v>517</v>
      </c>
      <c r="J84" t="s">
        <v>518</v>
      </c>
      <c r="K84" t="s">
        <v>519</v>
      </c>
      <c r="L84">
        <v>1368</v>
      </c>
      <c r="N84">
        <v>1011</v>
      </c>
      <c r="O84" t="s">
        <v>426</v>
      </c>
      <c r="P84" t="s">
        <v>426</v>
      </c>
      <c r="Q84">
        <v>1</v>
      </c>
      <c r="W84">
        <v>0</v>
      </c>
      <c r="X84">
        <v>-888973741</v>
      </c>
      <c r="Y84">
        <v>1.25</v>
      </c>
      <c r="AA84">
        <v>0</v>
      </c>
      <c r="AB84">
        <v>1072.23</v>
      </c>
      <c r="AC84">
        <v>488.73</v>
      </c>
      <c r="AD84">
        <v>0</v>
      </c>
      <c r="AE84">
        <v>0</v>
      </c>
      <c r="AF84">
        <v>1072.23</v>
      </c>
      <c r="AG84">
        <v>488.73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1.25</v>
      </c>
      <c r="AU84" t="s">
        <v>3</v>
      </c>
      <c r="AV84">
        <v>0</v>
      </c>
      <c r="AW84">
        <v>2</v>
      </c>
      <c r="AX84">
        <v>45336192</v>
      </c>
      <c r="AY84">
        <v>1</v>
      </c>
      <c r="AZ84">
        <v>0</v>
      </c>
      <c r="BA84">
        <v>83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Y84*Source!I85</f>
        <v>0</v>
      </c>
      <c r="CY84">
        <f>AB84</f>
        <v>1072.23</v>
      </c>
      <c r="CZ84">
        <f>AF84</f>
        <v>1072.23</v>
      </c>
      <c r="DA84">
        <f>AJ84</f>
        <v>1</v>
      </c>
      <c r="DB84">
        <f t="shared" si="13"/>
        <v>1340.29</v>
      </c>
      <c r="DC84">
        <f t="shared" si="14"/>
        <v>610.91</v>
      </c>
    </row>
    <row r="85" spans="1:107" x14ac:dyDescent="0.2">
      <c r="A85">
        <f>ROW(Source!A86)</f>
        <v>86</v>
      </c>
      <c r="B85">
        <v>45334378</v>
      </c>
      <c r="C85">
        <v>45336193</v>
      </c>
      <c r="D85">
        <v>41655038</v>
      </c>
      <c r="E85">
        <v>27</v>
      </c>
      <c r="F85">
        <v>1</v>
      </c>
      <c r="G85">
        <v>27</v>
      </c>
      <c r="H85">
        <v>1</v>
      </c>
      <c r="I85" t="s">
        <v>420</v>
      </c>
      <c r="J85" t="s">
        <v>3</v>
      </c>
      <c r="K85" t="s">
        <v>421</v>
      </c>
      <c r="L85">
        <v>1191</v>
      </c>
      <c r="N85">
        <v>1013</v>
      </c>
      <c r="O85" t="s">
        <v>422</v>
      </c>
      <c r="P85" t="s">
        <v>422</v>
      </c>
      <c r="Q85">
        <v>1</v>
      </c>
      <c r="W85">
        <v>0</v>
      </c>
      <c r="X85">
        <v>476480486</v>
      </c>
      <c r="Y85">
        <v>221.6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221.6</v>
      </c>
      <c r="AU85" t="s">
        <v>3</v>
      </c>
      <c r="AV85">
        <v>1</v>
      </c>
      <c r="AW85">
        <v>2</v>
      </c>
      <c r="AX85">
        <v>45336195</v>
      </c>
      <c r="AY85">
        <v>1</v>
      </c>
      <c r="AZ85">
        <v>0</v>
      </c>
      <c r="BA85">
        <v>84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Y85*Source!I86</f>
        <v>0</v>
      </c>
      <c r="CY85">
        <f>AD85</f>
        <v>0</v>
      </c>
      <c r="CZ85">
        <f>AH85</f>
        <v>0</v>
      </c>
      <c r="DA85">
        <f>AL85</f>
        <v>1</v>
      </c>
      <c r="DB85">
        <f t="shared" si="13"/>
        <v>0</v>
      </c>
      <c r="DC85">
        <f t="shared" si="14"/>
        <v>0</v>
      </c>
    </row>
    <row r="86" spans="1:107" x14ac:dyDescent="0.2">
      <c r="A86">
        <f>ROW(Source!A87)</f>
        <v>87</v>
      </c>
      <c r="B86">
        <v>45334378</v>
      </c>
      <c r="C86">
        <v>45336196</v>
      </c>
      <c r="D86">
        <v>41655038</v>
      </c>
      <c r="E86">
        <v>27</v>
      </c>
      <c r="F86">
        <v>1</v>
      </c>
      <c r="G86">
        <v>27</v>
      </c>
      <c r="H86">
        <v>1</v>
      </c>
      <c r="I86" t="s">
        <v>420</v>
      </c>
      <c r="J86" t="s">
        <v>3</v>
      </c>
      <c r="K86" t="s">
        <v>421</v>
      </c>
      <c r="L86">
        <v>1191</v>
      </c>
      <c r="N86">
        <v>1013</v>
      </c>
      <c r="O86" t="s">
        <v>422</v>
      </c>
      <c r="P86" t="s">
        <v>422</v>
      </c>
      <c r="Q86">
        <v>1</v>
      </c>
      <c r="W86">
        <v>0</v>
      </c>
      <c r="X86">
        <v>476480486</v>
      </c>
      <c r="Y86">
        <v>83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83</v>
      </c>
      <c r="AU86" t="s">
        <v>3</v>
      </c>
      <c r="AV86">
        <v>1</v>
      </c>
      <c r="AW86">
        <v>2</v>
      </c>
      <c r="AX86">
        <v>45336198</v>
      </c>
      <c r="AY86">
        <v>1</v>
      </c>
      <c r="AZ86">
        <v>0</v>
      </c>
      <c r="BA86">
        <v>85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Y86*Source!I87</f>
        <v>0</v>
      </c>
      <c r="CY86">
        <f>AD86</f>
        <v>0</v>
      </c>
      <c r="CZ86">
        <f>AH86</f>
        <v>0</v>
      </c>
      <c r="DA86">
        <f>AL86</f>
        <v>1</v>
      </c>
      <c r="DB86">
        <f t="shared" si="13"/>
        <v>0</v>
      </c>
      <c r="DC86">
        <f t="shared" si="14"/>
        <v>0</v>
      </c>
    </row>
    <row r="87" spans="1:107" x14ac:dyDescent="0.2">
      <c r="A87">
        <f>ROW(Source!A88)</f>
        <v>88</v>
      </c>
      <c r="B87">
        <v>45334378</v>
      </c>
      <c r="C87">
        <v>45336199</v>
      </c>
      <c r="D87">
        <v>41668090</v>
      </c>
      <c r="E87">
        <v>1</v>
      </c>
      <c r="F87">
        <v>1</v>
      </c>
      <c r="G87">
        <v>27</v>
      </c>
      <c r="H87">
        <v>2</v>
      </c>
      <c r="I87" t="s">
        <v>463</v>
      </c>
      <c r="J87" t="s">
        <v>464</v>
      </c>
      <c r="K87" t="s">
        <v>465</v>
      </c>
      <c r="L87">
        <v>1368</v>
      </c>
      <c r="N87">
        <v>1011</v>
      </c>
      <c r="O87" t="s">
        <v>426</v>
      </c>
      <c r="P87" t="s">
        <v>426</v>
      </c>
      <c r="Q87">
        <v>1</v>
      </c>
      <c r="W87">
        <v>0</v>
      </c>
      <c r="X87">
        <v>-1786200580</v>
      </c>
      <c r="Y87">
        <v>3.1E-2</v>
      </c>
      <c r="AA87">
        <v>0</v>
      </c>
      <c r="AB87">
        <v>1014.12</v>
      </c>
      <c r="AC87">
        <v>317.13</v>
      </c>
      <c r="AD87">
        <v>0</v>
      </c>
      <c r="AE87">
        <v>0</v>
      </c>
      <c r="AF87">
        <v>1014.12</v>
      </c>
      <c r="AG87">
        <v>317.13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3.1E-2</v>
      </c>
      <c r="AU87" t="s">
        <v>3</v>
      </c>
      <c r="AV87">
        <v>0</v>
      </c>
      <c r="AW87">
        <v>2</v>
      </c>
      <c r="AX87">
        <v>45336201</v>
      </c>
      <c r="AY87">
        <v>1</v>
      </c>
      <c r="AZ87">
        <v>0</v>
      </c>
      <c r="BA87">
        <v>86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Y87*Source!I88</f>
        <v>0</v>
      </c>
      <c r="CY87">
        <f>AB87</f>
        <v>1014.12</v>
      </c>
      <c r="CZ87">
        <f>AF87</f>
        <v>1014.12</v>
      </c>
      <c r="DA87">
        <f>AJ87</f>
        <v>1</v>
      </c>
      <c r="DB87">
        <f t="shared" si="13"/>
        <v>31.44</v>
      </c>
      <c r="DC87">
        <f t="shared" si="14"/>
        <v>9.83</v>
      </c>
    </row>
    <row r="88" spans="1:107" x14ac:dyDescent="0.2">
      <c r="A88">
        <f>ROW(Source!A89)</f>
        <v>89</v>
      </c>
      <c r="B88">
        <v>45334378</v>
      </c>
      <c r="C88">
        <v>45336202</v>
      </c>
      <c r="D88">
        <v>41668090</v>
      </c>
      <c r="E88">
        <v>1</v>
      </c>
      <c r="F88">
        <v>1</v>
      </c>
      <c r="G88">
        <v>27</v>
      </c>
      <c r="H88">
        <v>2</v>
      </c>
      <c r="I88" t="s">
        <v>463</v>
      </c>
      <c r="J88" t="s">
        <v>464</v>
      </c>
      <c r="K88" t="s">
        <v>465</v>
      </c>
      <c r="L88">
        <v>1368</v>
      </c>
      <c r="N88">
        <v>1011</v>
      </c>
      <c r="O88" t="s">
        <v>426</v>
      </c>
      <c r="P88" t="s">
        <v>426</v>
      </c>
      <c r="Q88">
        <v>1</v>
      </c>
      <c r="W88">
        <v>0</v>
      </c>
      <c r="X88">
        <v>-1786200580</v>
      </c>
      <c r="Y88">
        <v>0.47</v>
      </c>
      <c r="AA88">
        <v>0</v>
      </c>
      <c r="AB88">
        <v>1014.12</v>
      </c>
      <c r="AC88">
        <v>317.13</v>
      </c>
      <c r="AD88">
        <v>0</v>
      </c>
      <c r="AE88">
        <v>0</v>
      </c>
      <c r="AF88">
        <v>1014.12</v>
      </c>
      <c r="AG88">
        <v>317.13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1</v>
      </c>
      <c r="AQ88">
        <v>0</v>
      </c>
      <c r="AR88">
        <v>0</v>
      </c>
      <c r="AS88" t="s">
        <v>3</v>
      </c>
      <c r="AT88">
        <v>0.01</v>
      </c>
      <c r="AU88" t="s">
        <v>179</v>
      </c>
      <c r="AV88">
        <v>0</v>
      </c>
      <c r="AW88">
        <v>2</v>
      </c>
      <c r="AX88">
        <v>45336204</v>
      </c>
      <c r="AY88">
        <v>1</v>
      </c>
      <c r="AZ88">
        <v>0</v>
      </c>
      <c r="BA88">
        <v>87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Y88*Source!I89</f>
        <v>0</v>
      </c>
      <c r="CY88">
        <f>AB88</f>
        <v>1014.12</v>
      </c>
      <c r="CZ88">
        <f>AF88</f>
        <v>1014.12</v>
      </c>
      <c r="DA88">
        <f>AJ88</f>
        <v>1</v>
      </c>
      <c r="DB88">
        <f>ROUND((ROUND(AT88*CZ88,2)*47),6)</f>
        <v>476.58</v>
      </c>
      <c r="DC88">
        <f>ROUND((ROUND(AT88*AG88,2)*47),6)</f>
        <v>148.99</v>
      </c>
    </row>
    <row r="89" spans="1:107" x14ac:dyDescent="0.2">
      <c r="A89">
        <f>ROW(Source!A90)</f>
        <v>90</v>
      </c>
      <c r="B89">
        <v>45334378</v>
      </c>
      <c r="C89">
        <v>45336205</v>
      </c>
      <c r="D89">
        <v>41655038</v>
      </c>
      <c r="E89">
        <v>27</v>
      </c>
      <c r="F89">
        <v>1</v>
      </c>
      <c r="G89">
        <v>27</v>
      </c>
      <c r="H89">
        <v>1</v>
      </c>
      <c r="I89" t="s">
        <v>420</v>
      </c>
      <c r="J89" t="s">
        <v>3</v>
      </c>
      <c r="K89" t="s">
        <v>421</v>
      </c>
      <c r="L89">
        <v>1191</v>
      </c>
      <c r="N89">
        <v>1013</v>
      </c>
      <c r="O89" t="s">
        <v>422</v>
      </c>
      <c r="P89" t="s">
        <v>422</v>
      </c>
      <c r="Q89">
        <v>1</v>
      </c>
      <c r="W89">
        <v>0</v>
      </c>
      <c r="X89">
        <v>476480486</v>
      </c>
      <c r="Y89">
        <v>16.559999999999999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16.559999999999999</v>
      </c>
      <c r="AU89" t="s">
        <v>3</v>
      </c>
      <c r="AV89">
        <v>1</v>
      </c>
      <c r="AW89">
        <v>2</v>
      </c>
      <c r="AX89">
        <v>45336214</v>
      </c>
      <c r="AY89">
        <v>1</v>
      </c>
      <c r="AZ89">
        <v>0</v>
      </c>
      <c r="BA89">
        <v>88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Y89*Source!I90</f>
        <v>0</v>
      </c>
      <c r="CY89">
        <f>AD89</f>
        <v>0</v>
      </c>
      <c r="CZ89">
        <f>AH89</f>
        <v>0</v>
      </c>
      <c r="DA89">
        <f>AL89</f>
        <v>1</v>
      </c>
      <c r="DB89">
        <f t="shared" ref="DB89:DB120" si="18">ROUND(ROUND(AT89*CZ89,2),6)</f>
        <v>0</v>
      </c>
      <c r="DC89">
        <f t="shared" ref="DC89:DC120" si="19">ROUND(ROUND(AT89*AG89,2),6)</f>
        <v>0</v>
      </c>
    </row>
    <row r="90" spans="1:107" x14ac:dyDescent="0.2">
      <c r="A90">
        <f>ROW(Source!A90)</f>
        <v>90</v>
      </c>
      <c r="B90">
        <v>45334378</v>
      </c>
      <c r="C90">
        <v>45336205</v>
      </c>
      <c r="D90">
        <v>41667335</v>
      </c>
      <c r="E90">
        <v>1</v>
      </c>
      <c r="F90">
        <v>1</v>
      </c>
      <c r="G90">
        <v>27</v>
      </c>
      <c r="H90">
        <v>2</v>
      </c>
      <c r="I90" t="s">
        <v>469</v>
      </c>
      <c r="J90" t="s">
        <v>470</v>
      </c>
      <c r="K90" t="s">
        <v>471</v>
      </c>
      <c r="L90">
        <v>1368</v>
      </c>
      <c r="N90">
        <v>1011</v>
      </c>
      <c r="O90" t="s">
        <v>426</v>
      </c>
      <c r="P90" t="s">
        <v>426</v>
      </c>
      <c r="Q90">
        <v>1</v>
      </c>
      <c r="W90">
        <v>0</v>
      </c>
      <c r="X90">
        <v>-714750861</v>
      </c>
      <c r="Y90">
        <v>2.08</v>
      </c>
      <c r="AA90">
        <v>0</v>
      </c>
      <c r="AB90">
        <v>740.94</v>
      </c>
      <c r="AC90">
        <v>413.22</v>
      </c>
      <c r="AD90">
        <v>0</v>
      </c>
      <c r="AE90">
        <v>0</v>
      </c>
      <c r="AF90">
        <v>740.94</v>
      </c>
      <c r="AG90">
        <v>413.22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2.08</v>
      </c>
      <c r="AU90" t="s">
        <v>3</v>
      </c>
      <c r="AV90">
        <v>0</v>
      </c>
      <c r="AW90">
        <v>2</v>
      </c>
      <c r="AX90">
        <v>45336215</v>
      </c>
      <c r="AY90">
        <v>1</v>
      </c>
      <c r="AZ90">
        <v>0</v>
      </c>
      <c r="BA90">
        <v>89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Y90*Source!I90</f>
        <v>0</v>
      </c>
      <c r="CY90">
        <f>AB90</f>
        <v>740.94</v>
      </c>
      <c r="CZ90">
        <f>AF90</f>
        <v>740.94</v>
      </c>
      <c r="DA90">
        <f>AJ90</f>
        <v>1</v>
      </c>
      <c r="DB90">
        <f t="shared" si="18"/>
        <v>1541.16</v>
      </c>
      <c r="DC90">
        <f t="shared" si="19"/>
        <v>859.5</v>
      </c>
    </row>
    <row r="91" spans="1:107" x14ac:dyDescent="0.2">
      <c r="A91">
        <f>ROW(Source!A90)</f>
        <v>90</v>
      </c>
      <c r="B91">
        <v>45334378</v>
      </c>
      <c r="C91">
        <v>45336205</v>
      </c>
      <c r="D91">
        <v>41667490</v>
      </c>
      <c r="E91">
        <v>1</v>
      </c>
      <c r="F91">
        <v>1</v>
      </c>
      <c r="G91">
        <v>27</v>
      </c>
      <c r="H91">
        <v>2</v>
      </c>
      <c r="I91" t="s">
        <v>520</v>
      </c>
      <c r="J91" t="s">
        <v>521</v>
      </c>
      <c r="K91" t="s">
        <v>522</v>
      </c>
      <c r="L91">
        <v>1368</v>
      </c>
      <c r="N91">
        <v>1011</v>
      </c>
      <c r="O91" t="s">
        <v>426</v>
      </c>
      <c r="P91" t="s">
        <v>426</v>
      </c>
      <c r="Q91">
        <v>1</v>
      </c>
      <c r="W91">
        <v>0</v>
      </c>
      <c r="X91">
        <v>1985690002</v>
      </c>
      <c r="Y91">
        <v>2.08</v>
      </c>
      <c r="AA91">
        <v>0</v>
      </c>
      <c r="AB91">
        <v>430.32</v>
      </c>
      <c r="AC91">
        <v>215.31</v>
      </c>
      <c r="AD91">
        <v>0</v>
      </c>
      <c r="AE91">
        <v>0</v>
      </c>
      <c r="AF91">
        <v>430.32</v>
      </c>
      <c r="AG91">
        <v>215.31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2.08</v>
      </c>
      <c r="AU91" t="s">
        <v>3</v>
      </c>
      <c r="AV91">
        <v>0</v>
      </c>
      <c r="AW91">
        <v>2</v>
      </c>
      <c r="AX91">
        <v>45336216</v>
      </c>
      <c r="AY91">
        <v>1</v>
      </c>
      <c r="AZ91">
        <v>0</v>
      </c>
      <c r="BA91">
        <v>90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Y91*Source!I90</f>
        <v>0</v>
      </c>
      <c r="CY91">
        <f>AB91</f>
        <v>430.32</v>
      </c>
      <c r="CZ91">
        <f>AF91</f>
        <v>430.32</v>
      </c>
      <c r="DA91">
        <f>AJ91</f>
        <v>1</v>
      </c>
      <c r="DB91">
        <f t="shared" si="18"/>
        <v>895.07</v>
      </c>
      <c r="DC91">
        <f t="shared" si="19"/>
        <v>447.84</v>
      </c>
    </row>
    <row r="92" spans="1:107" x14ac:dyDescent="0.2">
      <c r="A92">
        <f>ROW(Source!A90)</f>
        <v>90</v>
      </c>
      <c r="B92">
        <v>45334378</v>
      </c>
      <c r="C92">
        <v>45336205</v>
      </c>
      <c r="D92">
        <v>41667493</v>
      </c>
      <c r="E92">
        <v>1</v>
      </c>
      <c r="F92">
        <v>1</v>
      </c>
      <c r="G92">
        <v>27</v>
      </c>
      <c r="H92">
        <v>2</v>
      </c>
      <c r="I92" t="s">
        <v>523</v>
      </c>
      <c r="J92" t="s">
        <v>524</v>
      </c>
      <c r="K92" t="s">
        <v>525</v>
      </c>
      <c r="L92">
        <v>1368</v>
      </c>
      <c r="N92">
        <v>1011</v>
      </c>
      <c r="O92" t="s">
        <v>426</v>
      </c>
      <c r="P92" t="s">
        <v>426</v>
      </c>
      <c r="Q92">
        <v>1</v>
      </c>
      <c r="W92">
        <v>0</v>
      </c>
      <c r="X92">
        <v>351519474</v>
      </c>
      <c r="Y92">
        <v>0.81</v>
      </c>
      <c r="AA92">
        <v>0</v>
      </c>
      <c r="AB92">
        <v>2020.59</v>
      </c>
      <c r="AC92">
        <v>458.56</v>
      </c>
      <c r="AD92">
        <v>0</v>
      </c>
      <c r="AE92">
        <v>0</v>
      </c>
      <c r="AF92">
        <v>2020.59</v>
      </c>
      <c r="AG92">
        <v>458.56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0.81</v>
      </c>
      <c r="AU92" t="s">
        <v>3</v>
      </c>
      <c r="AV92">
        <v>0</v>
      </c>
      <c r="AW92">
        <v>2</v>
      </c>
      <c r="AX92">
        <v>45336217</v>
      </c>
      <c r="AY92">
        <v>1</v>
      </c>
      <c r="AZ92">
        <v>0</v>
      </c>
      <c r="BA92">
        <v>91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Y92*Source!I90</f>
        <v>0</v>
      </c>
      <c r="CY92">
        <f>AB92</f>
        <v>2020.59</v>
      </c>
      <c r="CZ92">
        <f>AF92</f>
        <v>2020.59</v>
      </c>
      <c r="DA92">
        <f>AJ92</f>
        <v>1</v>
      </c>
      <c r="DB92">
        <f t="shared" si="18"/>
        <v>1636.68</v>
      </c>
      <c r="DC92">
        <f t="shared" si="19"/>
        <v>371.43</v>
      </c>
    </row>
    <row r="93" spans="1:107" x14ac:dyDescent="0.2">
      <c r="A93">
        <f>ROW(Source!A90)</f>
        <v>90</v>
      </c>
      <c r="B93">
        <v>45334378</v>
      </c>
      <c r="C93">
        <v>45336205</v>
      </c>
      <c r="D93">
        <v>41667517</v>
      </c>
      <c r="E93">
        <v>1</v>
      </c>
      <c r="F93">
        <v>1</v>
      </c>
      <c r="G93">
        <v>27</v>
      </c>
      <c r="H93">
        <v>2</v>
      </c>
      <c r="I93" t="s">
        <v>526</v>
      </c>
      <c r="J93" t="s">
        <v>527</v>
      </c>
      <c r="K93" t="s">
        <v>528</v>
      </c>
      <c r="L93">
        <v>1368</v>
      </c>
      <c r="N93">
        <v>1011</v>
      </c>
      <c r="O93" t="s">
        <v>426</v>
      </c>
      <c r="P93" t="s">
        <v>426</v>
      </c>
      <c r="Q93">
        <v>1</v>
      </c>
      <c r="W93">
        <v>0</v>
      </c>
      <c r="X93">
        <v>41279402</v>
      </c>
      <c r="Y93">
        <v>1.94</v>
      </c>
      <c r="AA93">
        <v>0</v>
      </c>
      <c r="AB93">
        <v>1412.71</v>
      </c>
      <c r="AC93">
        <v>641.32000000000005</v>
      </c>
      <c r="AD93">
        <v>0</v>
      </c>
      <c r="AE93">
        <v>0</v>
      </c>
      <c r="AF93">
        <v>1412.71</v>
      </c>
      <c r="AG93">
        <v>641.32000000000005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1.94</v>
      </c>
      <c r="AU93" t="s">
        <v>3</v>
      </c>
      <c r="AV93">
        <v>0</v>
      </c>
      <c r="AW93">
        <v>2</v>
      </c>
      <c r="AX93">
        <v>45336218</v>
      </c>
      <c r="AY93">
        <v>1</v>
      </c>
      <c r="AZ93">
        <v>0</v>
      </c>
      <c r="BA93">
        <v>92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Y93*Source!I90</f>
        <v>0</v>
      </c>
      <c r="CY93">
        <f>AB93</f>
        <v>1412.71</v>
      </c>
      <c r="CZ93">
        <f>AF93</f>
        <v>1412.71</v>
      </c>
      <c r="DA93">
        <f>AJ93</f>
        <v>1</v>
      </c>
      <c r="DB93">
        <f t="shared" si="18"/>
        <v>2740.66</v>
      </c>
      <c r="DC93">
        <f t="shared" si="19"/>
        <v>1244.1600000000001</v>
      </c>
    </row>
    <row r="94" spans="1:107" x14ac:dyDescent="0.2">
      <c r="A94">
        <f>ROW(Source!A90)</f>
        <v>90</v>
      </c>
      <c r="B94">
        <v>45334378</v>
      </c>
      <c r="C94">
        <v>45336205</v>
      </c>
      <c r="D94">
        <v>41667483</v>
      </c>
      <c r="E94">
        <v>1</v>
      </c>
      <c r="F94">
        <v>1</v>
      </c>
      <c r="G94">
        <v>27</v>
      </c>
      <c r="H94">
        <v>2</v>
      </c>
      <c r="I94" t="s">
        <v>529</v>
      </c>
      <c r="J94" t="s">
        <v>530</v>
      </c>
      <c r="K94" t="s">
        <v>531</v>
      </c>
      <c r="L94">
        <v>1368</v>
      </c>
      <c r="N94">
        <v>1011</v>
      </c>
      <c r="O94" t="s">
        <v>426</v>
      </c>
      <c r="P94" t="s">
        <v>426</v>
      </c>
      <c r="Q94">
        <v>1</v>
      </c>
      <c r="W94">
        <v>0</v>
      </c>
      <c r="X94">
        <v>-1991511797</v>
      </c>
      <c r="Y94">
        <v>0.65</v>
      </c>
      <c r="AA94">
        <v>0</v>
      </c>
      <c r="AB94">
        <v>1213.3399999999999</v>
      </c>
      <c r="AC94">
        <v>461.6</v>
      </c>
      <c r="AD94">
        <v>0</v>
      </c>
      <c r="AE94">
        <v>0</v>
      </c>
      <c r="AF94">
        <v>1213.3399999999999</v>
      </c>
      <c r="AG94">
        <v>461.6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0.65</v>
      </c>
      <c r="AU94" t="s">
        <v>3</v>
      </c>
      <c r="AV94">
        <v>0</v>
      </c>
      <c r="AW94">
        <v>2</v>
      </c>
      <c r="AX94">
        <v>45336219</v>
      </c>
      <c r="AY94">
        <v>1</v>
      </c>
      <c r="AZ94">
        <v>0</v>
      </c>
      <c r="BA94">
        <v>93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Y94*Source!I90</f>
        <v>0</v>
      </c>
      <c r="CY94">
        <f>AB94</f>
        <v>1213.3399999999999</v>
      </c>
      <c r="CZ94">
        <f>AF94</f>
        <v>1213.3399999999999</v>
      </c>
      <c r="DA94">
        <f>AJ94</f>
        <v>1</v>
      </c>
      <c r="DB94">
        <f t="shared" si="18"/>
        <v>788.67</v>
      </c>
      <c r="DC94">
        <f t="shared" si="19"/>
        <v>300.04000000000002</v>
      </c>
    </row>
    <row r="95" spans="1:107" x14ac:dyDescent="0.2">
      <c r="A95">
        <f>ROW(Source!A90)</f>
        <v>90</v>
      </c>
      <c r="B95">
        <v>45334378</v>
      </c>
      <c r="C95">
        <v>45336205</v>
      </c>
      <c r="D95">
        <v>41669445</v>
      </c>
      <c r="E95">
        <v>1</v>
      </c>
      <c r="F95">
        <v>1</v>
      </c>
      <c r="G95">
        <v>27</v>
      </c>
      <c r="H95">
        <v>3</v>
      </c>
      <c r="I95" t="s">
        <v>532</v>
      </c>
      <c r="J95" t="s">
        <v>533</v>
      </c>
      <c r="K95" t="s">
        <v>534</v>
      </c>
      <c r="L95">
        <v>1339</v>
      </c>
      <c r="N95">
        <v>1007</v>
      </c>
      <c r="O95" t="s">
        <v>93</v>
      </c>
      <c r="P95" t="s">
        <v>93</v>
      </c>
      <c r="Q95">
        <v>1</v>
      </c>
      <c r="W95">
        <v>0</v>
      </c>
      <c r="X95">
        <v>-840107338</v>
      </c>
      <c r="Y95">
        <v>110</v>
      </c>
      <c r="AA95">
        <v>590.78</v>
      </c>
      <c r="AB95">
        <v>0</v>
      </c>
      <c r="AC95">
        <v>0</v>
      </c>
      <c r="AD95">
        <v>0</v>
      </c>
      <c r="AE95">
        <v>590.78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110</v>
      </c>
      <c r="AU95" t="s">
        <v>3</v>
      </c>
      <c r="AV95">
        <v>0</v>
      </c>
      <c r="AW95">
        <v>2</v>
      </c>
      <c r="AX95">
        <v>45336220</v>
      </c>
      <c r="AY95">
        <v>1</v>
      </c>
      <c r="AZ95">
        <v>0</v>
      </c>
      <c r="BA95">
        <v>94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Y95*Source!I90</f>
        <v>0</v>
      </c>
      <c r="CY95">
        <f>AA95</f>
        <v>590.78</v>
      </c>
      <c r="CZ95">
        <f>AE95</f>
        <v>590.78</v>
      </c>
      <c r="DA95">
        <f>AI95</f>
        <v>1</v>
      </c>
      <c r="DB95">
        <f t="shared" si="18"/>
        <v>64985.8</v>
      </c>
      <c r="DC95">
        <f t="shared" si="19"/>
        <v>0</v>
      </c>
    </row>
    <row r="96" spans="1:107" x14ac:dyDescent="0.2">
      <c r="A96">
        <f>ROW(Source!A90)</f>
        <v>90</v>
      </c>
      <c r="B96">
        <v>45334378</v>
      </c>
      <c r="C96">
        <v>45336205</v>
      </c>
      <c r="D96">
        <v>41670191</v>
      </c>
      <c r="E96">
        <v>1</v>
      </c>
      <c r="F96">
        <v>1</v>
      </c>
      <c r="G96">
        <v>27</v>
      </c>
      <c r="H96">
        <v>3</v>
      </c>
      <c r="I96" t="s">
        <v>442</v>
      </c>
      <c r="J96" t="s">
        <v>443</v>
      </c>
      <c r="K96" t="s">
        <v>444</v>
      </c>
      <c r="L96">
        <v>1339</v>
      </c>
      <c r="N96">
        <v>1007</v>
      </c>
      <c r="O96" t="s">
        <v>93</v>
      </c>
      <c r="P96" t="s">
        <v>93</v>
      </c>
      <c r="Q96">
        <v>1</v>
      </c>
      <c r="W96">
        <v>0</v>
      </c>
      <c r="X96">
        <v>2028445372</v>
      </c>
      <c r="Y96">
        <v>5</v>
      </c>
      <c r="AA96">
        <v>35.25</v>
      </c>
      <c r="AB96">
        <v>0</v>
      </c>
      <c r="AC96">
        <v>0</v>
      </c>
      <c r="AD96">
        <v>0</v>
      </c>
      <c r="AE96">
        <v>35.25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5</v>
      </c>
      <c r="AU96" t="s">
        <v>3</v>
      </c>
      <c r="AV96">
        <v>0</v>
      </c>
      <c r="AW96">
        <v>2</v>
      </c>
      <c r="AX96">
        <v>45336221</v>
      </c>
      <c r="AY96">
        <v>1</v>
      </c>
      <c r="AZ96">
        <v>0</v>
      </c>
      <c r="BA96">
        <v>95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Y96*Source!I90</f>
        <v>0</v>
      </c>
      <c r="CY96">
        <f>AA96</f>
        <v>35.25</v>
      </c>
      <c r="CZ96">
        <f>AE96</f>
        <v>35.25</v>
      </c>
      <c r="DA96">
        <f>AI96</f>
        <v>1</v>
      </c>
      <c r="DB96">
        <f t="shared" si="18"/>
        <v>176.25</v>
      </c>
      <c r="DC96">
        <f t="shared" si="19"/>
        <v>0</v>
      </c>
    </row>
    <row r="97" spans="1:107" x14ac:dyDescent="0.2">
      <c r="A97">
        <f>ROW(Source!A91)</f>
        <v>91</v>
      </c>
      <c r="B97">
        <v>45334378</v>
      </c>
      <c r="C97">
        <v>45336222</v>
      </c>
      <c r="D97">
        <v>41655038</v>
      </c>
      <c r="E97">
        <v>27</v>
      </c>
      <c r="F97">
        <v>1</v>
      </c>
      <c r="G97">
        <v>27</v>
      </c>
      <c r="H97">
        <v>1</v>
      </c>
      <c r="I97" t="s">
        <v>420</v>
      </c>
      <c r="J97" t="s">
        <v>3</v>
      </c>
      <c r="K97" t="s">
        <v>421</v>
      </c>
      <c r="L97">
        <v>1191</v>
      </c>
      <c r="N97">
        <v>1013</v>
      </c>
      <c r="O97" t="s">
        <v>422</v>
      </c>
      <c r="P97" t="s">
        <v>422</v>
      </c>
      <c r="Q97">
        <v>1</v>
      </c>
      <c r="W97">
        <v>0</v>
      </c>
      <c r="X97">
        <v>476480486</v>
      </c>
      <c r="Y97">
        <v>24.84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24.84</v>
      </c>
      <c r="AU97" t="s">
        <v>3</v>
      </c>
      <c r="AV97">
        <v>1</v>
      </c>
      <c r="AW97">
        <v>2</v>
      </c>
      <c r="AX97">
        <v>45336232</v>
      </c>
      <c r="AY97">
        <v>1</v>
      </c>
      <c r="AZ97">
        <v>0</v>
      </c>
      <c r="BA97">
        <v>96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Y97*Source!I91</f>
        <v>0</v>
      </c>
      <c r="CY97">
        <f>AD97</f>
        <v>0</v>
      </c>
      <c r="CZ97">
        <f>AH97</f>
        <v>0</v>
      </c>
      <c r="DA97">
        <f>AL97</f>
        <v>1</v>
      </c>
      <c r="DB97">
        <f t="shared" si="18"/>
        <v>0</v>
      </c>
      <c r="DC97">
        <f t="shared" si="19"/>
        <v>0</v>
      </c>
    </row>
    <row r="98" spans="1:107" x14ac:dyDescent="0.2">
      <c r="A98">
        <f>ROW(Source!A91)</f>
        <v>91</v>
      </c>
      <c r="B98">
        <v>45334378</v>
      </c>
      <c r="C98">
        <v>45336222</v>
      </c>
      <c r="D98">
        <v>41667312</v>
      </c>
      <c r="E98">
        <v>1</v>
      </c>
      <c r="F98">
        <v>1</v>
      </c>
      <c r="G98">
        <v>27</v>
      </c>
      <c r="H98">
        <v>2</v>
      </c>
      <c r="I98" t="s">
        <v>535</v>
      </c>
      <c r="J98" t="s">
        <v>536</v>
      </c>
      <c r="K98" t="s">
        <v>537</v>
      </c>
      <c r="L98">
        <v>1368</v>
      </c>
      <c r="N98">
        <v>1011</v>
      </c>
      <c r="O98" t="s">
        <v>426</v>
      </c>
      <c r="P98" t="s">
        <v>426</v>
      </c>
      <c r="Q98">
        <v>1</v>
      </c>
      <c r="W98">
        <v>0</v>
      </c>
      <c r="X98">
        <v>974897901</v>
      </c>
      <c r="Y98">
        <v>2.94</v>
      </c>
      <c r="AA98">
        <v>0</v>
      </c>
      <c r="AB98">
        <v>956.79</v>
      </c>
      <c r="AC98">
        <v>359.44</v>
      </c>
      <c r="AD98">
        <v>0</v>
      </c>
      <c r="AE98">
        <v>0</v>
      </c>
      <c r="AF98">
        <v>956.79</v>
      </c>
      <c r="AG98">
        <v>359.44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2.94</v>
      </c>
      <c r="AU98" t="s">
        <v>3</v>
      </c>
      <c r="AV98">
        <v>0</v>
      </c>
      <c r="AW98">
        <v>2</v>
      </c>
      <c r="AX98">
        <v>45336233</v>
      </c>
      <c r="AY98">
        <v>1</v>
      </c>
      <c r="AZ98">
        <v>0</v>
      </c>
      <c r="BA98">
        <v>97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Y98*Source!I91</f>
        <v>0</v>
      </c>
      <c r="CY98">
        <f t="shared" ref="CY98:CY103" si="20">AB98</f>
        <v>956.79</v>
      </c>
      <c r="CZ98">
        <f t="shared" ref="CZ98:CZ103" si="21">AF98</f>
        <v>956.79</v>
      </c>
      <c r="DA98">
        <f t="shared" ref="DA98:DA103" si="22">AJ98</f>
        <v>1</v>
      </c>
      <c r="DB98">
        <f t="shared" si="18"/>
        <v>2812.96</v>
      </c>
      <c r="DC98">
        <f t="shared" si="19"/>
        <v>1056.75</v>
      </c>
    </row>
    <row r="99" spans="1:107" x14ac:dyDescent="0.2">
      <c r="A99">
        <f>ROW(Source!A91)</f>
        <v>91</v>
      </c>
      <c r="B99">
        <v>45334378</v>
      </c>
      <c r="C99">
        <v>45336222</v>
      </c>
      <c r="D99">
        <v>41667493</v>
      </c>
      <c r="E99">
        <v>1</v>
      </c>
      <c r="F99">
        <v>1</v>
      </c>
      <c r="G99">
        <v>27</v>
      </c>
      <c r="H99">
        <v>2</v>
      </c>
      <c r="I99" t="s">
        <v>523</v>
      </c>
      <c r="J99" t="s">
        <v>524</v>
      </c>
      <c r="K99" t="s">
        <v>525</v>
      </c>
      <c r="L99">
        <v>1368</v>
      </c>
      <c r="N99">
        <v>1011</v>
      </c>
      <c r="O99" t="s">
        <v>426</v>
      </c>
      <c r="P99" t="s">
        <v>426</v>
      </c>
      <c r="Q99">
        <v>1</v>
      </c>
      <c r="W99">
        <v>0</v>
      </c>
      <c r="X99">
        <v>351519474</v>
      </c>
      <c r="Y99">
        <v>1.1399999999999999</v>
      </c>
      <c r="AA99">
        <v>0</v>
      </c>
      <c r="AB99">
        <v>2020.59</v>
      </c>
      <c r="AC99">
        <v>458.56</v>
      </c>
      <c r="AD99">
        <v>0</v>
      </c>
      <c r="AE99">
        <v>0</v>
      </c>
      <c r="AF99">
        <v>2020.59</v>
      </c>
      <c r="AG99">
        <v>458.56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3</v>
      </c>
      <c r="AT99">
        <v>1.1399999999999999</v>
      </c>
      <c r="AU99" t="s">
        <v>3</v>
      </c>
      <c r="AV99">
        <v>0</v>
      </c>
      <c r="AW99">
        <v>2</v>
      </c>
      <c r="AX99">
        <v>45336234</v>
      </c>
      <c r="AY99">
        <v>1</v>
      </c>
      <c r="AZ99">
        <v>0</v>
      </c>
      <c r="BA99">
        <v>98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Y99*Source!I91</f>
        <v>0</v>
      </c>
      <c r="CY99">
        <f t="shared" si="20"/>
        <v>2020.59</v>
      </c>
      <c r="CZ99">
        <f t="shared" si="21"/>
        <v>2020.59</v>
      </c>
      <c r="DA99">
        <f t="shared" si="22"/>
        <v>1</v>
      </c>
      <c r="DB99">
        <f t="shared" si="18"/>
        <v>2303.4699999999998</v>
      </c>
      <c r="DC99">
        <f t="shared" si="19"/>
        <v>522.76</v>
      </c>
    </row>
    <row r="100" spans="1:107" x14ac:dyDescent="0.2">
      <c r="A100">
        <f>ROW(Source!A91)</f>
        <v>91</v>
      </c>
      <c r="B100">
        <v>45334378</v>
      </c>
      <c r="C100">
        <v>45336222</v>
      </c>
      <c r="D100">
        <v>41667478</v>
      </c>
      <c r="E100">
        <v>1</v>
      </c>
      <c r="F100">
        <v>1</v>
      </c>
      <c r="G100">
        <v>27</v>
      </c>
      <c r="H100">
        <v>2</v>
      </c>
      <c r="I100" t="s">
        <v>475</v>
      </c>
      <c r="J100" t="s">
        <v>476</v>
      </c>
      <c r="K100" t="s">
        <v>477</v>
      </c>
      <c r="L100">
        <v>1368</v>
      </c>
      <c r="N100">
        <v>1011</v>
      </c>
      <c r="O100" t="s">
        <v>426</v>
      </c>
      <c r="P100" t="s">
        <v>426</v>
      </c>
      <c r="Q100">
        <v>1</v>
      </c>
      <c r="W100">
        <v>0</v>
      </c>
      <c r="X100">
        <v>-1930120489</v>
      </c>
      <c r="Y100">
        <v>8.9600000000000009</v>
      </c>
      <c r="AA100">
        <v>0</v>
      </c>
      <c r="AB100">
        <v>1261.8699999999999</v>
      </c>
      <c r="AC100">
        <v>530.02</v>
      </c>
      <c r="AD100">
        <v>0</v>
      </c>
      <c r="AE100">
        <v>0</v>
      </c>
      <c r="AF100">
        <v>1261.8699999999999</v>
      </c>
      <c r="AG100">
        <v>530.02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1</v>
      </c>
      <c r="AP100">
        <v>0</v>
      </c>
      <c r="AQ100">
        <v>0</v>
      </c>
      <c r="AR100">
        <v>0</v>
      </c>
      <c r="AS100" t="s">
        <v>3</v>
      </c>
      <c r="AT100">
        <v>8.9600000000000009</v>
      </c>
      <c r="AU100" t="s">
        <v>3</v>
      </c>
      <c r="AV100">
        <v>0</v>
      </c>
      <c r="AW100">
        <v>2</v>
      </c>
      <c r="AX100">
        <v>45336235</v>
      </c>
      <c r="AY100">
        <v>1</v>
      </c>
      <c r="AZ100">
        <v>0</v>
      </c>
      <c r="BA100">
        <v>99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Y100*Source!I91</f>
        <v>0</v>
      </c>
      <c r="CY100">
        <f t="shared" si="20"/>
        <v>1261.8699999999999</v>
      </c>
      <c r="CZ100">
        <f t="shared" si="21"/>
        <v>1261.8699999999999</v>
      </c>
      <c r="DA100">
        <f t="shared" si="22"/>
        <v>1</v>
      </c>
      <c r="DB100">
        <f t="shared" si="18"/>
        <v>11306.36</v>
      </c>
      <c r="DC100">
        <f t="shared" si="19"/>
        <v>4748.9799999999996</v>
      </c>
    </row>
    <row r="101" spans="1:107" x14ac:dyDescent="0.2">
      <c r="A101">
        <f>ROW(Source!A91)</f>
        <v>91</v>
      </c>
      <c r="B101">
        <v>45334378</v>
      </c>
      <c r="C101">
        <v>45336222</v>
      </c>
      <c r="D101">
        <v>41667479</v>
      </c>
      <c r="E101">
        <v>1</v>
      </c>
      <c r="F101">
        <v>1</v>
      </c>
      <c r="G101">
        <v>27</v>
      </c>
      <c r="H101">
        <v>2</v>
      </c>
      <c r="I101" t="s">
        <v>478</v>
      </c>
      <c r="J101" t="s">
        <v>479</v>
      </c>
      <c r="K101" t="s">
        <v>480</v>
      </c>
      <c r="L101">
        <v>1368</v>
      </c>
      <c r="N101">
        <v>1011</v>
      </c>
      <c r="O101" t="s">
        <v>426</v>
      </c>
      <c r="P101" t="s">
        <v>426</v>
      </c>
      <c r="Q101">
        <v>1</v>
      </c>
      <c r="W101">
        <v>0</v>
      </c>
      <c r="X101">
        <v>1869206802</v>
      </c>
      <c r="Y101">
        <v>18.25</v>
      </c>
      <c r="AA101">
        <v>0</v>
      </c>
      <c r="AB101">
        <v>1827.95</v>
      </c>
      <c r="AC101">
        <v>720.55</v>
      </c>
      <c r="AD101">
        <v>0</v>
      </c>
      <c r="AE101">
        <v>0</v>
      </c>
      <c r="AF101">
        <v>1827.95</v>
      </c>
      <c r="AG101">
        <v>720.55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 t="s">
        <v>3</v>
      </c>
      <c r="AT101">
        <v>18.25</v>
      </c>
      <c r="AU101" t="s">
        <v>3</v>
      </c>
      <c r="AV101">
        <v>0</v>
      </c>
      <c r="AW101">
        <v>2</v>
      </c>
      <c r="AX101">
        <v>45336236</v>
      </c>
      <c r="AY101">
        <v>1</v>
      </c>
      <c r="AZ101">
        <v>0</v>
      </c>
      <c r="BA101">
        <v>100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Y101*Source!I91</f>
        <v>0</v>
      </c>
      <c r="CY101">
        <f t="shared" si="20"/>
        <v>1827.95</v>
      </c>
      <c r="CZ101">
        <f t="shared" si="21"/>
        <v>1827.95</v>
      </c>
      <c r="DA101">
        <f t="shared" si="22"/>
        <v>1</v>
      </c>
      <c r="DB101">
        <f t="shared" si="18"/>
        <v>33360.089999999997</v>
      </c>
      <c r="DC101">
        <f t="shared" si="19"/>
        <v>13150.04</v>
      </c>
    </row>
    <row r="102" spans="1:107" x14ac:dyDescent="0.2">
      <c r="A102">
        <f>ROW(Source!A91)</f>
        <v>91</v>
      </c>
      <c r="B102">
        <v>45334378</v>
      </c>
      <c r="C102">
        <v>45336222</v>
      </c>
      <c r="D102">
        <v>41667517</v>
      </c>
      <c r="E102">
        <v>1</v>
      </c>
      <c r="F102">
        <v>1</v>
      </c>
      <c r="G102">
        <v>27</v>
      </c>
      <c r="H102">
        <v>2</v>
      </c>
      <c r="I102" t="s">
        <v>526</v>
      </c>
      <c r="J102" t="s">
        <v>527</v>
      </c>
      <c r="K102" t="s">
        <v>528</v>
      </c>
      <c r="L102">
        <v>1368</v>
      </c>
      <c r="N102">
        <v>1011</v>
      </c>
      <c r="O102" t="s">
        <v>426</v>
      </c>
      <c r="P102" t="s">
        <v>426</v>
      </c>
      <c r="Q102">
        <v>1</v>
      </c>
      <c r="W102">
        <v>0</v>
      </c>
      <c r="X102">
        <v>41279402</v>
      </c>
      <c r="Y102">
        <v>2.2400000000000002</v>
      </c>
      <c r="AA102">
        <v>0</v>
      </c>
      <c r="AB102">
        <v>1412.71</v>
      </c>
      <c r="AC102">
        <v>641.32000000000005</v>
      </c>
      <c r="AD102">
        <v>0</v>
      </c>
      <c r="AE102">
        <v>0</v>
      </c>
      <c r="AF102">
        <v>1412.71</v>
      </c>
      <c r="AG102">
        <v>641.32000000000005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3</v>
      </c>
      <c r="AT102">
        <v>2.2400000000000002</v>
      </c>
      <c r="AU102" t="s">
        <v>3</v>
      </c>
      <c r="AV102">
        <v>0</v>
      </c>
      <c r="AW102">
        <v>2</v>
      </c>
      <c r="AX102">
        <v>45336237</v>
      </c>
      <c r="AY102">
        <v>1</v>
      </c>
      <c r="AZ102">
        <v>0</v>
      </c>
      <c r="BA102">
        <v>101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Y102*Source!I91</f>
        <v>0</v>
      </c>
      <c r="CY102">
        <f t="shared" si="20"/>
        <v>1412.71</v>
      </c>
      <c r="CZ102">
        <f t="shared" si="21"/>
        <v>1412.71</v>
      </c>
      <c r="DA102">
        <f t="shared" si="22"/>
        <v>1</v>
      </c>
      <c r="DB102">
        <f t="shared" si="18"/>
        <v>3164.47</v>
      </c>
      <c r="DC102">
        <f t="shared" si="19"/>
        <v>1436.56</v>
      </c>
    </row>
    <row r="103" spans="1:107" x14ac:dyDescent="0.2">
      <c r="A103">
        <f>ROW(Source!A91)</f>
        <v>91</v>
      </c>
      <c r="B103">
        <v>45334378</v>
      </c>
      <c r="C103">
        <v>45336222</v>
      </c>
      <c r="D103">
        <v>41667483</v>
      </c>
      <c r="E103">
        <v>1</v>
      </c>
      <c r="F103">
        <v>1</v>
      </c>
      <c r="G103">
        <v>27</v>
      </c>
      <c r="H103">
        <v>2</v>
      </c>
      <c r="I103" t="s">
        <v>529</v>
      </c>
      <c r="J103" t="s">
        <v>530</v>
      </c>
      <c r="K103" t="s">
        <v>531</v>
      </c>
      <c r="L103">
        <v>1368</v>
      </c>
      <c r="N103">
        <v>1011</v>
      </c>
      <c r="O103" t="s">
        <v>426</v>
      </c>
      <c r="P103" t="s">
        <v>426</v>
      </c>
      <c r="Q103">
        <v>1</v>
      </c>
      <c r="W103">
        <v>0</v>
      </c>
      <c r="X103">
        <v>-1991511797</v>
      </c>
      <c r="Y103">
        <v>0.65</v>
      </c>
      <c r="AA103">
        <v>0</v>
      </c>
      <c r="AB103">
        <v>1213.3399999999999</v>
      </c>
      <c r="AC103">
        <v>461.6</v>
      </c>
      <c r="AD103">
        <v>0</v>
      </c>
      <c r="AE103">
        <v>0</v>
      </c>
      <c r="AF103">
        <v>1213.3399999999999</v>
      </c>
      <c r="AG103">
        <v>461.6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3</v>
      </c>
      <c r="AT103">
        <v>0.65</v>
      </c>
      <c r="AU103" t="s">
        <v>3</v>
      </c>
      <c r="AV103">
        <v>0</v>
      </c>
      <c r="AW103">
        <v>2</v>
      </c>
      <c r="AX103">
        <v>45336238</v>
      </c>
      <c r="AY103">
        <v>1</v>
      </c>
      <c r="AZ103">
        <v>0</v>
      </c>
      <c r="BA103">
        <v>102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Y103*Source!I91</f>
        <v>0</v>
      </c>
      <c r="CY103">
        <f t="shared" si="20"/>
        <v>1213.3399999999999</v>
      </c>
      <c r="CZ103">
        <f t="shared" si="21"/>
        <v>1213.3399999999999</v>
      </c>
      <c r="DA103">
        <f t="shared" si="22"/>
        <v>1</v>
      </c>
      <c r="DB103">
        <f t="shared" si="18"/>
        <v>788.67</v>
      </c>
      <c r="DC103">
        <f t="shared" si="19"/>
        <v>300.04000000000002</v>
      </c>
    </row>
    <row r="104" spans="1:107" x14ac:dyDescent="0.2">
      <c r="A104">
        <f>ROW(Source!A91)</f>
        <v>91</v>
      </c>
      <c r="B104">
        <v>45334378</v>
      </c>
      <c r="C104">
        <v>45336222</v>
      </c>
      <c r="D104">
        <v>41669471</v>
      </c>
      <c r="E104">
        <v>1</v>
      </c>
      <c r="F104">
        <v>1</v>
      </c>
      <c r="G104">
        <v>27</v>
      </c>
      <c r="H104">
        <v>3</v>
      </c>
      <c r="I104" t="s">
        <v>487</v>
      </c>
      <c r="J104" t="s">
        <v>488</v>
      </c>
      <c r="K104" t="s">
        <v>489</v>
      </c>
      <c r="L104">
        <v>1339</v>
      </c>
      <c r="N104">
        <v>1007</v>
      </c>
      <c r="O104" t="s">
        <v>93</v>
      </c>
      <c r="P104" t="s">
        <v>93</v>
      </c>
      <c r="Q104">
        <v>1</v>
      </c>
      <c r="W104">
        <v>0</v>
      </c>
      <c r="X104">
        <v>811973350</v>
      </c>
      <c r="Y104">
        <v>126</v>
      </c>
      <c r="AA104">
        <v>1763.75</v>
      </c>
      <c r="AB104">
        <v>0</v>
      </c>
      <c r="AC104">
        <v>0</v>
      </c>
      <c r="AD104">
        <v>0</v>
      </c>
      <c r="AE104">
        <v>1763.75</v>
      </c>
      <c r="AF104">
        <v>0</v>
      </c>
      <c r="AG104">
        <v>0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126</v>
      </c>
      <c r="AU104" t="s">
        <v>3</v>
      </c>
      <c r="AV104">
        <v>0</v>
      </c>
      <c r="AW104">
        <v>2</v>
      </c>
      <c r="AX104">
        <v>45336239</v>
      </c>
      <c r="AY104">
        <v>1</v>
      </c>
      <c r="AZ104">
        <v>0</v>
      </c>
      <c r="BA104">
        <v>103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Y104*Source!I91</f>
        <v>0</v>
      </c>
      <c r="CY104">
        <f>AA104</f>
        <v>1763.75</v>
      </c>
      <c r="CZ104">
        <f>AE104</f>
        <v>1763.75</v>
      </c>
      <c r="DA104">
        <f>AI104</f>
        <v>1</v>
      </c>
      <c r="DB104">
        <f t="shared" si="18"/>
        <v>222232.5</v>
      </c>
      <c r="DC104">
        <f t="shared" si="19"/>
        <v>0</v>
      </c>
    </row>
    <row r="105" spans="1:107" x14ac:dyDescent="0.2">
      <c r="A105">
        <f>ROW(Source!A91)</f>
        <v>91</v>
      </c>
      <c r="B105">
        <v>45334378</v>
      </c>
      <c r="C105">
        <v>45336222</v>
      </c>
      <c r="D105">
        <v>41670191</v>
      </c>
      <c r="E105">
        <v>1</v>
      </c>
      <c r="F105">
        <v>1</v>
      </c>
      <c r="G105">
        <v>27</v>
      </c>
      <c r="H105">
        <v>3</v>
      </c>
      <c r="I105" t="s">
        <v>442</v>
      </c>
      <c r="J105" t="s">
        <v>443</v>
      </c>
      <c r="K105" t="s">
        <v>444</v>
      </c>
      <c r="L105">
        <v>1339</v>
      </c>
      <c r="N105">
        <v>1007</v>
      </c>
      <c r="O105" t="s">
        <v>93</v>
      </c>
      <c r="P105" t="s">
        <v>93</v>
      </c>
      <c r="Q105">
        <v>1</v>
      </c>
      <c r="W105">
        <v>0</v>
      </c>
      <c r="X105">
        <v>2028445372</v>
      </c>
      <c r="Y105">
        <v>7</v>
      </c>
      <c r="AA105">
        <v>35.25</v>
      </c>
      <c r="AB105">
        <v>0</v>
      </c>
      <c r="AC105">
        <v>0</v>
      </c>
      <c r="AD105">
        <v>0</v>
      </c>
      <c r="AE105">
        <v>35.25</v>
      </c>
      <c r="AF105">
        <v>0</v>
      </c>
      <c r="AG105">
        <v>0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0</v>
      </c>
      <c r="AQ105">
        <v>0</v>
      </c>
      <c r="AR105">
        <v>0</v>
      </c>
      <c r="AS105" t="s">
        <v>3</v>
      </c>
      <c r="AT105">
        <v>7</v>
      </c>
      <c r="AU105" t="s">
        <v>3</v>
      </c>
      <c r="AV105">
        <v>0</v>
      </c>
      <c r="AW105">
        <v>2</v>
      </c>
      <c r="AX105">
        <v>45336240</v>
      </c>
      <c r="AY105">
        <v>1</v>
      </c>
      <c r="AZ105">
        <v>0</v>
      </c>
      <c r="BA105">
        <v>104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Y105*Source!I91</f>
        <v>0</v>
      </c>
      <c r="CY105">
        <f>AA105</f>
        <v>35.25</v>
      </c>
      <c r="CZ105">
        <f>AE105</f>
        <v>35.25</v>
      </c>
      <c r="DA105">
        <f>AI105</f>
        <v>1</v>
      </c>
      <c r="DB105">
        <f t="shared" si="18"/>
        <v>246.75</v>
      </c>
      <c r="DC105">
        <f t="shared" si="19"/>
        <v>0</v>
      </c>
    </row>
    <row r="106" spans="1:107" x14ac:dyDescent="0.2">
      <c r="A106">
        <f>ROW(Source!A92)</f>
        <v>92</v>
      </c>
      <c r="B106">
        <v>45334378</v>
      </c>
      <c r="C106">
        <v>45336241</v>
      </c>
      <c r="D106">
        <v>41655038</v>
      </c>
      <c r="E106">
        <v>27</v>
      </c>
      <c r="F106">
        <v>1</v>
      </c>
      <c r="G106">
        <v>27</v>
      </c>
      <c r="H106">
        <v>1</v>
      </c>
      <c r="I106" t="s">
        <v>420</v>
      </c>
      <c r="J106" t="s">
        <v>3</v>
      </c>
      <c r="K106" t="s">
        <v>421</v>
      </c>
      <c r="L106">
        <v>1191</v>
      </c>
      <c r="N106">
        <v>1013</v>
      </c>
      <c r="O106" t="s">
        <v>422</v>
      </c>
      <c r="P106" t="s">
        <v>422</v>
      </c>
      <c r="Q106">
        <v>1</v>
      </c>
      <c r="W106">
        <v>0</v>
      </c>
      <c r="X106">
        <v>476480486</v>
      </c>
      <c r="Y106">
        <v>13.57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3</v>
      </c>
      <c r="AT106">
        <v>13.57</v>
      </c>
      <c r="AU106" t="s">
        <v>3</v>
      </c>
      <c r="AV106">
        <v>1</v>
      </c>
      <c r="AW106">
        <v>2</v>
      </c>
      <c r="AX106">
        <v>45336247</v>
      </c>
      <c r="AY106">
        <v>1</v>
      </c>
      <c r="AZ106">
        <v>0</v>
      </c>
      <c r="BA106">
        <v>105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Y106*Source!I92</f>
        <v>0</v>
      </c>
      <c r="CY106">
        <f>AD106</f>
        <v>0</v>
      </c>
      <c r="CZ106">
        <f>AH106</f>
        <v>0</v>
      </c>
      <c r="DA106">
        <f>AL106</f>
        <v>1</v>
      </c>
      <c r="DB106">
        <f t="shared" si="18"/>
        <v>0</v>
      </c>
      <c r="DC106">
        <f t="shared" si="19"/>
        <v>0</v>
      </c>
    </row>
    <row r="107" spans="1:107" x14ac:dyDescent="0.2">
      <c r="A107">
        <f>ROW(Source!A92)</f>
        <v>92</v>
      </c>
      <c r="B107">
        <v>45334378</v>
      </c>
      <c r="C107">
        <v>45336241</v>
      </c>
      <c r="D107">
        <v>41667480</v>
      </c>
      <c r="E107">
        <v>1</v>
      </c>
      <c r="F107">
        <v>1</v>
      </c>
      <c r="G107">
        <v>27</v>
      </c>
      <c r="H107">
        <v>2</v>
      </c>
      <c r="I107" t="s">
        <v>433</v>
      </c>
      <c r="J107" t="s">
        <v>434</v>
      </c>
      <c r="K107" t="s">
        <v>435</v>
      </c>
      <c r="L107">
        <v>1368</v>
      </c>
      <c r="N107">
        <v>1011</v>
      </c>
      <c r="O107" t="s">
        <v>426</v>
      </c>
      <c r="P107" t="s">
        <v>426</v>
      </c>
      <c r="Q107">
        <v>1</v>
      </c>
      <c r="W107">
        <v>0</v>
      </c>
      <c r="X107">
        <v>-1085430917</v>
      </c>
      <c r="Y107">
        <v>0.46</v>
      </c>
      <c r="AA107">
        <v>0</v>
      </c>
      <c r="AB107">
        <v>888.61</v>
      </c>
      <c r="AC107">
        <v>396.74</v>
      </c>
      <c r="AD107">
        <v>0</v>
      </c>
      <c r="AE107">
        <v>0</v>
      </c>
      <c r="AF107">
        <v>888.61</v>
      </c>
      <c r="AG107">
        <v>396.74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3</v>
      </c>
      <c r="AT107">
        <v>0.46</v>
      </c>
      <c r="AU107" t="s">
        <v>3</v>
      </c>
      <c r="AV107">
        <v>0</v>
      </c>
      <c r="AW107">
        <v>2</v>
      </c>
      <c r="AX107">
        <v>45336248</v>
      </c>
      <c r="AY107">
        <v>1</v>
      </c>
      <c r="AZ107">
        <v>0</v>
      </c>
      <c r="BA107">
        <v>106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Y107*Source!I92</f>
        <v>0</v>
      </c>
      <c r="CY107">
        <f>AB107</f>
        <v>888.61</v>
      </c>
      <c r="CZ107">
        <f>AF107</f>
        <v>888.61</v>
      </c>
      <c r="DA107">
        <f>AJ107</f>
        <v>1</v>
      </c>
      <c r="DB107">
        <f t="shared" si="18"/>
        <v>408.76</v>
      </c>
      <c r="DC107">
        <f t="shared" si="19"/>
        <v>182.5</v>
      </c>
    </row>
    <row r="108" spans="1:107" x14ac:dyDescent="0.2">
      <c r="A108">
        <f>ROW(Source!A92)</f>
        <v>92</v>
      </c>
      <c r="B108">
        <v>45334378</v>
      </c>
      <c r="C108">
        <v>45336241</v>
      </c>
      <c r="D108">
        <v>41667481</v>
      </c>
      <c r="E108">
        <v>1</v>
      </c>
      <c r="F108">
        <v>1</v>
      </c>
      <c r="G108">
        <v>27</v>
      </c>
      <c r="H108">
        <v>2</v>
      </c>
      <c r="I108" t="s">
        <v>538</v>
      </c>
      <c r="J108" t="s">
        <v>539</v>
      </c>
      <c r="K108" t="s">
        <v>540</v>
      </c>
      <c r="L108">
        <v>1368</v>
      </c>
      <c r="N108">
        <v>1011</v>
      </c>
      <c r="O108" t="s">
        <v>426</v>
      </c>
      <c r="P108" t="s">
        <v>426</v>
      </c>
      <c r="Q108">
        <v>1</v>
      </c>
      <c r="W108">
        <v>0</v>
      </c>
      <c r="X108">
        <v>-784871617</v>
      </c>
      <c r="Y108">
        <v>1.39</v>
      </c>
      <c r="AA108">
        <v>0</v>
      </c>
      <c r="AB108">
        <v>880.59</v>
      </c>
      <c r="AC108">
        <v>534.02</v>
      </c>
      <c r="AD108">
        <v>0</v>
      </c>
      <c r="AE108">
        <v>0</v>
      </c>
      <c r="AF108">
        <v>880.59</v>
      </c>
      <c r="AG108">
        <v>534.02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1.39</v>
      </c>
      <c r="AU108" t="s">
        <v>3</v>
      </c>
      <c r="AV108">
        <v>0</v>
      </c>
      <c r="AW108">
        <v>2</v>
      </c>
      <c r="AX108">
        <v>45336249</v>
      </c>
      <c r="AY108">
        <v>1</v>
      </c>
      <c r="AZ108">
        <v>0</v>
      </c>
      <c r="BA108">
        <v>107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Y108*Source!I92</f>
        <v>0</v>
      </c>
      <c r="CY108">
        <f>AB108</f>
        <v>880.59</v>
      </c>
      <c r="CZ108">
        <f>AF108</f>
        <v>880.59</v>
      </c>
      <c r="DA108">
        <f>AJ108</f>
        <v>1</v>
      </c>
      <c r="DB108">
        <f t="shared" si="18"/>
        <v>1224.02</v>
      </c>
      <c r="DC108">
        <f t="shared" si="19"/>
        <v>742.29</v>
      </c>
    </row>
    <row r="109" spans="1:107" x14ac:dyDescent="0.2">
      <c r="A109">
        <f>ROW(Source!A92)</f>
        <v>92</v>
      </c>
      <c r="B109">
        <v>45334378</v>
      </c>
      <c r="C109">
        <v>45336241</v>
      </c>
      <c r="D109">
        <v>41671373</v>
      </c>
      <c r="E109">
        <v>1</v>
      </c>
      <c r="F109">
        <v>1</v>
      </c>
      <c r="G109">
        <v>27</v>
      </c>
      <c r="H109">
        <v>3</v>
      </c>
      <c r="I109" t="s">
        <v>83</v>
      </c>
      <c r="J109" t="s">
        <v>84</v>
      </c>
      <c r="K109" t="s">
        <v>193</v>
      </c>
      <c r="L109">
        <v>1348</v>
      </c>
      <c r="N109">
        <v>1009</v>
      </c>
      <c r="O109" t="s">
        <v>26</v>
      </c>
      <c r="P109" t="s">
        <v>26</v>
      </c>
      <c r="Q109">
        <v>1000</v>
      </c>
      <c r="W109">
        <v>1</v>
      </c>
      <c r="X109">
        <v>734291692</v>
      </c>
      <c r="Y109">
        <v>-9.58</v>
      </c>
      <c r="AA109">
        <v>2690.29</v>
      </c>
      <c r="AB109">
        <v>0</v>
      </c>
      <c r="AC109">
        <v>0</v>
      </c>
      <c r="AD109">
        <v>0</v>
      </c>
      <c r="AE109">
        <v>2690.29</v>
      </c>
      <c r="AF109">
        <v>0</v>
      </c>
      <c r="AG109">
        <v>0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-9.58</v>
      </c>
      <c r="AU109" t="s">
        <v>3</v>
      </c>
      <c r="AV109">
        <v>0</v>
      </c>
      <c r="AW109">
        <v>2</v>
      </c>
      <c r="AX109">
        <v>45336250</v>
      </c>
      <c r="AY109">
        <v>1</v>
      </c>
      <c r="AZ109">
        <v>6144</v>
      </c>
      <c r="BA109">
        <v>108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Y109*Source!I92</f>
        <v>0</v>
      </c>
      <c r="CY109">
        <f>AA109</f>
        <v>2690.29</v>
      </c>
      <c r="CZ109">
        <f>AE109</f>
        <v>2690.29</v>
      </c>
      <c r="DA109">
        <f>AI109</f>
        <v>1</v>
      </c>
      <c r="DB109">
        <f t="shared" si="18"/>
        <v>-25772.98</v>
      </c>
      <c r="DC109">
        <f t="shared" si="19"/>
        <v>0</v>
      </c>
    </row>
    <row r="110" spans="1:107" x14ac:dyDescent="0.2">
      <c r="A110">
        <f>ROW(Source!A92)</f>
        <v>92</v>
      </c>
      <c r="B110">
        <v>45334378</v>
      </c>
      <c r="C110">
        <v>45336241</v>
      </c>
      <c r="D110">
        <v>41671389</v>
      </c>
      <c r="E110">
        <v>1</v>
      </c>
      <c r="F110">
        <v>1</v>
      </c>
      <c r="G110">
        <v>27</v>
      </c>
      <c r="H110">
        <v>3</v>
      </c>
      <c r="I110" t="s">
        <v>32</v>
      </c>
      <c r="J110" t="s">
        <v>34</v>
      </c>
      <c r="K110" t="s">
        <v>33</v>
      </c>
      <c r="L110">
        <v>1348</v>
      </c>
      <c r="N110">
        <v>1009</v>
      </c>
      <c r="O110" t="s">
        <v>26</v>
      </c>
      <c r="P110" t="s">
        <v>26</v>
      </c>
      <c r="Q110">
        <v>1000</v>
      </c>
      <c r="W110">
        <v>0</v>
      </c>
      <c r="X110">
        <v>-740831190</v>
      </c>
      <c r="Y110">
        <v>11.67</v>
      </c>
      <c r="AA110">
        <v>2652.04</v>
      </c>
      <c r="AB110">
        <v>0</v>
      </c>
      <c r="AC110">
        <v>0</v>
      </c>
      <c r="AD110">
        <v>0</v>
      </c>
      <c r="AE110">
        <v>2652.04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 t="s">
        <v>3</v>
      </c>
      <c r="AT110">
        <v>11.67</v>
      </c>
      <c r="AU110" t="s">
        <v>3</v>
      </c>
      <c r="AV110">
        <v>0</v>
      </c>
      <c r="AW110">
        <v>1</v>
      </c>
      <c r="AX110">
        <v>-1</v>
      </c>
      <c r="AY110">
        <v>0</v>
      </c>
      <c r="AZ110">
        <v>0</v>
      </c>
      <c r="BA110" t="s">
        <v>3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Y110*Source!I92</f>
        <v>0</v>
      </c>
      <c r="CY110">
        <f>AA110</f>
        <v>2652.04</v>
      </c>
      <c r="CZ110">
        <f>AE110</f>
        <v>2652.04</v>
      </c>
      <c r="DA110">
        <f>AI110</f>
        <v>1</v>
      </c>
      <c r="DB110">
        <f t="shared" si="18"/>
        <v>30949.31</v>
      </c>
      <c r="DC110">
        <f t="shared" si="19"/>
        <v>0</v>
      </c>
    </row>
    <row r="111" spans="1:107" x14ac:dyDescent="0.2">
      <c r="A111">
        <f>ROW(Source!A129)</f>
        <v>129</v>
      </c>
      <c r="B111">
        <v>45334378</v>
      </c>
      <c r="C111">
        <v>45335516</v>
      </c>
      <c r="D111">
        <v>41655038</v>
      </c>
      <c r="E111">
        <v>27</v>
      </c>
      <c r="F111">
        <v>1</v>
      </c>
      <c r="G111">
        <v>27</v>
      </c>
      <c r="H111">
        <v>1</v>
      </c>
      <c r="I111" t="s">
        <v>420</v>
      </c>
      <c r="J111" t="s">
        <v>3</v>
      </c>
      <c r="K111" t="s">
        <v>421</v>
      </c>
      <c r="L111">
        <v>1191</v>
      </c>
      <c r="N111">
        <v>1013</v>
      </c>
      <c r="O111" t="s">
        <v>422</v>
      </c>
      <c r="P111" t="s">
        <v>422</v>
      </c>
      <c r="Q111">
        <v>1</v>
      </c>
      <c r="W111">
        <v>0</v>
      </c>
      <c r="X111">
        <v>476480486</v>
      </c>
      <c r="Y111">
        <v>155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155</v>
      </c>
      <c r="AU111" t="s">
        <v>3</v>
      </c>
      <c r="AV111">
        <v>1</v>
      </c>
      <c r="AW111">
        <v>2</v>
      </c>
      <c r="AX111">
        <v>45335529</v>
      </c>
      <c r="AY111">
        <v>1</v>
      </c>
      <c r="AZ111">
        <v>0</v>
      </c>
      <c r="BA111">
        <v>109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Y111*Source!I129</f>
        <v>0</v>
      </c>
      <c r="CY111">
        <f>AD111</f>
        <v>0</v>
      </c>
      <c r="CZ111">
        <f>AH111</f>
        <v>0</v>
      </c>
      <c r="DA111">
        <f>AL111</f>
        <v>1</v>
      </c>
      <c r="DB111">
        <f t="shared" si="18"/>
        <v>0</v>
      </c>
      <c r="DC111">
        <f t="shared" si="19"/>
        <v>0</v>
      </c>
    </row>
    <row r="112" spans="1:107" x14ac:dyDescent="0.2">
      <c r="A112">
        <f>ROW(Source!A129)</f>
        <v>129</v>
      </c>
      <c r="B112">
        <v>45334378</v>
      </c>
      <c r="C112">
        <v>45335516</v>
      </c>
      <c r="D112">
        <v>41667647</v>
      </c>
      <c r="E112">
        <v>1</v>
      </c>
      <c r="F112">
        <v>1</v>
      </c>
      <c r="G112">
        <v>27</v>
      </c>
      <c r="H112">
        <v>2</v>
      </c>
      <c r="I112" t="s">
        <v>541</v>
      </c>
      <c r="J112" t="s">
        <v>542</v>
      </c>
      <c r="K112" t="s">
        <v>543</v>
      </c>
      <c r="L112">
        <v>1368</v>
      </c>
      <c r="N112">
        <v>1011</v>
      </c>
      <c r="O112" t="s">
        <v>426</v>
      </c>
      <c r="P112" t="s">
        <v>426</v>
      </c>
      <c r="Q112">
        <v>1</v>
      </c>
      <c r="W112">
        <v>0</v>
      </c>
      <c r="X112">
        <v>734322642</v>
      </c>
      <c r="Y112">
        <v>37.5</v>
      </c>
      <c r="AA112">
        <v>0</v>
      </c>
      <c r="AB112">
        <v>744.2</v>
      </c>
      <c r="AC112">
        <v>423.17</v>
      </c>
      <c r="AD112">
        <v>0</v>
      </c>
      <c r="AE112">
        <v>0</v>
      </c>
      <c r="AF112">
        <v>744.2</v>
      </c>
      <c r="AG112">
        <v>423.17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37.5</v>
      </c>
      <c r="AU112" t="s">
        <v>3</v>
      </c>
      <c r="AV112">
        <v>0</v>
      </c>
      <c r="AW112">
        <v>2</v>
      </c>
      <c r="AX112">
        <v>45335530</v>
      </c>
      <c r="AY112">
        <v>1</v>
      </c>
      <c r="AZ112">
        <v>0</v>
      </c>
      <c r="BA112">
        <v>110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Y112*Source!I129</f>
        <v>0</v>
      </c>
      <c r="CY112">
        <f>AB112</f>
        <v>744.2</v>
      </c>
      <c r="CZ112">
        <f>AF112</f>
        <v>744.2</v>
      </c>
      <c r="DA112">
        <f>AJ112</f>
        <v>1</v>
      </c>
      <c r="DB112">
        <f t="shared" si="18"/>
        <v>27907.5</v>
      </c>
      <c r="DC112">
        <f t="shared" si="19"/>
        <v>15868.88</v>
      </c>
    </row>
    <row r="113" spans="1:107" x14ac:dyDescent="0.2">
      <c r="A113">
        <f>ROW(Source!A129)</f>
        <v>129</v>
      </c>
      <c r="B113">
        <v>45334378</v>
      </c>
      <c r="C113">
        <v>45335516</v>
      </c>
      <c r="D113">
        <v>41668162</v>
      </c>
      <c r="E113">
        <v>1</v>
      </c>
      <c r="F113">
        <v>1</v>
      </c>
      <c r="G113">
        <v>27</v>
      </c>
      <c r="H113">
        <v>2</v>
      </c>
      <c r="I113" t="s">
        <v>430</v>
      </c>
      <c r="J113" t="s">
        <v>431</v>
      </c>
      <c r="K113" t="s">
        <v>432</v>
      </c>
      <c r="L113">
        <v>1368</v>
      </c>
      <c r="N113">
        <v>1011</v>
      </c>
      <c r="O113" t="s">
        <v>426</v>
      </c>
      <c r="P113" t="s">
        <v>426</v>
      </c>
      <c r="Q113">
        <v>1</v>
      </c>
      <c r="W113">
        <v>0</v>
      </c>
      <c r="X113">
        <v>1403155342</v>
      </c>
      <c r="Y113">
        <v>75</v>
      </c>
      <c r="AA113">
        <v>0</v>
      </c>
      <c r="AB113">
        <v>6.02</v>
      </c>
      <c r="AC113">
        <v>0.02</v>
      </c>
      <c r="AD113">
        <v>0</v>
      </c>
      <c r="AE113">
        <v>0</v>
      </c>
      <c r="AF113">
        <v>6.02</v>
      </c>
      <c r="AG113">
        <v>0.02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0</v>
      </c>
      <c r="AQ113">
        <v>0</v>
      </c>
      <c r="AR113">
        <v>0</v>
      </c>
      <c r="AS113" t="s">
        <v>3</v>
      </c>
      <c r="AT113">
        <v>75</v>
      </c>
      <c r="AU113" t="s">
        <v>3</v>
      </c>
      <c r="AV113">
        <v>0</v>
      </c>
      <c r="AW113">
        <v>2</v>
      </c>
      <c r="AX113">
        <v>45335531</v>
      </c>
      <c r="AY113">
        <v>1</v>
      </c>
      <c r="AZ113">
        <v>0</v>
      </c>
      <c r="BA113">
        <v>111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Y113*Source!I129</f>
        <v>0</v>
      </c>
      <c r="CY113">
        <f>AB113</f>
        <v>6.02</v>
      </c>
      <c r="CZ113">
        <f>AF113</f>
        <v>6.02</v>
      </c>
      <c r="DA113">
        <f>AJ113</f>
        <v>1</v>
      </c>
      <c r="DB113">
        <f t="shared" si="18"/>
        <v>451.5</v>
      </c>
      <c r="DC113">
        <f t="shared" si="19"/>
        <v>1.5</v>
      </c>
    </row>
    <row r="114" spans="1:107" x14ac:dyDescent="0.2">
      <c r="A114">
        <f>ROW(Source!A129)</f>
        <v>129</v>
      </c>
      <c r="B114">
        <v>45334378</v>
      </c>
      <c r="C114">
        <v>45335516</v>
      </c>
      <c r="D114">
        <v>41667517</v>
      </c>
      <c r="E114">
        <v>1</v>
      </c>
      <c r="F114">
        <v>1</v>
      </c>
      <c r="G114">
        <v>27</v>
      </c>
      <c r="H114">
        <v>2</v>
      </c>
      <c r="I114" t="s">
        <v>526</v>
      </c>
      <c r="J114" t="s">
        <v>527</v>
      </c>
      <c r="K114" t="s">
        <v>528</v>
      </c>
      <c r="L114">
        <v>1368</v>
      </c>
      <c r="N114">
        <v>1011</v>
      </c>
      <c r="O114" t="s">
        <v>426</v>
      </c>
      <c r="P114" t="s">
        <v>426</v>
      </c>
      <c r="Q114">
        <v>1</v>
      </c>
      <c r="W114">
        <v>0</v>
      </c>
      <c r="X114">
        <v>41279402</v>
      </c>
      <c r="Y114">
        <v>1.55</v>
      </c>
      <c r="AA114">
        <v>0</v>
      </c>
      <c r="AB114">
        <v>1412.71</v>
      </c>
      <c r="AC114">
        <v>641.32000000000005</v>
      </c>
      <c r="AD114">
        <v>0</v>
      </c>
      <c r="AE114">
        <v>0</v>
      </c>
      <c r="AF114">
        <v>1412.71</v>
      </c>
      <c r="AG114">
        <v>641.32000000000005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3</v>
      </c>
      <c r="AT114">
        <v>1.55</v>
      </c>
      <c r="AU114" t="s">
        <v>3</v>
      </c>
      <c r="AV114">
        <v>0</v>
      </c>
      <c r="AW114">
        <v>2</v>
      </c>
      <c r="AX114">
        <v>45335532</v>
      </c>
      <c r="AY114">
        <v>1</v>
      </c>
      <c r="AZ114">
        <v>0</v>
      </c>
      <c r="BA114">
        <v>112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Y114*Source!I129</f>
        <v>0</v>
      </c>
      <c r="CY114">
        <f>AB114</f>
        <v>1412.71</v>
      </c>
      <c r="CZ114">
        <f>AF114</f>
        <v>1412.71</v>
      </c>
      <c r="DA114">
        <f>AJ114</f>
        <v>1</v>
      </c>
      <c r="DB114">
        <f t="shared" si="18"/>
        <v>2189.6999999999998</v>
      </c>
      <c r="DC114">
        <f t="shared" si="19"/>
        <v>994.05</v>
      </c>
    </row>
    <row r="115" spans="1:107" x14ac:dyDescent="0.2">
      <c r="A115">
        <f>ROW(Source!A130)</f>
        <v>130</v>
      </c>
      <c r="B115">
        <v>45334378</v>
      </c>
      <c r="C115">
        <v>45335533</v>
      </c>
      <c r="D115">
        <v>41655038</v>
      </c>
      <c r="E115">
        <v>27</v>
      </c>
      <c r="F115">
        <v>1</v>
      </c>
      <c r="G115">
        <v>27</v>
      </c>
      <c r="H115">
        <v>1</v>
      </c>
      <c r="I115" t="s">
        <v>420</v>
      </c>
      <c r="J115" t="s">
        <v>3</v>
      </c>
      <c r="K115" t="s">
        <v>421</v>
      </c>
      <c r="L115">
        <v>1191</v>
      </c>
      <c r="N115">
        <v>1013</v>
      </c>
      <c r="O115" t="s">
        <v>422</v>
      </c>
      <c r="P115" t="s">
        <v>422</v>
      </c>
      <c r="Q115">
        <v>1</v>
      </c>
      <c r="W115">
        <v>0</v>
      </c>
      <c r="X115">
        <v>476480486</v>
      </c>
      <c r="Y115">
        <v>11.7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3</v>
      </c>
      <c r="AT115">
        <v>11.7</v>
      </c>
      <c r="AU115" t="s">
        <v>3</v>
      </c>
      <c r="AV115">
        <v>1</v>
      </c>
      <c r="AW115">
        <v>2</v>
      </c>
      <c r="AX115">
        <v>45335543</v>
      </c>
      <c r="AY115">
        <v>1</v>
      </c>
      <c r="AZ115">
        <v>0</v>
      </c>
      <c r="BA115">
        <v>113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Y115*Source!I130</f>
        <v>0</v>
      </c>
      <c r="CY115">
        <f>AD115</f>
        <v>0</v>
      </c>
      <c r="CZ115">
        <f>AH115</f>
        <v>0</v>
      </c>
      <c r="DA115">
        <f>AL115</f>
        <v>1</v>
      </c>
      <c r="DB115">
        <f t="shared" si="18"/>
        <v>0</v>
      </c>
      <c r="DC115">
        <f t="shared" si="19"/>
        <v>0</v>
      </c>
    </row>
    <row r="116" spans="1:107" x14ac:dyDescent="0.2">
      <c r="A116">
        <f>ROW(Source!A130)</f>
        <v>130</v>
      </c>
      <c r="B116">
        <v>45334378</v>
      </c>
      <c r="C116">
        <v>45335533</v>
      </c>
      <c r="D116">
        <v>41667335</v>
      </c>
      <c r="E116">
        <v>1</v>
      </c>
      <c r="F116">
        <v>1</v>
      </c>
      <c r="G116">
        <v>27</v>
      </c>
      <c r="H116">
        <v>2</v>
      </c>
      <c r="I116" t="s">
        <v>469</v>
      </c>
      <c r="J116" t="s">
        <v>470</v>
      </c>
      <c r="K116" t="s">
        <v>471</v>
      </c>
      <c r="L116">
        <v>1368</v>
      </c>
      <c r="N116">
        <v>1011</v>
      </c>
      <c r="O116" t="s">
        <v>426</v>
      </c>
      <c r="P116" t="s">
        <v>426</v>
      </c>
      <c r="Q116">
        <v>1</v>
      </c>
      <c r="W116">
        <v>0</v>
      </c>
      <c r="X116">
        <v>-714750861</v>
      </c>
      <c r="Y116">
        <v>1.26</v>
      </c>
      <c r="AA116">
        <v>0</v>
      </c>
      <c r="AB116">
        <v>740.94</v>
      </c>
      <c r="AC116">
        <v>413.22</v>
      </c>
      <c r="AD116">
        <v>0</v>
      </c>
      <c r="AE116">
        <v>0</v>
      </c>
      <c r="AF116">
        <v>740.94</v>
      </c>
      <c r="AG116">
        <v>413.22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 t="s">
        <v>3</v>
      </c>
      <c r="AT116">
        <v>1.26</v>
      </c>
      <c r="AU116" t="s">
        <v>3</v>
      </c>
      <c r="AV116">
        <v>0</v>
      </c>
      <c r="AW116">
        <v>2</v>
      </c>
      <c r="AX116">
        <v>45335544</v>
      </c>
      <c r="AY116">
        <v>1</v>
      </c>
      <c r="AZ116">
        <v>0</v>
      </c>
      <c r="BA116">
        <v>114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Y116*Source!I130</f>
        <v>0</v>
      </c>
      <c r="CY116">
        <f t="shared" ref="CY116:CY122" si="23">AB116</f>
        <v>740.94</v>
      </c>
      <c r="CZ116">
        <f t="shared" ref="CZ116:CZ122" si="24">AF116</f>
        <v>740.94</v>
      </c>
      <c r="DA116">
        <f t="shared" ref="DA116:DA122" si="25">AJ116</f>
        <v>1</v>
      </c>
      <c r="DB116">
        <f t="shared" si="18"/>
        <v>933.58</v>
      </c>
      <c r="DC116">
        <f t="shared" si="19"/>
        <v>520.66</v>
      </c>
    </row>
    <row r="117" spans="1:107" x14ac:dyDescent="0.2">
      <c r="A117">
        <f>ROW(Source!A130)</f>
        <v>130</v>
      </c>
      <c r="B117">
        <v>45334378</v>
      </c>
      <c r="C117">
        <v>45335533</v>
      </c>
      <c r="D117">
        <v>41667517</v>
      </c>
      <c r="E117">
        <v>1</v>
      </c>
      <c r="F117">
        <v>1</v>
      </c>
      <c r="G117">
        <v>27</v>
      </c>
      <c r="H117">
        <v>2</v>
      </c>
      <c r="I117" t="s">
        <v>526</v>
      </c>
      <c r="J117" t="s">
        <v>527</v>
      </c>
      <c r="K117" t="s">
        <v>528</v>
      </c>
      <c r="L117">
        <v>1368</v>
      </c>
      <c r="N117">
        <v>1011</v>
      </c>
      <c r="O117" t="s">
        <v>426</v>
      </c>
      <c r="P117" t="s">
        <v>426</v>
      </c>
      <c r="Q117">
        <v>1</v>
      </c>
      <c r="W117">
        <v>0</v>
      </c>
      <c r="X117">
        <v>41279402</v>
      </c>
      <c r="Y117">
        <v>1.7</v>
      </c>
      <c r="AA117">
        <v>0</v>
      </c>
      <c r="AB117">
        <v>1412.71</v>
      </c>
      <c r="AC117">
        <v>641.32000000000005</v>
      </c>
      <c r="AD117">
        <v>0</v>
      </c>
      <c r="AE117">
        <v>0</v>
      </c>
      <c r="AF117">
        <v>1412.71</v>
      </c>
      <c r="AG117">
        <v>641.32000000000005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 t="s">
        <v>3</v>
      </c>
      <c r="AT117">
        <v>1.7</v>
      </c>
      <c r="AU117" t="s">
        <v>3</v>
      </c>
      <c r="AV117">
        <v>0</v>
      </c>
      <c r="AW117">
        <v>2</v>
      </c>
      <c r="AX117">
        <v>45335545</v>
      </c>
      <c r="AY117">
        <v>1</v>
      </c>
      <c r="AZ117">
        <v>0</v>
      </c>
      <c r="BA117">
        <v>115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Y117*Source!I130</f>
        <v>0</v>
      </c>
      <c r="CY117">
        <f t="shared" si="23"/>
        <v>1412.71</v>
      </c>
      <c r="CZ117">
        <f t="shared" si="24"/>
        <v>1412.71</v>
      </c>
      <c r="DA117">
        <f t="shared" si="25"/>
        <v>1</v>
      </c>
      <c r="DB117">
        <f t="shared" si="18"/>
        <v>2401.61</v>
      </c>
      <c r="DC117">
        <f t="shared" si="19"/>
        <v>1090.24</v>
      </c>
    </row>
    <row r="118" spans="1:107" x14ac:dyDescent="0.2">
      <c r="A118">
        <f>ROW(Source!A131)</f>
        <v>131</v>
      </c>
      <c r="B118">
        <v>45334378</v>
      </c>
      <c r="C118">
        <v>45335546</v>
      </c>
      <c r="D118">
        <v>41667291</v>
      </c>
      <c r="E118">
        <v>1</v>
      </c>
      <c r="F118">
        <v>1</v>
      </c>
      <c r="G118">
        <v>27</v>
      </c>
      <c r="H118">
        <v>2</v>
      </c>
      <c r="I118" t="s">
        <v>544</v>
      </c>
      <c r="J118" t="s">
        <v>545</v>
      </c>
      <c r="K118" t="s">
        <v>546</v>
      </c>
      <c r="L118">
        <v>1368</v>
      </c>
      <c r="N118">
        <v>1011</v>
      </c>
      <c r="O118" t="s">
        <v>426</v>
      </c>
      <c r="P118" t="s">
        <v>426</v>
      </c>
      <c r="Q118">
        <v>1</v>
      </c>
      <c r="W118">
        <v>0</v>
      </c>
      <c r="X118">
        <v>770341722</v>
      </c>
      <c r="Y118">
        <v>5.3699999999999998E-2</v>
      </c>
      <c r="AA118">
        <v>0</v>
      </c>
      <c r="AB118">
        <v>1494.43</v>
      </c>
      <c r="AC118">
        <v>481.21</v>
      </c>
      <c r="AD118">
        <v>0</v>
      </c>
      <c r="AE118">
        <v>0</v>
      </c>
      <c r="AF118">
        <v>1494.43</v>
      </c>
      <c r="AG118">
        <v>481.21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5.3699999999999998E-2</v>
      </c>
      <c r="AU118" t="s">
        <v>3</v>
      </c>
      <c r="AV118">
        <v>0</v>
      </c>
      <c r="AW118">
        <v>2</v>
      </c>
      <c r="AX118">
        <v>45335550</v>
      </c>
      <c r="AY118">
        <v>1</v>
      </c>
      <c r="AZ118">
        <v>0</v>
      </c>
      <c r="BA118">
        <v>116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Y118*Source!I131</f>
        <v>0</v>
      </c>
      <c r="CY118">
        <f t="shared" si="23"/>
        <v>1494.43</v>
      </c>
      <c r="CZ118">
        <f t="shared" si="24"/>
        <v>1494.43</v>
      </c>
      <c r="DA118">
        <f t="shared" si="25"/>
        <v>1</v>
      </c>
      <c r="DB118">
        <f t="shared" si="18"/>
        <v>80.25</v>
      </c>
      <c r="DC118">
        <f t="shared" si="19"/>
        <v>25.84</v>
      </c>
    </row>
    <row r="119" spans="1:107" x14ac:dyDescent="0.2">
      <c r="A119">
        <f>ROW(Source!A132)</f>
        <v>132</v>
      </c>
      <c r="B119">
        <v>45334378</v>
      </c>
      <c r="C119">
        <v>45335551</v>
      </c>
      <c r="D119">
        <v>41668089</v>
      </c>
      <c r="E119">
        <v>1</v>
      </c>
      <c r="F119">
        <v>1</v>
      </c>
      <c r="G119">
        <v>27</v>
      </c>
      <c r="H119">
        <v>2</v>
      </c>
      <c r="I119" t="s">
        <v>466</v>
      </c>
      <c r="J119" t="s">
        <v>467</v>
      </c>
      <c r="K119" t="s">
        <v>468</v>
      </c>
      <c r="L119">
        <v>1368</v>
      </c>
      <c r="N119">
        <v>1011</v>
      </c>
      <c r="O119" t="s">
        <v>426</v>
      </c>
      <c r="P119" t="s">
        <v>426</v>
      </c>
      <c r="Q119">
        <v>1</v>
      </c>
      <c r="W119">
        <v>0</v>
      </c>
      <c r="X119">
        <v>238809398</v>
      </c>
      <c r="Y119">
        <v>0.02</v>
      </c>
      <c r="AA119">
        <v>0</v>
      </c>
      <c r="AB119">
        <v>1009.4</v>
      </c>
      <c r="AC119">
        <v>316.82</v>
      </c>
      <c r="AD119">
        <v>0</v>
      </c>
      <c r="AE119">
        <v>0</v>
      </c>
      <c r="AF119">
        <v>1009.4</v>
      </c>
      <c r="AG119">
        <v>316.82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 t="s">
        <v>3</v>
      </c>
      <c r="AT119">
        <v>0.02</v>
      </c>
      <c r="AU119" t="s">
        <v>3</v>
      </c>
      <c r="AV119">
        <v>0</v>
      </c>
      <c r="AW119">
        <v>2</v>
      </c>
      <c r="AX119">
        <v>45335558</v>
      </c>
      <c r="AY119">
        <v>1</v>
      </c>
      <c r="AZ119">
        <v>0</v>
      </c>
      <c r="BA119">
        <v>117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Y119*Source!I132</f>
        <v>0</v>
      </c>
      <c r="CY119">
        <f t="shared" si="23"/>
        <v>1009.4</v>
      </c>
      <c r="CZ119">
        <f t="shared" si="24"/>
        <v>1009.4</v>
      </c>
      <c r="DA119">
        <f t="shared" si="25"/>
        <v>1</v>
      </c>
      <c r="DB119">
        <f t="shared" si="18"/>
        <v>20.190000000000001</v>
      </c>
      <c r="DC119">
        <f t="shared" si="19"/>
        <v>6.34</v>
      </c>
    </row>
    <row r="120" spans="1:107" x14ac:dyDescent="0.2">
      <c r="A120">
        <f>ROW(Source!A132)</f>
        <v>132</v>
      </c>
      <c r="B120">
        <v>45334378</v>
      </c>
      <c r="C120">
        <v>45335551</v>
      </c>
      <c r="D120">
        <v>41668090</v>
      </c>
      <c r="E120">
        <v>1</v>
      </c>
      <c r="F120">
        <v>1</v>
      </c>
      <c r="G120">
        <v>27</v>
      </c>
      <c r="H120">
        <v>2</v>
      </c>
      <c r="I120" t="s">
        <v>463</v>
      </c>
      <c r="J120" t="s">
        <v>464</v>
      </c>
      <c r="K120" t="s">
        <v>465</v>
      </c>
      <c r="L120">
        <v>1368</v>
      </c>
      <c r="N120">
        <v>1011</v>
      </c>
      <c r="O120" t="s">
        <v>426</v>
      </c>
      <c r="P120" t="s">
        <v>426</v>
      </c>
      <c r="Q120">
        <v>1</v>
      </c>
      <c r="W120">
        <v>0</v>
      </c>
      <c r="X120">
        <v>-1786200580</v>
      </c>
      <c r="Y120">
        <v>1.7999999999999999E-2</v>
      </c>
      <c r="AA120">
        <v>0</v>
      </c>
      <c r="AB120">
        <v>1014.12</v>
      </c>
      <c r="AC120">
        <v>317.13</v>
      </c>
      <c r="AD120">
        <v>0</v>
      </c>
      <c r="AE120">
        <v>0</v>
      </c>
      <c r="AF120">
        <v>1014.12</v>
      </c>
      <c r="AG120">
        <v>317.13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1.7999999999999999E-2</v>
      </c>
      <c r="AU120" t="s">
        <v>3</v>
      </c>
      <c r="AV120">
        <v>0</v>
      </c>
      <c r="AW120">
        <v>2</v>
      </c>
      <c r="AX120">
        <v>45335559</v>
      </c>
      <c r="AY120">
        <v>1</v>
      </c>
      <c r="AZ120">
        <v>0</v>
      </c>
      <c r="BA120">
        <v>118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Y120*Source!I132</f>
        <v>0</v>
      </c>
      <c r="CY120">
        <f t="shared" si="23"/>
        <v>1014.12</v>
      </c>
      <c r="CZ120">
        <f t="shared" si="24"/>
        <v>1014.12</v>
      </c>
      <c r="DA120">
        <f t="shared" si="25"/>
        <v>1</v>
      </c>
      <c r="DB120">
        <f t="shared" si="18"/>
        <v>18.25</v>
      </c>
      <c r="DC120">
        <f t="shared" si="19"/>
        <v>5.71</v>
      </c>
    </row>
    <row r="121" spans="1:107" x14ac:dyDescent="0.2">
      <c r="A121">
        <f>ROW(Source!A133)</f>
        <v>133</v>
      </c>
      <c r="B121">
        <v>45334378</v>
      </c>
      <c r="C121">
        <v>45335560</v>
      </c>
      <c r="D121">
        <v>41668089</v>
      </c>
      <c r="E121">
        <v>1</v>
      </c>
      <c r="F121">
        <v>1</v>
      </c>
      <c r="G121">
        <v>27</v>
      </c>
      <c r="H121">
        <v>2</v>
      </c>
      <c r="I121" t="s">
        <v>466</v>
      </c>
      <c r="J121" t="s">
        <v>467</v>
      </c>
      <c r="K121" t="s">
        <v>468</v>
      </c>
      <c r="L121">
        <v>1368</v>
      </c>
      <c r="N121">
        <v>1011</v>
      </c>
      <c r="O121" t="s">
        <v>426</v>
      </c>
      <c r="P121" t="s">
        <v>426</v>
      </c>
      <c r="Q121">
        <v>1</v>
      </c>
      <c r="W121">
        <v>0</v>
      </c>
      <c r="X121">
        <v>238809398</v>
      </c>
      <c r="Y121">
        <v>0.44</v>
      </c>
      <c r="AA121">
        <v>0</v>
      </c>
      <c r="AB121">
        <v>1009.4</v>
      </c>
      <c r="AC121">
        <v>316.82</v>
      </c>
      <c r="AD121">
        <v>0</v>
      </c>
      <c r="AE121">
        <v>0</v>
      </c>
      <c r="AF121">
        <v>1009.4</v>
      </c>
      <c r="AG121">
        <v>316.82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1</v>
      </c>
      <c r="AQ121">
        <v>0</v>
      </c>
      <c r="AR121">
        <v>0</v>
      </c>
      <c r="AS121" t="s">
        <v>3</v>
      </c>
      <c r="AT121">
        <v>0.01</v>
      </c>
      <c r="AU121" t="s">
        <v>59</v>
      </c>
      <c r="AV121">
        <v>0</v>
      </c>
      <c r="AW121">
        <v>2</v>
      </c>
      <c r="AX121">
        <v>45335567</v>
      </c>
      <c r="AY121">
        <v>1</v>
      </c>
      <c r="AZ121">
        <v>0</v>
      </c>
      <c r="BA121">
        <v>119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Y121*Source!I133</f>
        <v>0</v>
      </c>
      <c r="CY121">
        <f t="shared" si="23"/>
        <v>1009.4</v>
      </c>
      <c r="CZ121">
        <f t="shared" si="24"/>
        <v>1009.4</v>
      </c>
      <c r="DA121">
        <f t="shared" si="25"/>
        <v>1</v>
      </c>
      <c r="DB121">
        <f>ROUND((ROUND(AT121*CZ121,2)*44),6)</f>
        <v>443.96</v>
      </c>
      <c r="DC121">
        <f>ROUND((ROUND(AT121*AG121,2)*44),6)</f>
        <v>139.47999999999999</v>
      </c>
    </row>
    <row r="122" spans="1:107" x14ac:dyDescent="0.2">
      <c r="A122">
        <f>ROW(Source!A133)</f>
        <v>133</v>
      </c>
      <c r="B122">
        <v>45334378</v>
      </c>
      <c r="C122">
        <v>45335560</v>
      </c>
      <c r="D122">
        <v>41668090</v>
      </c>
      <c r="E122">
        <v>1</v>
      </c>
      <c r="F122">
        <v>1</v>
      </c>
      <c r="G122">
        <v>27</v>
      </c>
      <c r="H122">
        <v>2</v>
      </c>
      <c r="I122" t="s">
        <v>463</v>
      </c>
      <c r="J122" t="s">
        <v>464</v>
      </c>
      <c r="K122" t="s">
        <v>465</v>
      </c>
      <c r="L122">
        <v>1368</v>
      </c>
      <c r="N122">
        <v>1011</v>
      </c>
      <c r="O122" t="s">
        <v>426</v>
      </c>
      <c r="P122" t="s">
        <v>426</v>
      </c>
      <c r="Q122">
        <v>1</v>
      </c>
      <c r="W122">
        <v>0</v>
      </c>
      <c r="X122">
        <v>-1786200580</v>
      </c>
      <c r="Y122">
        <v>0.35199999999999998</v>
      </c>
      <c r="AA122">
        <v>0</v>
      </c>
      <c r="AB122">
        <v>1014.12</v>
      </c>
      <c r="AC122">
        <v>317.13</v>
      </c>
      <c r="AD122">
        <v>0</v>
      </c>
      <c r="AE122">
        <v>0</v>
      </c>
      <c r="AF122">
        <v>1014.12</v>
      </c>
      <c r="AG122">
        <v>317.13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1</v>
      </c>
      <c r="AP122">
        <v>1</v>
      </c>
      <c r="AQ122">
        <v>0</v>
      </c>
      <c r="AR122">
        <v>0</v>
      </c>
      <c r="AS122" t="s">
        <v>3</v>
      </c>
      <c r="AT122">
        <v>8.0000000000000002E-3</v>
      </c>
      <c r="AU122" t="s">
        <v>59</v>
      </c>
      <c r="AV122">
        <v>0</v>
      </c>
      <c r="AW122">
        <v>2</v>
      </c>
      <c r="AX122">
        <v>45335568</v>
      </c>
      <c r="AY122">
        <v>1</v>
      </c>
      <c r="AZ122">
        <v>0</v>
      </c>
      <c r="BA122">
        <v>120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Y122*Source!I133</f>
        <v>0</v>
      </c>
      <c r="CY122">
        <f t="shared" si="23"/>
        <v>1014.12</v>
      </c>
      <c r="CZ122">
        <f t="shared" si="24"/>
        <v>1014.12</v>
      </c>
      <c r="DA122">
        <f t="shared" si="25"/>
        <v>1</v>
      </c>
      <c r="DB122">
        <f>ROUND((ROUND(AT122*CZ122,2)*44),6)</f>
        <v>356.84</v>
      </c>
      <c r="DC122">
        <f>ROUND((ROUND(AT122*AG122,2)*44),6)</f>
        <v>111.76</v>
      </c>
    </row>
    <row r="123" spans="1:107" x14ac:dyDescent="0.2">
      <c r="A123">
        <f>ROW(Source!A136)</f>
        <v>136</v>
      </c>
      <c r="B123">
        <v>45334378</v>
      </c>
      <c r="C123">
        <v>45335571</v>
      </c>
      <c r="D123">
        <v>41655038</v>
      </c>
      <c r="E123">
        <v>27</v>
      </c>
      <c r="F123">
        <v>1</v>
      </c>
      <c r="G123">
        <v>27</v>
      </c>
      <c r="H123">
        <v>1</v>
      </c>
      <c r="I123" t="s">
        <v>420</v>
      </c>
      <c r="J123" t="s">
        <v>3</v>
      </c>
      <c r="K123" t="s">
        <v>421</v>
      </c>
      <c r="L123">
        <v>1191</v>
      </c>
      <c r="N123">
        <v>1013</v>
      </c>
      <c r="O123" t="s">
        <v>422</v>
      </c>
      <c r="P123" t="s">
        <v>422</v>
      </c>
      <c r="Q123">
        <v>1</v>
      </c>
      <c r="W123">
        <v>0</v>
      </c>
      <c r="X123">
        <v>476480486</v>
      </c>
      <c r="Y123">
        <v>24.84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S123" t="s">
        <v>3</v>
      </c>
      <c r="AT123">
        <v>24.84</v>
      </c>
      <c r="AU123" t="s">
        <v>3</v>
      </c>
      <c r="AV123">
        <v>1</v>
      </c>
      <c r="AW123">
        <v>2</v>
      </c>
      <c r="AX123">
        <v>45335599</v>
      </c>
      <c r="AY123">
        <v>1</v>
      </c>
      <c r="AZ123">
        <v>0</v>
      </c>
      <c r="BA123">
        <v>121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Y123*Source!I136</f>
        <v>0</v>
      </c>
      <c r="CY123">
        <f>AD123</f>
        <v>0</v>
      </c>
      <c r="CZ123">
        <f>AH123</f>
        <v>0</v>
      </c>
      <c r="DA123">
        <f>AL123</f>
        <v>1</v>
      </c>
      <c r="DB123">
        <f t="shared" ref="DB123:DB151" si="26">ROUND(ROUND(AT123*CZ123,2),6)</f>
        <v>0</v>
      </c>
      <c r="DC123">
        <f t="shared" ref="DC123:DC151" si="27">ROUND(ROUND(AT123*AG123,2),6)</f>
        <v>0</v>
      </c>
    </row>
    <row r="124" spans="1:107" x14ac:dyDescent="0.2">
      <c r="A124">
        <f>ROW(Source!A136)</f>
        <v>136</v>
      </c>
      <c r="B124">
        <v>45334378</v>
      </c>
      <c r="C124">
        <v>45335571</v>
      </c>
      <c r="D124">
        <v>41667312</v>
      </c>
      <c r="E124">
        <v>1</v>
      </c>
      <c r="F124">
        <v>1</v>
      </c>
      <c r="G124">
        <v>27</v>
      </c>
      <c r="H124">
        <v>2</v>
      </c>
      <c r="I124" t="s">
        <v>535</v>
      </c>
      <c r="J124" t="s">
        <v>536</v>
      </c>
      <c r="K124" t="s">
        <v>537</v>
      </c>
      <c r="L124">
        <v>1368</v>
      </c>
      <c r="N124">
        <v>1011</v>
      </c>
      <c r="O124" t="s">
        <v>426</v>
      </c>
      <c r="P124" t="s">
        <v>426</v>
      </c>
      <c r="Q124">
        <v>1</v>
      </c>
      <c r="W124">
        <v>0</v>
      </c>
      <c r="X124">
        <v>974897901</v>
      </c>
      <c r="Y124">
        <v>2.94</v>
      </c>
      <c r="AA124">
        <v>0</v>
      </c>
      <c r="AB124">
        <v>956.79</v>
      </c>
      <c r="AC124">
        <v>359.44</v>
      </c>
      <c r="AD124">
        <v>0</v>
      </c>
      <c r="AE124">
        <v>0</v>
      </c>
      <c r="AF124">
        <v>956.79</v>
      </c>
      <c r="AG124">
        <v>359.44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1</v>
      </c>
      <c r="AP124">
        <v>0</v>
      </c>
      <c r="AQ124">
        <v>0</v>
      </c>
      <c r="AR124">
        <v>0</v>
      </c>
      <c r="AS124" t="s">
        <v>3</v>
      </c>
      <c r="AT124">
        <v>2.94</v>
      </c>
      <c r="AU124" t="s">
        <v>3</v>
      </c>
      <c r="AV124">
        <v>0</v>
      </c>
      <c r="AW124">
        <v>2</v>
      </c>
      <c r="AX124">
        <v>45335600</v>
      </c>
      <c r="AY124">
        <v>1</v>
      </c>
      <c r="AZ124">
        <v>0</v>
      </c>
      <c r="BA124">
        <v>122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Y124*Source!I136</f>
        <v>0</v>
      </c>
      <c r="CY124">
        <f t="shared" ref="CY124:CY129" si="28">AB124</f>
        <v>956.79</v>
      </c>
      <c r="CZ124">
        <f t="shared" ref="CZ124:CZ129" si="29">AF124</f>
        <v>956.79</v>
      </c>
      <c r="DA124">
        <f t="shared" ref="DA124:DA129" si="30">AJ124</f>
        <v>1</v>
      </c>
      <c r="DB124">
        <f t="shared" si="26"/>
        <v>2812.96</v>
      </c>
      <c r="DC124">
        <f t="shared" si="27"/>
        <v>1056.75</v>
      </c>
    </row>
    <row r="125" spans="1:107" x14ac:dyDescent="0.2">
      <c r="A125">
        <f>ROW(Source!A136)</f>
        <v>136</v>
      </c>
      <c r="B125">
        <v>45334378</v>
      </c>
      <c r="C125">
        <v>45335571</v>
      </c>
      <c r="D125">
        <v>41667493</v>
      </c>
      <c r="E125">
        <v>1</v>
      </c>
      <c r="F125">
        <v>1</v>
      </c>
      <c r="G125">
        <v>27</v>
      </c>
      <c r="H125">
        <v>2</v>
      </c>
      <c r="I125" t="s">
        <v>523</v>
      </c>
      <c r="J125" t="s">
        <v>524</v>
      </c>
      <c r="K125" t="s">
        <v>525</v>
      </c>
      <c r="L125">
        <v>1368</v>
      </c>
      <c r="N125">
        <v>1011</v>
      </c>
      <c r="O125" t="s">
        <v>426</v>
      </c>
      <c r="P125" t="s">
        <v>426</v>
      </c>
      <c r="Q125">
        <v>1</v>
      </c>
      <c r="W125">
        <v>0</v>
      </c>
      <c r="X125">
        <v>351519474</v>
      </c>
      <c r="Y125">
        <v>1.1399999999999999</v>
      </c>
      <c r="AA125">
        <v>0</v>
      </c>
      <c r="AB125">
        <v>2020.59</v>
      </c>
      <c r="AC125">
        <v>458.56</v>
      </c>
      <c r="AD125">
        <v>0</v>
      </c>
      <c r="AE125">
        <v>0</v>
      </c>
      <c r="AF125">
        <v>2020.59</v>
      </c>
      <c r="AG125">
        <v>458.56</v>
      </c>
      <c r="AH125">
        <v>0</v>
      </c>
      <c r="AI125">
        <v>1</v>
      </c>
      <c r="AJ125">
        <v>1</v>
      </c>
      <c r="AK125">
        <v>1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3</v>
      </c>
      <c r="AT125">
        <v>1.1399999999999999</v>
      </c>
      <c r="AU125" t="s">
        <v>3</v>
      </c>
      <c r="AV125">
        <v>0</v>
      </c>
      <c r="AW125">
        <v>2</v>
      </c>
      <c r="AX125">
        <v>45335601</v>
      </c>
      <c r="AY125">
        <v>1</v>
      </c>
      <c r="AZ125">
        <v>0</v>
      </c>
      <c r="BA125">
        <v>123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Y125*Source!I136</f>
        <v>0</v>
      </c>
      <c r="CY125">
        <f t="shared" si="28"/>
        <v>2020.59</v>
      </c>
      <c r="CZ125">
        <f t="shared" si="29"/>
        <v>2020.59</v>
      </c>
      <c r="DA125">
        <f t="shared" si="30"/>
        <v>1</v>
      </c>
      <c r="DB125">
        <f t="shared" si="26"/>
        <v>2303.4699999999998</v>
      </c>
      <c r="DC125">
        <f t="shared" si="27"/>
        <v>522.76</v>
      </c>
    </row>
    <row r="126" spans="1:107" x14ac:dyDescent="0.2">
      <c r="A126">
        <f>ROW(Source!A136)</f>
        <v>136</v>
      </c>
      <c r="B126">
        <v>45334378</v>
      </c>
      <c r="C126">
        <v>45335571</v>
      </c>
      <c r="D126">
        <v>41667478</v>
      </c>
      <c r="E126">
        <v>1</v>
      </c>
      <c r="F126">
        <v>1</v>
      </c>
      <c r="G126">
        <v>27</v>
      </c>
      <c r="H126">
        <v>2</v>
      </c>
      <c r="I126" t="s">
        <v>475</v>
      </c>
      <c r="J126" t="s">
        <v>476</v>
      </c>
      <c r="K126" t="s">
        <v>477</v>
      </c>
      <c r="L126">
        <v>1368</v>
      </c>
      <c r="N126">
        <v>1011</v>
      </c>
      <c r="O126" t="s">
        <v>426</v>
      </c>
      <c r="P126" t="s">
        <v>426</v>
      </c>
      <c r="Q126">
        <v>1</v>
      </c>
      <c r="W126">
        <v>0</v>
      </c>
      <c r="X126">
        <v>-1930120489</v>
      </c>
      <c r="Y126">
        <v>8.9600000000000009</v>
      </c>
      <c r="AA126">
        <v>0</v>
      </c>
      <c r="AB126">
        <v>1261.8699999999999</v>
      </c>
      <c r="AC126">
        <v>530.02</v>
      </c>
      <c r="AD126">
        <v>0</v>
      </c>
      <c r="AE126">
        <v>0</v>
      </c>
      <c r="AF126">
        <v>1261.8699999999999</v>
      </c>
      <c r="AG126">
        <v>530.02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 t="s">
        <v>3</v>
      </c>
      <c r="AT126">
        <v>8.9600000000000009</v>
      </c>
      <c r="AU126" t="s">
        <v>3</v>
      </c>
      <c r="AV126">
        <v>0</v>
      </c>
      <c r="AW126">
        <v>2</v>
      </c>
      <c r="AX126">
        <v>45335602</v>
      </c>
      <c r="AY126">
        <v>1</v>
      </c>
      <c r="AZ126">
        <v>0</v>
      </c>
      <c r="BA126">
        <v>124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Y126*Source!I136</f>
        <v>0</v>
      </c>
      <c r="CY126">
        <f t="shared" si="28"/>
        <v>1261.8699999999999</v>
      </c>
      <c r="CZ126">
        <f t="shared" si="29"/>
        <v>1261.8699999999999</v>
      </c>
      <c r="DA126">
        <f t="shared" si="30"/>
        <v>1</v>
      </c>
      <c r="DB126">
        <f t="shared" si="26"/>
        <v>11306.36</v>
      </c>
      <c r="DC126">
        <f t="shared" si="27"/>
        <v>4748.9799999999996</v>
      </c>
    </row>
    <row r="127" spans="1:107" x14ac:dyDescent="0.2">
      <c r="A127">
        <f>ROW(Source!A136)</f>
        <v>136</v>
      </c>
      <c r="B127">
        <v>45334378</v>
      </c>
      <c r="C127">
        <v>45335571</v>
      </c>
      <c r="D127">
        <v>41667479</v>
      </c>
      <c r="E127">
        <v>1</v>
      </c>
      <c r="F127">
        <v>1</v>
      </c>
      <c r="G127">
        <v>27</v>
      </c>
      <c r="H127">
        <v>2</v>
      </c>
      <c r="I127" t="s">
        <v>478</v>
      </c>
      <c r="J127" t="s">
        <v>479</v>
      </c>
      <c r="K127" t="s">
        <v>480</v>
      </c>
      <c r="L127">
        <v>1368</v>
      </c>
      <c r="N127">
        <v>1011</v>
      </c>
      <c r="O127" t="s">
        <v>426</v>
      </c>
      <c r="P127" t="s">
        <v>426</v>
      </c>
      <c r="Q127">
        <v>1</v>
      </c>
      <c r="W127">
        <v>0</v>
      </c>
      <c r="X127">
        <v>1869206802</v>
      </c>
      <c r="Y127">
        <v>18.25</v>
      </c>
      <c r="AA127">
        <v>0</v>
      </c>
      <c r="AB127">
        <v>1827.95</v>
      </c>
      <c r="AC127">
        <v>720.55</v>
      </c>
      <c r="AD127">
        <v>0</v>
      </c>
      <c r="AE127">
        <v>0</v>
      </c>
      <c r="AF127">
        <v>1827.95</v>
      </c>
      <c r="AG127">
        <v>720.55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1</v>
      </c>
      <c r="AP127">
        <v>0</v>
      </c>
      <c r="AQ127">
        <v>0</v>
      </c>
      <c r="AR127">
        <v>0</v>
      </c>
      <c r="AS127" t="s">
        <v>3</v>
      </c>
      <c r="AT127">
        <v>18.25</v>
      </c>
      <c r="AU127" t="s">
        <v>3</v>
      </c>
      <c r="AV127">
        <v>0</v>
      </c>
      <c r="AW127">
        <v>2</v>
      </c>
      <c r="AX127">
        <v>45335603</v>
      </c>
      <c r="AY127">
        <v>1</v>
      </c>
      <c r="AZ127">
        <v>0</v>
      </c>
      <c r="BA127">
        <v>125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Y127*Source!I136</f>
        <v>0</v>
      </c>
      <c r="CY127">
        <f t="shared" si="28"/>
        <v>1827.95</v>
      </c>
      <c r="CZ127">
        <f t="shared" si="29"/>
        <v>1827.95</v>
      </c>
      <c r="DA127">
        <f t="shared" si="30"/>
        <v>1</v>
      </c>
      <c r="DB127">
        <f t="shared" si="26"/>
        <v>33360.089999999997</v>
      </c>
      <c r="DC127">
        <f t="shared" si="27"/>
        <v>13150.04</v>
      </c>
    </row>
    <row r="128" spans="1:107" x14ac:dyDescent="0.2">
      <c r="A128">
        <f>ROW(Source!A136)</f>
        <v>136</v>
      </c>
      <c r="B128">
        <v>45334378</v>
      </c>
      <c r="C128">
        <v>45335571</v>
      </c>
      <c r="D128">
        <v>41667517</v>
      </c>
      <c r="E128">
        <v>1</v>
      </c>
      <c r="F128">
        <v>1</v>
      </c>
      <c r="G128">
        <v>27</v>
      </c>
      <c r="H128">
        <v>2</v>
      </c>
      <c r="I128" t="s">
        <v>526</v>
      </c>
      <c r="J128" t="s">
        <v>527</v>
      </c>
      <c r="K128" t="s">
        <v>528</v>
      </c>
      <c r="L128">
        <v>1368</v>
      </c>
      <c r="N128">
        <v>1011</v>
      </c>
      <c r="O128" t="s">
        <v>426</v>
      </c>
      <c r="P128" t="s">
        <v>426</v>
      </c>
      <c r="Q128">
        <v>1</v>
      </c>
      <c r="W128">
        <v>0</v>
      </c>
      <c r="X128">
        <v>41279402</v>
      </c>
      <c r="Y128">
        <v>2.2400000000000002</v>
      </c>
      <c r="AA128">
        <v>0</v>
      </c>
      <c r="AB128">
        <v>1412.71</v>
      </c>
      <c r="AC128">
        <v>641.32000000000005</v>
      </c>
      <c r="AD128">
        <v>0</v>
      </c>
      <c r="AE128">
        <v>0</v>
      </c>
      <c r="AF128">
        <v>1412.71</v>
      </c>
      <c r="AG128">
        <v>641.32000000000005</v>
      </c>
      <c r="AH128">
        <v>0</v>
      </c>
      <c r="AI128">
        <v>1</v>
      </c>
      <c r="AJ128">
        <v>1</v>
      </c>
      <c r="AK128">
        <v>1</v>
      </c>
      <c r="AL128">
        <v>1</v>
      </c>
      <c r="AN128">
        <v>0</v>
      </c>
      <c r="AO128">
        <v>1</v>
      </c>
      <c r="AP128">
        <v>0</v>
      </c>
      <c r="AQ128">
        <v>0</v>
      </c>
      <c r="AR128">
        <v>0</v>
      </c>
      <c r="AS128" t="s">
        <v>3</v>
      </c>
      <c r="AT128">
        <v>2.2400000000000002</v>
      </c>
      <c r="AU128" t="s">
        <v>3</v>
      </c>
      <c r="AV128">
        <v>0</v>
      </c>
      <c r="AW128">
        <v>2</v>
      </c>
      <c r="AX128">
        <v>45335604</v>
      </c>
      <c r="AY128">
        <v>1</v>
      </c>
      <c r="AZ128">
        <v>0</v>
      </c>
      <c r="BA128">
        <v>126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Y128*Source!I136</f>
        <v>0</v>
      </c>
      <c r="CY128">
        <f t="shared" si="28"/>
        <v>1412.71</v>
      </c>
      <c r="CZ128">
        <f t="shared" si="29"/>
        <v>1412.71</v>
      </c>
      <c r="DA128">
        <f t="shared" si="30"/>
        <v>1</v>
      </c>
      <c r="DB128">
        <f t="shared" si="26"/>
        <v>3164.47</v>
      </c>
      <c r="DC128">
        <f t="shared" si="27"/>
        <v>1436.56</v>
      </c>
    </row>
    <row r="129" spans="1:107" x14ac:dyDescent="0.2">
      <c r="A129">
        <f>ROW(Source!A136)</f>
        <v>136</v>
      </c>
      <c r="B129">
        <v>45334378</v>
      </c>
      <c r="C129">
        <v>45335571</v>
      </c>
      <c r="D129">
        <v>41667483</v>
      </c>
      <c r="E129">
        <v>1</v>
      </c>
      <c r="F129">
        <v>1</v>
      </c>
      <c r="G129">
        <v>27</v>
      </c>
      <c r="H129">
        <v>2</v>
      </c>
      <c r="I129" t="s">
        <v>529</v>
      </c>
      <c r="J129" t="s">
        <v>530</v>
      </c>
      <c r="K129" t="s">
        <v>531</v>
      </c>
      <c r="L129">
        <v>1368</v>
      </c>
      <c r="N129">
        <v>1011</v>
      </c>
      <c r="O129" t="s">
        <v>426</v>
      </c>
      <c r="P129" t="s">
        <v>426</v>
      </c>
      <c r="Q129">
        <v>1</v>
      </c>
      <c r="W129">
        <v>0</v>
      </c>
      <c r="X129">
        <v>-1991511797</v>
      </c>
      <c r="Y129">
        <v>0.65</v>
      </c>
      <c r="AA129">
        <v>0</v>
      </c>
      <c r="AB129">
        <v>1213.3399999999999</v>
      </c>
      <c r="AC129">
        <v>461.6</v>
      </c>
      <c r="AD129">
        <v>0</v>
      </c>
      <c r="AE129">
        <v>0</v>
      </c>
      <c r="AF129">
        <v>1213.3399999999999</v>
      </c>
      <c r="AG129">
        <v>461.6</v>
      </c>
      <c r="AH129">
        <v>0</v>
      </c>
      <c r="AI129">
        <v>1</v>
      </c>
      <c r="AJ129">
        <v>1</v>
      </c>
      <c r="AK129">
        <v>1</v>
      </c>
      <c r="AL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 t="s">
        <v>3</v>
      </c>
      <c r="AT129">
        <v>0.65</v>
      </c>
      <c r="AU129" t="s">
        <v>3</v>
      </c>
      <c r="AV129">
        <v>0</v>
      </c>
      <c r="AW129">
        <v>2</v>
      </c>
      <c r="AX129">
        <v>45335605</v>
      </c>
      <c r="AY129">
        <v>1</v>
      </c>
      <c r="AZ129">
        <v>0</v>
      </c>
      <c r="BA129">
        <v>127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Y129*Source!I136</f>
        <v>0</v>
      </c>
      <c r="CY129">
        <f t="shared" si="28"/>
        <v>1213.3399999999999</v>
      </c>
      <c r="CZ129">
        <f t="shared" si="29"/>
        <v>1213.3399999999999</v>
      </c>
      <c r="DA129">
        <f t="shared" si="30"/>
        <v>1</v>
      </c>
      <c r="DB129">
        <f t="shared" si="26"/>
        <v>788.67</v>
      </c>
      <c r="DC129">
        <f t="shared" si="27"/>
        <v>300.04000000000002</v>
      </c>
    </row>
    <row r="130" spans="1:107" x14ac:dyDescent="0.2">
      <c r="A130">
        <f>ROW(Source!A136)</f>
        <v>136</v>
      </c>
      <c r="B130">
        <v>45334378</v>
      </c>
      <c r="C130">
        <v>45335571</v>
      </c>
      <c r="D130">
        <v>41669471</v>
      </c>
      <c r="E130">
        <v>1</v>
      </c>
      <c r="F130">
        <v>1</v>
      </c>
      <c r="G130">
        <v>27</v>
      </c>
      <c r="H130">
        <v>3</v>
      </c>
      <c r="I130" t="s">
        <v>487</v>
      </c>
      <c r="J130" t="s">
        <v>488</v>
      </c>
      <c r="K130" t="s">
        <v>489</v>
      </c>
      <c r="L130">
        <v>1339</v>
      </c>
      <c r="N130">
        <v>1007</v>
      </c>
      <c r="O130" t="s">
        <v>93</v>
      </c>
      <c r="P130" t="s">
        <v>93</v>
      </c>
      <c r="Q130">
        <v>1</v>
      </c>
      <c r="W130">
        <v>0</v>
      </c>
      <c r="X130">
        <v>811973350</v>
      </c>
      <c r="Y130">
        <v>126</v>
      </c>
      <c r="AA130">
        <v>1763.75</v>
      </c>
      <c r="AB130">
        <v>0</v>
      </c>
      <c r="AC130">
        <v>0</v>
      </c>
      <c r="AD130">
        <v>0</v>
      </c>
      <c r="AE130">
        <v>1763.75</v>
      </c>
      <c r="AF130">
        <v>0</v>
      </c>
      <c r="AG130">
        <v>0</v>
      </c>
      <c r="AH130">
        <v>0</v>
      </c>
      <c r="AI130">
        <v>1</v>
      </c>
      <c r="AJ130">
        <v>1</v>
      </c>
      <c r="AK130">
        <v>1</v>
      </c>
      <c r="AL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 t="s">
        <v>3</v>
      </c>
      <c r="AT130">
        <v>126</v>
      </c>
      <c r="AU130" t="s">
        <v>3</v>
      </c>
      <c r="AV130">
        <v>0</v>
      </c>
      <c r="AW130">
        <v>2</v>
      </c>
      <c r="AX130">
        <v>45335606</v>
      </c>
      <c r="AY130">
        <v>1</v>
      </c>
      <c r="AZ130">
        <v>0</v>
      </c>
      <c r="BA130">
        <v>128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Y130*Source!I136</f>
        <v>0</v>
      </c>
      <c r="CY130">
        <f>AA130</f>
        <v>1763.75</v>
      </c>
      <c r="CZ130">
        <f>AE130</f>
        <v>1763.75</v>
      </c>
      <c r="DA130">
        <f>AI130</f>
        <v>1</v>
      </c>
      <c r="DB130">
        <f t="shared" si="26"/>
        <v>222232.5</v>
      </c>
      <c r="DC130">
        <f t="shared" si="27"/>
        <v>0</v>
      </c>
    </row>
    <row r="131" spans="1:107" x14ac:dyDescent="0.2">
      <c r="A131">
        <f>ROW(Source!A136)</f>
        <v>136</v>
      </c>
      <c r="B131">
        <v>45334378</v>
      </c>
      <c r="C131">
        <v>45335571</v>
      </c>
      <c r="D131">
        <v>41670191</v>
      </c>
      <c r="E131">
        <v>1</v>
      </c>
      <c r="F131">
        <v>1</v>
      </c>
      <c r="G131">
        <v>27</v>
      </c>
      <c r="H131">
        <v>3</v>
      </c>
      <c r="I131" t="s">
        <v>442</v>
      </c>
      <c r="J131" t="s">
        <v>443</v>
      </c>
      <c r="K131" t="s">
        <v>444</v>
      </c>
      <c r="L131">
        <v>1339</v>
      </c>
      <c r="N131">
        <v>1007</v>
      </c>
      <c r="O131" t="s">
        <v>93</v>
      </c>
      <c r="P131" t="s">
        <v>93</v>
      </c>
      <c r="Q131">
        <v>1</v>
      </c>
      <c r="W131">
        <v>0</v>
      </c>
      <c r="X131">
        <v>2028445372</v>
      </c>
      <c r="Y131">
        <v>7</v>
      </c>
      <c r="AA131">
        <v>35.25</v>
      </c>
      <c r="AB131">
        <v>0</v>
      </c>
      <c r="AC131">
        <v>0</v>
      </c>
      <c r="AD131">
        <v>0</v>
      </c>
      <c r="AE131">
        <v>35.25</v>
      </c>
      <c r="AF131">
        <v>0</v>
      </c>
      <c r="AG131">
        <v>0</v>
      </c>
      <c r="AH131">
        <v>0</v>
      </c>
      <c r="AI131">
        <v>1</v>
      </c>
      <c r="AJ131">
        <v>1</v>
      </c>
      <c r="AK131">
        <v>1</v>
      </c>
      <c r="AL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 t="s">
        <v>3</v>
      </c>
      <c r="AT131">
        <v>7</v>
      </c>
      <c r="AU131" t="s">
        <v>3</v>
      </c>
      <c r="AV131">
        <v>0</v>
      </c>
      <c r="AW131">
        <v>2</v>
      </c>
      <c r="AX131">
        <v>45335607</v>
      </c>
      <c r="AY131">
        <v>1</v>
      </c>
      <c r="AZ131">
        <v>0</v>
      </c>
      <c r="BA131">
        <v>129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Y131*Source!I136</f>
        <v>0</v>
      </c>
      <c r="CY131">
        <f>AA131</f>
        <v>35.25</v>
      </c>
      <c r="CZ131">
        <f>AE131</f>
        <v>35.25</v>
      </c>
      <c r="DA131">
        <f>AI131</f>
        <v>1</v>
      </c>
      <c r="DB131">
        <f t="shared" si="26"/>
        <v>246.75</v>
      </c>
      <c r="DC131">
        <f t="shared" si="27"/>
        <v>0</v>
      </c>
    </row>
    <row r="132" spans="1:107" x14ac:dyDescent="0.2">
      <c r="A132">
        <f>ROW(Source!A137)</f>
        <v>137</v>
      </c>
      <c r="B132">
        <v>45334378</v>
      </c>
      <c r="C132">
        <v>45335608</v>
      </c>
      <c r="D132">
        <v>41655038</v>
      </c>
      <c r="E132">
        <v>27</v>
      </c>
      <c r="F132">
        <v>1</v>
      </c>
      <c r="G132">
        <v>27</v>
      </c>
      <c r="H132">
        <v>1</v>
      </c>
      <c r="I132" t="s">
        <v>420</v>
      </c>
      <c r="J132" t="s">
        <v>3</v>
      </c>
      <c r="K132" t="s">
        <v>421</v>
      </c>
      <c r="L132">
        <v>1191</v>
      </c>
      <c r="N132">
        <v>1013</v>
      </c>
      <c r="O132" t="s">
        <v>422</v>
      </c>
      <c r="P132" t="s">
        <v>422</v>
      </c>
      <c r="Q132">
        <v>1</v>
      </c>
      <c r="W132">
        <v>0</v>
      </c>
      <c r="X132">
        <v>476480486</v>
      </c>
      <c r="Y132">
        <v>13.57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 t="s">
        <v>3</v>
      </c>
      <c r="AT132">
        <v>13.57</v>
      </c>
      <c r="AU132" t="s">
        <v>3</v>
      </c>
      <c r="AV132">
        <v>1</v>
      </c>
      <c r="AW132">
        <v>2</v>
      </c>
      <c r="AX132">
        <v>45335621</v>
      </c>
      <c r="AY132">
        <v>1</v>
      </c>
      <c r="AZ132">
        <v>0</v>
      </c>
      <c r="BA132">
        <v>130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Y132*Source!I137</f>
        <v>0</v>
      </c>
      <c r="CY132">
        <f>AD132</f>
        <v>0</v>
      </c>
      <c r="CZ132">
        <f>AH132</f>
        <v>0</v>
      </c>
      <c r="DA132">
        <f>AL132</f>
        <v>1</v>
      </c>
      <c r="DB132">
        <f t="shared" si="26"/>
        <v>0</v>
      </c>
      <c r="DC132">
        <f t="shared" si="27"/>
        <v>0</v>
      </c>
    </row>
    <row r="133" spans="1:107" x14ac:dyDescent="0.2">
      <c r="A133">
        <f>ROW(Source!A137)</f>
        <v>137</v>
      </c>
      <c r="B133">
        <v>45334378</v>
      </c>
      <c r="C133">
        <v>45335608</v>
      </c>
      <c r="D133">
        <v>41667480</v>
      </c>
      <c r="E133">
        <v>1</v>
      </c>
      <c r="F133">
        <v>1</v>
      </c>
      <c r="G133">
        <v>27</v>
      </c>
      <c r="H133">
        <v>2</v>
      </c>
      <c r="I133" t="s">
        <v>433</v>
      </c>
      <c r="J133" t="s">
        <v>434</v>
      </c>
      <c r="K133" t="s">
        <v>435</v>
      </c>
      <c r="L133">
        <v>1368</v>
      </c>
      <c r="N133">
        <v>1011</v>
      </c>
      <c r="O133" t="s">
        <v>426</v>
      </c>
      <c r="P133" t="s">
        <v>426</v>
      </c>
      <c r="Q133">
        <v>1</v>
      </c>
      <c r="W133">
        <v>0</v>
      </c>
      <c r="X133">
        <v>-1085430917</v>
      </c>
      <c r="Y133">
        <v>0.46</v>
      </c>
      <c r="AA133">
        <v>0</v>
      </c>
      <c r="AB133">
        <v>888.61</v>
      </c>
      <c r="AC133">
        <v>396.74</v>
      </c>
      <c r="AD133">
        <v>0</v>
      </c>
      <c r="AE133">
        <v>0</v>
      </c>
      <c r="AF133">
        <v>888.61</v>
      </c>
      <c r="AG133">
        <v>396.74</v>
      </c>
      <c r="AH133">
        <v>0</v>
      </c>
      <c r="AI133">
        <v>1</v>
      </c>
      <c r="AJ133">
        <v>1</v>
      </c>
      <c r="AK133">
        <v>1</v>
      </c>
      <c r="AL133">
        <v>1</v>
      </c>
      <c r="AN133">
        <v>0</v>
      </c>
      <c r="AO133">
        <v>1</v>
      </c>
      <c r="AP133">
        <v>0</v>
      </c>
      <c r="AQ133">
        <v>0</v>
      </c>
      <c r="AR133">
        <v>0</v>
      </c>
      <c r="AS133" t="s">
        <v>3</v>
      </c>
      <c r="AT133">
        <v>0.46</v>
      </c>
      <c r="AU133" t="s">
        <v>3</v>
      </c>
      <c r="AV133">
        <v>0</v>
      </c>
      <c r="AW133">
        <v>2</v>
      </c>
      <c r="AX133">
        <v>45335622</v>
      </c>
      <c r="AY133">
        <v>1</v>
      </c>
      <c r="AZ133">
        <v>0</v>
      </c>
      <c r="BA133">
        <v>131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Y133*Source!I137</f>
        <v>0</v>
      </c>
      <c r="CY133">
        <f>AB133</f>
        <v>888.61</v>
      </c>
      <c r="CZ133">
        <f>AF133</f>
        <v>888.61</v>
      </c>
      <c r="DA133">
        <f>AJ133</f>
        <v>1</v>
      </c>
      <c r="DB133">
        <f t="shared" si="26"/>
        <v>408.76</v>
      </c>
      <c r="DC133">
        <f t="shared" si="27"/>
        <v>182.5</v>
      </c>
    </row>
    <row r="134" spans="1:107" x14ac:dyDescent="0.2">
      <c r="A134">
        <f>ROW(Source!A137)</f>
        <v>137</v>
      </c>
      <c r="B134">
        <v>45334378</v>
      </c>
      <c r="C134">
        <v>45335608</v>
      </c>
      <c r="D134">
        <v>41667481</v>
      </c>
      <c r="E134">
        <v>1</v>
      </c>
      <c r="F134">
        <v>1</v>
      </c>
      <c r="G134">
        <v>27</v>
      </c>
      <c r="H134">
        <v>2</v>
      </c>
      <c r="I134" t="s">
        <v>538</v>
      </c>
      <c r="J134" t="s">
        <v>539</v>
      </c>
      <c r="K134" t="s">
        <v>540</v>
      </c>
      <c r="L134">
        <v>1368</v>
      </c>
      <c r="N134">
        <v>1011</v>
      </c>
      <c r="O134" t="s">
        <v>426</v>
      </c>
      <c r="P134" t="s">
        <v>426</v>
      </c>
      <c r="Q134">
        <v>1</v>
      </c>
      <c r="W134">
        <v>0</v>
      </c>
      <c r="X134">
        <v>-784871617</v>
      </c>
      <c r="Y134">
        <v>1.39</v>
      </c>
      <c r="AA134">
        <v>0</v>
      </c>
      <c r="AB134">
        <v>880.59</v>
      </c>
      <c r="AC134">
        <v>534.02</v>
      </c>
      <c r="AD134">
        <v>0</v>
      </c>
      <c r="AE134">
        <v>0</v>
      </c>
      <c r="AF134">
        <v>880.59</v>
      </c>
      <c r="AG134">
        <v>534.02</v>
      </c>
      <c r="AH134">
        <v>0</v>
      </c>
      <c r="AI134">
        <v>1</v>
      </c>
      <c r="AJ134">
        <v>1</v>
      </c>
      <c r="AK134">
        <v>1</v>
      </c>
      <c r="AL134">
        <v>1</v>
      </c>
      <c r="AN134">
        <v>0</v>
      </c>
      <c r="AO134">
        <v>1</v>
      </c>
      <c r="AP134">
        <v>0</v>
      </c>
      <c r="AQ134">
        <v>0</v>
      </c>
      <c r="AR134">
        <v>0</v>
      </c>
      <c r="AS134" t="s">
        <v>3</v>
      </c>
      <c r="AT134">
        <v>1.39</v>
      </c>
      <c r="AU134" t="s">
        <v>3</v>
      </c>
      <c r="AV134">
        <v>0</v>
      </c>
      <c r="AW134">
        <v>2</v>
      </c>
      <c r="AX134">
        <v>45335623</v>
      </c>
      <c r="AY134">
        <v>1</v>
      </c>
      <c r="AZ134">
        <v>0</v>
      </c>
      <c r="BA134">
        <v>132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Y134*Source!I137</f>
        <v>0</v>
      </c>
      <c r="CY134">
        <f>AB134</f>
        <v>880.59</v>
      </c>
      <c r="CZ134">
        <f>AF134</f>
        <v>880.59</v>
      </c>
      <c r="DA134">
        <f>AJ134</f>
        <v>1</v>
      </c>
      <c r="DB134">
        <f t="shared" si="26"/>
        <v>1224.02</v>
      </c>
      <c r="DC134">
        <f t="shared" si="27"/>
        <v>742.29</v>
      </c>
    </row>
    <row r="135" spans="1:107" x14ac:dyDescent="0.2">
      <c r="A135">
        <f>ROW(Source!A137)</f>
        <v>137</v>
      </c>
      <c r="B135">
        <v>45334378</v>
      </c>
      <c r="C135">
        <v>45335608</v>
      </c>
      <c r="D135">
        <v>41671373</v>
      </c>
      <c r="E135">
        <v>1</v>
      </c>
      <c r="F135">
        <v>1</v>
      </c>
      <c r="G135">
        <v>27</v>
      </c>
      <c r="H135">
        <v>3</v>
      </c>
      <c r="I135" t="s">
        <v>83</v>
      </c>
      <c r="J135" t="s">
        <v>84</v>
      </c>
      <c r="K135" t="s">
        <v>193</v>
      </c>
      <c r="L135">
        <v>1348</v>
      </c>
      <c r="N135">
        <v>1009</v>
      </c>
      <c r="O135" t="s">
        <v>26</v>
      </c>
      <c r="P135" t="s">
        <v>26</v>
      </c>
      <c r="Q135">
        <v>1000</v>
      </c>
      <c r="W135">
        <v>1</v>
      </c>
      <c r="X135">
        <v>734291692</v>
      </c>
      <c r="Y135">
        <v>-9.58</v>
      </c>
      <c r="AA135">
        <v>2690.29</v>
      </c>
      <c r="AB135">
        <v>0</v>
      </c>
      <c r="AC135">
        <v>0</v>
      </c>
      <c r="AD135">
        <v>0</v>
      </c>
      <c r="AE135">
        <v>2690.29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 t="s">
        <v>3</v>
      </c>
      <c r="AT135">
        <v>-9.58</v>
      </c>
      <c r="AU135" t="s">
        <v>3</v>
      </c>
      <c r="AV135">
        <v>0</v>
      </c>
      <c r="AW135">
        <v>2</v>
      </c>
      <c r="AX135">
        <v>45335624</v>
      </c>
      <c r="AY135">
        <v>1</v>
      </c>
      <c r="AZ135">
        <v>6144</v>
      </c>
      <c r="BA135">
        <v>133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Y135*Source!I137</f>
        <v>0</v>
      </c>
      <c r="CY135">
        <f>AA135</f>
        <v>2690.29</v>
      </c>
      <c r="CZ135">
        <f>AE135</f>
        <v>2690.29</v>
      </c>
      <c r="DA135">
        <f>AI135</f>
        <v>1</v>
      </c>
      <c r="DB135">
        <f t="shared" si="26"/>
        <v>-25772.98</v>
      </c>
      <c r="DC135">
        <f t="shared" si="27"/>
        <v>0</v>
      </c>
    </row>
    <row r="136" spans="1:107" x14ac:dyDescent="0.2">
      <c r="A136">
        <f>ROW(Source!A137)</f>
        <v>137</v>
      </c>
      <c r="B136">
        <v>45334378</v>
      </c>
      <c r="C136">
        <v>45335608</v>
      </c>
      <c r="D136">
        <v>41671389</v>
      </c>
      <c r="E136">
        <v>1</v>
      </c>
      <c r="F136">
        <v>1</v>
      </c>
      <c r="G136">
        <v>27</v>
      </c>
      <c r="H136">
        <v>3</v>
      </c>
      <c r="I136" t="s">
        <v>32</v>
      </c>
      <c r="J136" t="s">
        <v>34</v>
      </c>
      <c r="K136" t="s">
        <v>33</v>
      </c>
      <c r="L136">
        <v>1348</v>
      </c>
      <c r="N136">
        <v>1009</v>
      </c>
      <c r="O136" t="s">
        <v>26</v>
      </c>
      <c r="P136" t="s">
        <v>26</v>
      </c>
      <c r="Q136">
        <v>1000</v>
      </c>
      <c r="W136">
        <v>0</v>
      </c>
      <c r="X136">
        <v>-740831190</v>
      </c>
      <c r="Y136">
        <v>11.67</v>
      </c>
      <c r="AA136">
        <v>2652.04</v>
      </c>
      <c r="AB136">
        <v>0</v>
      </c>
      <c r="AC136">
        <v>0</v>
      </c>
      <c r="AD136">
        <v>0</v>
      </c>
      <c r="AE136">
        <v>2652.04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N136">
        <v>0</v>
      </c>
      <c r="AO136">
        <v>0</v>
      </c>
      <c r="AP136">
        <v>0</v>
      </c>
      <c r="AQ136">
        <v>0</v>
      </c>
      <c r="AR136">
        <v>0</v>
      </c>
      <c r="AS136" t="s">
        <v>3</v>
      </c>
      <c r="AT136">
        <v>11.67</v>
      </c>
      <c r="AU136" t="s">
        <v>3</v>
      </c>
      <c r="AV136">
        <v>0</v>
      </c>
      <c r="AW136">
        <v>1</v>
      </c>
      <c r="AX136">
        <v>-1</v>
      </c>
      <c r="AY136">
        <v>0</v>
      </c>
      <c r="AZ136">
        <v>0</v>
      </c>
      <c r="BA136" t="s">
        <v>3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Y136*Source!I137</f>
        <v>0</v>
      </c>
      <c r="CY136">
        <f>AA136</f>
        <v>2652.04</v>
      </c>
      <c r="CZ136">
        <f>AE136</f>
        <v>2652.04</v>
      </c>
      <c r="DA136">
        <f>AI136</f>
        <v>1</v>
      </c>
      <c r="DB136">
        <f t="shared" si="26"/>
        <v>30949.31</v>
      </c>
      <c r="DC136">
        <f t="shared" si="27"/>
        <v>0</v>
      </c>
    </row>
    <row r="137" spans="1:107" x14ac:dyDescent="0.2">
      <c r="A137">
        <f>ROW(Source!A174)</f>
        <v>174</v>
      </c>
      <c r="B137">
        <v>45334378</v>
      </c>
      <c r="C137">
        <v>45336162</v>
      </c>
      <c r="D137">
        <v>41655038</v>
      </c>
      <c r="E137">
        <v>27</v>
      </c>
      <c r="F137">
        <v>1</v>
      </c>
      <c r="G137">
        <v>27</v>
      </c>
      <c r="H137">
        <v>1</v>
      </c>
      <c r="I137" t="s">
        <v>420</v>
      </c>
      <c r="J137" t="s">
        <v>3</v>
      </c>
      <c r="K137" t="s">
        <v>421</v>
      </c>
      <c r="L137">
        <v>1191</v>
      </c>
      <c r="N137">
        <v>1013</v>
      </c>
      <c r="O137" t="s">
        <v>422</v>
      </c>
      <c r="P137" t="s">
        <v>422</v>
      </c>
      <c r="Q137">
        <v>1</v>
      </c>
      <c r="W137">
        <v>0</v>
      </c>
      <c r="X137">
        <v>476480486</v>
      </c>
      <c r="Y137">
        <v>0.23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 t="s">
        <v>3</v>
      </c>
      <c r="AT137">
        <v>0.23</v>
      </c>
      <c r="AU137" t="s">
        <v>3</v>
      </c>
      <c r="AV137">
        <v>1</v>
      </c>
      <c r="AW137">
        <v>2</v>
      </c>
      <c r="AX137">
        <v>45336166</v>
      </c>
      <c r="AY137">
        <v>1</v>
      </c>
      <c r="AZ137">
        <v>0</v>
      </c>
      <c r="BA137">
        <v>134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Y137*Source!I174</f>
        <v>0</v>
      </c>
      <c r="CY137">
        <f>AD137</f>
        <v>0</v>
      </c>
      <c r="CZ137">
        <f>AH137</f>
        <v>0</v>
      </c>
      <c r="DA137">
        <f>AL137</f>
        <v>1</v>
      </c>
      <c r="DB137">
        <f t="shared" si="26"/>
        <v>0</v>
      </c>
      <c r="DC137">
        <f t="shared" si="27"/>
        <v>0</v>
      </c>
    </row>
    <row r="138" spans="1:107" x14ac:dyDescent="0.2">
      <c r="A138">
        <f>ROW(Source!A174)</f>
        <v>174</v>
      </c>
      <c r="B138">
        <v>45334378</v>
      </c>
      <c r="C138">
        <v>45336162</v>
      </c>
      <c r="D138">
        <v>41667530</v>
      </c>
      <c r="E138">
        <v>1</v>
      </c>
      <c r="F138">
        <v>1</v>
      </c>
      <c r="G138">
        <v>27</v>
      </c>
      <c r="H138">
        <v>2</v>
      </c>
      <c r="I138" t="s">
        <v>547</v>
      </c>
      <c r="J138" t="s">
        <v>548</v>
      </c>
      <c r="K138" t="s">
        <v>549</v>
      </c>
      <c r="L138">
        <v>1368</v>
      </c>
      <c r="N138">
        <v>1011</v>
      </c>
      <c r="O138" t="s">
        <v>426</v>
      </c>
      <c r="P138" t="s">
        <v>426</v>
      </c>
      <c r="Q138">
        <v>1</v>
      </c>
      <c r="W138">
        <v>0</v>
      </c>
      <c r="X138">
        <v>-1645297542</v>
      </c>
      <c r="Y138">
        <v>0.06</v>
      </c>
      <c r="AA138">
        <v>0</v>
      </c>
      <c r="AB138">
        <v>1876.39</v>
      </c>
      <c r="AC138">
        <v>410.87</v>
      </c>
      <c r="AD138">
        <v>0</v>
      </c>
      <c r="AE138">
        <v>0</v>
      </c>
      <c r="AF138">
        <v>1876.39</v>
      </c>
      <c r="AG138">
        <v>410.87</v>
      </c>
      <c r="AH138">
        <v>0</v>
      </c>
      <c r="AI138">
        <v>1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 t="s">
        <v>3</v>
      </c>
      <c r="AT138">
        <v>0.06</v>
      </c>
      <c r="AU138" t="s">
        <v>3</v>
      </c>
      <c r="AV138">
        <v>0</v>
      </c>
      <c r="AW138">
        <v>2</v>
      </c>
      <c r="AX138">
        <v>45336167</v>
      </c>
      <c r="AY138">
        <v>1</v>
      </c>
      <c r="AZ138">
        <v>0</v>
      </c>
      <c r="BA138">
        <v>135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Y138*Source!I174</f>
        <v>0</v>
      </c>
      <c r="CY138">
        <f>AB138</f>
        <v>1876.39</v>
      </c>
      <c r="CZ138">
        <f>AF138</f>
        <v>1876.39</v>
      </c>
      <c r="DA138">
        <f>AJ138</f>
        <v>1</v>
      </c>
      <c r="DB138">
        <f t="shared" si="26"/>
        <v>112.58</v>
      </c>
      <c r="DC138">
        <f t="shared" si="27"/>
        <v>24.65</v>
      </c>
    </row>
    <row r="139" spans="1:107" x14ac:dyDescent="0.2">
      <c r="A139">
        <f>ROW(Source!A174)</f>
        <v>174</v>
      </c>
      <c r="B139">
        <v>45334378</v>
      </c>
      <c r="C139">
        <v>45336162</v>
      </c>
      <c r="D139">
        <v>41668783</v>
      </c>
      <c r="E139">
        <v>1</v>
      </c>
      <c r="F139">
        <v>1</v>
      </c>
      <c r="G139">
        <v>27</v>
      </c>
      <c r="H139">
        <v>3</v>
      </c>
      <c r="I139" t="s">
        <v>550</v>
      </c>
      <c r="J139" t="s">
        <v>551</v>
      </c>
      <c r="K139" t="s">
        <v>552</v>
      </c>
      <c r="L139">
        <v>1348</v>
      </c>
      <c r="N139">
        <v>1009</v>
      </c>
      <c r="O139" t="s">
        <v>26</v>
      </c>
      <c r="P139" t="s">
        <v>26</v>
      </c>
      <c r="Q139">
        <v>1000</v>
      </c>
      <c r="W139">
        <v>0</v>
      </c>
      <c r="X139">
        <v>-126627690</v>
      </c>
      <c r="Y139">
        <v>5.2999999999999998E-4</v>
      </c>
      <c r="AA139">
        <v>80763.19</v>
      </c>
      <c r="AB139">
        <v>0</v>
      </c>
      <c r="AC139">
        <v>0</v>
      </c>
      <c r="AD139">
        <v>0</v>
      </c>
      <c r="AE139">
        <v>80763.19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S139" t="s">
        <v>3</v>
      </c>
      <c r="AT139">
        <v>5.2999999999999998E-4</v>
      </c>
      <c r="AU139" t="s">
        <v>3</v>
      </c>
      <c r="AV139">
        <v>0</v>
      </c>
      <c r="AW139">
        <v>2</v>
      </c>
      <c r="AX139">
        <v>45336168</v>
      </c>
      <c r="AY139">
        <v>1</v>
      </c>
      <c r="AZ139">
        <v>0</v>
      </c>
      <c r="BA139">
        <v>136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Y139*Source!I174</f>
        <v>0</v>
      </c>
      <c r="CY139">
        <f>AA139</f>
        <v>80763.19</v>
      </c>
      <c r="CZ139">
        <f>AE139</f>
        <v>80763.19</v>
      </c>
      <c r="DA139">
        <f>AI139</f>
        <v>1</v>
      </c>
      <c r="DB139">
        <f t="shared" si="26"/>
        <v>42.8</v>
      </c>
      <c r="DC139">
        <f t="shared" si="27"/>
        <v>0</v>
      </c>
    </row>
    <row r="140" spans="1:107" x14ac:dyDescent="0.2">
      <c r="A140">
        <f>ROW(Source!A175)</f>
        <v>175</v>
      </c>
      <c r="B140">
        <v>45334378</v>
      </c>
      <c r="C140">
        <v>45336169</v>
      </c>
      <c r="D140">
        <v>41655038</v>
      </c>
      <c r="E140">
        <v>27</v>
      </c>
      <c r="F140">
        <v>1</v>
      </c>
      <c r="G140">
        <v>27</v>
      </c>
      <c r="H140">
        <v>1</v>
      </c>
      <c r="I140" t="s">
        <v>420</v>
      </c>
      <c r="J140" t="s">
        <v>3</v>
      </c>
      <c r="K140" t="s">
        <v>421</v>
      </c>
      <c r="L140">
        <v>1191</v>
      </c>
      <c r="N140">
        <v>1013</v>
      </c>
      <c r="O140" t="s">
        <v>422</v>
      </c>
      <c r="P140" t="s">
        <v>422</v>
      </c>
      <c r="Q140">
        <v>1</v>
      </c>
      <c r="W140">
        <v>0</v>
      </c>
      <c r="X140">
        <v>476480486</v>
      </c>
      <c r="Y140">
        <v>0.06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1</v>
      </c>
      <c r="AP140">
        <v>0</v>
      </c>
      <c r="AQ140">
        <v>0</v>
      </c>
      <c r="AR140">
        <v>0</v>
      </c>
      <c r="AS140" t="s">
        <v>3</v>
      </c>
      <c r="AT140">
        <v>0.06</v>
      </c>
      <c r="AU140" t="s">
        <v>3</v>
      </c>
      <c r="AV140">
        <v>1</v>
      </c>
      <c r="AW140">
        <v>2</v>
      </c>
      <c r="AX140">
        <v>45336173</v>
      </c>
      <c r="AY140">
        <v>1</v>
      </c>
      <c r="AZ140">
        <v>0</v>
      </c>
      <c r="BA140">
        <v>137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Y140*Source!I175</f>
        <v>0</v>
      </c>
      <c r="CY140">
        <f>AD140</f>
        <v>0</v>
      </c>
      <c r="CZ140">
        <f>AH140</f>
        <v>0</v>
      </c>
      <c r="DA140">
        <f>AL140</f>
        <v>1</v>
      </c>
      <c r="DB140">
        <f t="shared" si="26"/>
        <v>0</v>
      </c>
      <c r="DC140">
        <f t="shared" si="27"/>
        <v>0</v>
      </c>
    </row>
    <row r="141" spans="1:107" x14ac:dyDescent="0.2">
      <c r="A141">
        <f>ROW(Source!A175)</f>
        <v>175</v>
      </c>
      <c r="B141">
        <v>45334378</v>
      </c>
      <c r="C141">
        <v>45336169</v>
      </c>
      <c r="D141">
        <v>41667530</v>
      </c>
      <c r="E141">
        <v>1</v>
      </c>
      <c r="F141">
        <v>1</v>
      </c>
      <c r="G141">
        <v>27</v>
      </c>
      <c r="H141">
        <v>2</v>
      </c>
      <c r="I141" t="s">
        <v>547</v>
      </c>
      <c r="J141" t="s">
        <v>548</v>
      </c>
      <c r="K141" t="s">
        <v>549</v>
      </c>
      <c r="L141">
        <v>1368</v>
      </c>
      <c r="N141">
        <v>1011</v>
      </c>
      <c r="O141" t="s">
        <v>426</v>
      </c>
      <c r="P141" t="s">
        <v>426</v>
      </c>
      <c r="Q141">
        <v>1</v>
      </c>
      <c r="W141">
        <v>0</v>
      </c>
      <c r="X141">
        <v>-1645297542</v>
      </c>
      <c r="Y141">
        <v>0.01</v>
      </c>
      <c r="AA141">
        <v>0</v>
      </c>
      <c r="AB141">
        <v>1876.39</v>
      </c>
      <c r="AC141">
        <v>410.87</v>
      </c>
      <c r="AD141">
        <v>0</v>
      </c>
      <c r="AE141">
        <v>0</v>
      </c>
      <c r="AF141">
        <v>1876.39</v>
      </c>
      <c r="AG141">
        <v>410.87</v>
      </c>
      <c r="AH141">
        <v>0</v>
      </c>
      <c r="AI141">
        <v>1</v>
      </c>
      <c r="AJ141">
        <v>1</v>
      </c>
      <c r="AK141">
        <v>1</v>
      </c>
      <c r="AL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 t="s">
        <v>3</v>
      </c>
      <c r="AT141">
        <v>0.01</v>
      </c>
      <c r="AU141" t="s">
        <v>3</v>
      </c>
      <c r="AV141">
        <v>0</v>
      </c>
      <c r="AW141">
        <v>2</v>
      </c>
      <c r="AX141">
        <v>45336174</v>
      </c>
      <c r="AY141">
        <v>1</v>
      </c>
      <c r="AZ141">
        <v>0</v>
      </c>
      <c r="BA141">
        <v>138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Y141*Source!I175</f>
        <v>0</v>
      </c>
      <c r="CY141">
        <f>AB141</f>
        <v>1876.39</v>
      </c>
      <c r="CZ141">
        <f>AF141</f>
        <v>1876.39</v>
      </c>
      <c r="DA141">
        <f>AJ141</f>
        <v>1</v>
      </c>
      <c r="DB141">
        <f t="shared" si="26"/>
        <v>18.760000000000002</v>
      </c>
      <c r="DC141">
        <f t="shared" si="27"/>
        <v>4.1100000000000003</v>
      </c>
    </row>
    <row r="142" spans="1:107" x14ac:dyDescent="0.2">
      <c r="A142">
        <f>ROW(Source!A175)</f>
        <v>175</v>
      </c>
      <c r="B142">
        <v>45334378</v>
      </c>
      <c r="C142">
        <v>45336169</v>
      </c>
      <c r="D142">
        <v>41668783</v>
      </c>
      <c r="E142">
        <v>1</v>
      </c>
      <c r="F142">
        <v>1</v>
      </c>
      <c r="G142">
        <v>27</v>
      </c>
      <c r="H142">
        <v>3</v>
      </c>
      <c r="I142" t="s">
        <v>550</v>
      </c>
      <c r="J142" t="s">
        <v>551</v>
      </c>
      <c r="K142" t="s">
        <v>552</v>
      </c>
      <c r="L142">
        <v>1348</v>
      </c>
      <c r="N142">
        <v>1009</v>
      </c>
      <c r="O142" t="s">
        <v>26</v>
      </c>
      <c r="P142" t="s">
        <v>26</v>
      </c>
      <c r="Q142">
        <v>1000</v>
      </c>
      <c r="W142">
        <v>0</v>
      </c>
      <c r="X142">
        <v>-126627690</v>
      </c>
      <c r="Y142">
        <v>5.2999999999999998E-4</v>
      </c>
      <c r="AA142">
        <v>80763.19</v>
      </c>
      <c r="AB142">
        <v>0</v>
      </c>
      <c r="AC142">
        <v>0</v>
      </c>
      <c r="AD142">
        <v>0</v>
      </c>
      <c r="AE142">
        <v>80763.19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1</v>
      </c>
      <c r="AL142">
        <v>1</v>
      </c>
      <c r="AN142">
        <v>0</v>
      </c>
      <c r="AO142">
        <v>1</v>
      </c>
      <c r="AP142">
        <v>0</v>
      </c>
      <c r="AQ142">
        <v>0</v>
      </c>
      <c r="AR142">
        <v>0</v>
      </c>
      <c r="AS142" t="s">
        <v>3</v>
      </c>
      <c r="AT142">
        <v>5.2999999999999998E-4</v>
      </c>
      <c r="AU142" t="s">
        <v>3</v>
      </c>
      <c r="AV142">
        <v>0</v>
      </c>
      <c r="AW142">
        <v>2</v>
      </c>
      <c r="AX142">
        <v>45336175</v>
      </c>
      <c r="AY142">
        <v>1</v>
      </c>
      <c r="AZ142">
        <v>0</v>
      </c>
      <c r="BA142">
        <v>139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Y142*Source!I175</f>
        <v>0</v>
      </c>
      <c r="CY142">
        <f>AA142</f>
        <v>80763.19</v>
      </c>
      <c r="CZ142">
        <f>AE142</f>
        <v>80763.19</v>
      </c>
      <c r="DA142">
        <f>AI142</f>
        <v>1</v>
      </c>
      <c r="DB142">
        <f t="shared" si="26"/>
        <v>42.8</v>
      </c>
      <c r="DC142">
        <f t="shared" si="27"/>
        <v>0</v>
      </c>
    </row>
    <row r="143" spans="1:107" x14ac:dyDescent="0.2">
      <c r="A143">
        <f>ROW(Source!A212)</f>
        <v>212</v>
      </c>
      <c r="B143">
        <v>45334378</v>
      </c>
      <c r="C143">
        <v>45361162</v>
      </c>
      <c r="D143">
        <v>41655038</v>
      </c>
      <c r="E143">
        <v>27</v>
      </c>
      <c r="F143">
        <v>1</v>
      </c>
      <c r="G143">
        <v>27</v>
      </c>
      <c r="H143">
        <v>1</v>
      </c>
      <c r="I143" t="s">
        <v>420</v>
      </c>
      <c r="J143" t="s">
        <v>3</v>
      </c>
      <c r="K143" t="s">
        <v>421</v>
      </c>
      <c r="L143">
        <v>1191</v>
      </c>
      <c r="N143">
        <v>1013</v>
      </c>
      <c r="O143" t="s">
        <v>422</v>
      </c>
      <c r="P143" t="s">
        <v>422</v>
      </c>
      <c r="Q143">
        <v>1</v>
      </c>
      <c r="W143">
        <v>0</v>
      </c>
      <c r="X143">
        <v>476480486</v>
      </c>
      <c r="Y143">
        <v>1.59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 t="s">
        <v>3</v>
      </c>
      <c r="AT143">
        <v>1.59</v>
      </c>
      <c r="AU143" t="s">
        <v>3</v>
      </c>
      <c r="AV143">
        <v>1</v>
      </c>
      <c r="AW143">
        <v>2</v>
      </c>
      <c r="AX143">
        <v>45361166</v>
      </c>
      <c r="AY143">
        <v>1</v>
      </c>
      <c r="AZ143">
        <v>0</v>
      </c>
      <c r="BA143">
        <v>148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Y143*Source!I212</f>
        <v>0.1160064</v>
      </c>
      <c r="CY143">
        <f>AD143</f>
        <v>0</v>
      </c>
      <c r="CZ143">
        <f>AH143</f>
        <v>0</v>
      </c>
      <c r="DA143">
        <f>AL143</f>
        <v>1</v>
      </c>
      <c r="DB143">
        <f t="shared" si="26"/>
        <v>0</v>
      </c>
      <c r="DC143">
        <f t="shared" si="27"/>
        <v>0</v>
      </c>
    </row>
    <row r="144" spans="1:107" x14ac:dyDescent="0.2">
      <c r="A144">
        <f>ROW(Source!A212)</f>
        <v>212</v>
      </c>
      <c r="B144">
        <v>45334378</v>
      </c>
      <c r="C144">
        <v>45361162</v>
      </c>
      <c r="D144">
        <v>41667290</v>
      </c>
      <c r="E144">
        <v>1</v>
      </c>
      <c r="F144">
        <v>1</v>
      </c>
      <c r="G144">
        <v>27</v>
      </c>
      <c r="H144">
        <v>2</v>
      </c>
      <c r="I144" t="s">
        <v>514</v>
      </c>
      <c r="J144" t="s">
        <v>515</v>
      </c>
      <c r="K144" t="s">
        <v>516</v>
      </c>
      <c r="L144">
        <v>1368</v>
      </c>
      <c r="N144">
        <v>1011</v>
      </c>
      <c r="O144" t="s">
        <v>426</v>
      </c>
      <c r="P144" t="s">
        <v>426</v>
      </c>
      <c r="Q144">
        <v>1</v>
      </c>
      <c r="W144">
        <v>0</v>
      </c>
      <c r="X144">
        <v>-903558812</v>
      </c>
      <c r="Y144">
        <v>4.9800000000000004</v>
      </c>
      <c r="AA144">
        <v>0</v>
      </c>
      <c r="AB144">
        <v>1493.72</v>
      </c>
      <c r="AC144">
        <v>566.86</v>
      </c>
      <c r="AD144">
        <v>0</v>
      </c>
      <c r="AE144">
        <v>0</v>
      </c>
      <c r="AF144">
        <v>1493.72</v>
      </c>
      <c r="AG144">
        <v>566.86</v>
      </c>
      <c r="AH144">
        <v>0</v>
      </c>
      <c r="AI144">
        <v>1</v>
      </c>
      <c r="AJ144">
        <v>1</v>
      </c>
      <c r="AK144">
        <v>1</v>
      </c>
      <c r="AL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S144" t="s">
        <v>3</v>
      </c>
      <c r="AT144">
        <v>4.9800000000000004</v>
      </c>
      <c r="AU144" t="s">
        <v>3</v>
      </c>
      <c r="AV144">
        <v>0</v>
      </c>
      <c r="AW144">
        <v>2</v>
      </c>
      <c r="AX144">
        <v>45361167</v>
      </c>
      <c r="AY144">
        <v>1</v>
      </c>
      <c r="AZ144">
        <v>0</v>
      </c>
      <c r="BA144">
        <v>149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Y144*Source!I212</f>
        <v>0.36334080000000002</v>
      </c>
      <c r="CY144">
        <f>AB144</f>
        <v>1493.72</v>
      </c>
      <c r="CZ144">
        <f>AF144</f>
        <v>1493.72</v>
      </c>
      <c r="DA144">
        <f>AJ144</f>
        <v>1</v>
      </c>
      <c r="DB144">
        <f t="shared" si="26"/>
        <v>7438.73</v>
      </c>
      <c r="DC144">
        <f t="shared" si="27"/>
        <v>2822.96</v>
      </c>
    </row>
    <row r="145" spans="1:107" x14ac:dyDescent="0.2">
      <c r="A145">
        <f>ROW(Source!A212)</f>
        <v>212</v>
      </c>
      <c r="B145">
        <v>45334378</v>
      </c>
      <c r="C145">
        <v>45361162</v>
      </c>
      <c r="D145">
        <v>41667313</v>
      </c>
      <c r="E145">
        <v>1</v>
      </c>
      <c r="F145">
        <v>1</v>
      </c>
      <c r="G145">
        <v>27</v>
      </c>
      <c r="H145">
        <v>2</v>
      </c>
      <c r="I145" t="s">
        <v>517</v>
      </c>
      <c r="J145" t="s">
        <v>518</v>
      </c>
      <c r="K145" t="s">
        <v>519</v>
      </c>
      <c r="L145">
        <v>1368</v>
      </c>
      <c r="N145">
        <v>1011</v>
      </c>
      <c r="O145" t="s">
        <v>426</v>
      </c>
      <c r="P145" t="s">
        <v>426</v>
      </c>
      <c r="Q145">
        <v>1</v>
      </c>
      <c r="W145">
        <v>0</v>
      </c>
      <c r="X145">
        <v>-888973741</v>
      </c>
      <c r="Y145">
        <v>1.25</v>
      </c>
      <c r="AA145">
        <v>0</v>
      </c>
      <c r="AB145">
        <v>1072.23</v>
      </c>
      <c r="AC145">
        <v>488.73</v>
      </c>
      <c r="AD145">
        <v>0</v>
      </c>
      <c r="AE145">
        <v>0</v>
      </c>
      <c r="AF145">
        <v>1072.23</v>
      </c>
      <c r="AG145">
        <v>488.73</v>
      </c>
      <c r="AH145">
        <v>0</v>
      </c>
      <c r="AI145">
        <v>1</v>
      </c>
      <c r="AJ145">
        <v>1</v>
      </c>
      <c r="AK145">
        <v>1</v>
      </c>
      <c r="AL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 t="s">
        <v>3</v>
      </c>
      <c r="AT145">
        <v>1.25</v>
      </c>
      <c r="AU145" t="s">
        <v>3</v>
      </c>
      <c r="AV145">
        <v>0</v>
      </c>
      <c r="AW145">
        <v>2</v>
      </c>
      <c r="AX145">
        <v>45361168</v>
      </c>
      <c r="AY145">
        <v>1</v>
      </c>
      <c r="AZ145">
        <v>0</v>
      </c>
      <c r="BA145">
        <v>150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Y145*Source!I212</f>
        <v>9.1200000000000003E-2</v>
      </c>
      <c r="CY145">
        <f>AB145</f>
        <v>1072.23</v>
      </c>
      <c r="CZ145">
        <f>AF145</f>
        <v>1072.23</v>
      </c>
      <c r="DA145">
        <f>AJ145</f>
        <v>1</v>
      </c>
      <c r="DB145">
        <f t="shared" si="26"/>
        <v>1340.29</v>
      </c>
      <c r="DC145">
        <f t="shared" si="27"/>
        <v>610.91</v>
      </c>
    </row>
    <row r="146" spans="1:107" x14ac:dyDescent="0.2">
      <c r="A146">
        <f>ROW(Source!A213)</f>
        <v>213</v>
      </c>
      <c r="B146">
        <v>45334378</v>
      </c>
      <c r="C146">
        <v>45361169</v>
      </c>
      <c r="D146">
        <v>41655038</v>
      </c>
      <c r="E146">
        <v>27</v>
      </c>
      <c r="F146">
        <v>1</v>
      </c>
      <c r="G146">
        <v>27</v>
      </c>
      <c r="H146">
        <v>1</v>
      </c>
      <c r="I146" t="s">
        <v>420</v>
      </c>
      <c r="J146" t="s">
        <v>3</v>
      </c>
      <c r="K146" t="s">
        <v>421</v>
      </c>
      <c r="L146">
        <v>1191</v>
      </c>
      <c r="N146">
        <v>1013</v>
      </c>
      <c r="O146" t="s">
        <v>422</v>
      </c>
      <c r="P146" t="s">
        <v>422</v>
      </c>
      <c r="Q146">
        <v>1</v>
      </c>
      <c r="W146">
        <v>0</v>
      </c>
      <c r="X146">
        <v>476480486</v>
      </c>
      <c r="Y146">
        <v>221.6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 t="s">
        <v>3</v>
      </c>
      <c r="AT146">
        <v>221.6</v>
      </c>
      <c r="AU146" t="s">
        <v>3</v>
      </c>
      <c r="AV146">
        <v>1</v>
      </c>
      <c r="AW146">
        <v>2</v>
      </c>
      <c r="AX146">
        <v>45361171</v>
      </c>
      <c r="AY146">
        <v>1</v>
      </c>
      <c r="AZ146">
        <v>0</v>
      </c>
      <c r="BA146">
        <v>151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Y146*Source!I213</f>
        <v>0.85094400000000003</v>
      </c>
      <c r="CY146">
        <f>AD146</f>
        <v>0</v>
      </c>
      <c r="CZ146">
        <f>AH146</f>
        <v>0</v>
      </c>
      <c r="DA146">
        <f>AL146</f>
        <v>1</v>
      </c>
      <c r="DB146">
        <f t="shared" si="26"/>
        <v>0</v>
      </c>
      <c r="DC146">
        <f t="shared" si="27"/>
        <v>0</v>
      </c>
    </row>
    <row r="147" spans="1:107" x14ac:dyDescent="0.2">
      <c r="A147">
        <f>ROW(Source!A214)</f>
        <v>214</v>
      </c>
      <c r="B147">
        <v>45334378</v>
      </c>
      <c r="C147">
        <v>45361172</v>
      </c>
      <c r="D147">
        <v>41655038</v>
      </c>
      <c r="E147">
        <v>27</v>
      </c>
      <c r="F147">
        <v>1</v>
      </c>
      <c r="G147">
        <v>27</v>
      </c>
      <c r="H147">
        <v>1</v>
      </c>
      <c r="I147" t="s">
        <v>420</v>
      </c>
      <c r="J147" t="s">
        <v>3</v>
      </c>
      <c r="K147" t="s">
        <v>421</v>
      </c>
      <c r="L147">
        <v>1191</v>
      </c>
      <c r="N147">
        <v>1013</v>
      </c>
      <c r="O147" t="s">
        <v>422</v>
      </c>
      <c r="P147" t="s">
        <v>422</v>
      </c>
      <c r="Q147">
        <v>1</v>
      </c>
      <c r="W147">
        <v>0</v>
      </c>
      <c r="X147">
        <v>476480486</v>
      </c>
      <c r="Y147">
        <v>1.59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 t="s">
        <v>3</v>
      </c>
      <c r="AT147">
        <v>1.59</v>
      </c>
      <c r="AU147" t="s">
        <v>3</v>
      </c>
      <c r="AV147">
        <v>1</v>
      </c>
      <c r="AW147">
        <v>2</v>
      </c>
      <c r="AX147">
        <v>45361176</v>
      </c>
      <c r="AY147">
        <v>1</v>
      </c>
      <c r="AZ147">
        <v>0</v>
      </c>
      <c r="BA147">
        <v>152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Y147*Source!I214</f>
        <v>5.4950399999999996E-3</v>
      </c>
      <c r="CY147">
        <f>AD147</f>
        <v>0</v>
      </c>
      <c r="CZ147">
        <f>AH147</f>
        <v>0</v>
      </c>
      <c r="DA147">
        <f>AL147</f>
        <v>1</v>
      </c>
      <c r="DB147">
        <f t="shared" si="26"/>
        <v>0</v>
      </c>
      <c r="DC147">
        <f t="shared" si="27"/>
        <v>0</v>
      </c>
    </row>
    <row r="148" spans="1:107" x14ac:dyDescent="0.2">
      <c r="A148">
        <f>ROW(Source!A214)</f>
        <v>214</v>
      </c>
      <c r="B148">
        <v>45334378</v>
      </c>
      <c r="C148">
        <v>45361172</v>
      </c>
      <c r="D148">
        <v>41667290</v>
      </c>
      <c r="E148">
        <v>1</v>
      </c>
      <c r="F148">
        <v>1</v>
      </c>
      <c r="G148">
        <v>27</v>
      </c>
      <c r="H148">
        <v>2</v>
      </c>
      <c r="I148" t="s">
        <v>514</v>
      </c>
      <c r="J148" t="s">
        <v>515</v>
      </c>
      <c r="K148" t="s">
        <v>516</v>
      </c>
      <c r="L148">
        <v>1368</v>
      </c>
      <c r="N148">
        <v>1011</v>
      </c>
      <c r="O148" t="s">
        <v>426</v>
      </c>
      <c r="P148" t="s">
        <v>426</v>
      </c>
      <c r="Q148">
        <v>1</v>
      </c>
      <c r="W148">
        <v>0</v>
      </c>
      <c r="X148">
        <v>-903558812</v>
      </c>
      <c r="Y148">
        <v>4.9800000000000004</v>
      </c>
      <c r="AA148">
        <v>0</v>
      </c>
      <c r="AB148">
        <v>1493.72</v>
      </c>
      <c r="AC148">
        <v>566.86</v>
      </c>
      <c r="AD148">
        <v>0</v>
      </c>
      <c r="AE148">
        <v>0</v>
      </c>
      <c r="AF148">
        <v>1493.72</v>
      </c>
      <c r="AG148">
        <v>566.86</v>
      </c>
      <c r="AH148">
        <v>0</v>
      </c>
      <c r="AI148">
        <v>1</v>
      </c>
      <c r="AJ148">
        <v>1</v>
      </c>
      <c r="AK148">
        <v>1</v>
      </c>
      <c r="AL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 t="s">
        <v>3</v>
      </c>
      <c r="AT148">
        <v>4.9800000000000004</v>
      </c>
      <c r="AU148" t="s">
        <v>3</v>
      </c>
      <c r="AV148">
        <v>0</v>
      </c>
      <c r="AW148">
        <v>2</v>
      </c>
      <c r="AX148">
        <v>45361177</v>
      </c>
      <c r="AY148">
        <v>1</v>
      </c>
      <c r="AZ148">
        <v>0</v>
      </c>
      <c r="BA148">
        <v>153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Y148*Source!I214</f>
        <v>1.7210880000000001E-2</v>
      </c>
      <c r="CY148">
        <f>AB148</f>
        <v>1493.72</v>
      </c>
      <c r="CZ148">
        <f>AF148</f>
        <v>1493.72</v>
      </c>
      <c r="DA148">
        <f>AJ148</f>
        <v>1</v>
      </c>
      <c r="DB148">
        <f t="shared" si="26"/>
        <v>7438.73</v>
      </c>
      <c r="DC148">
        <f t="shared" si="27"/>
        <v>2822.96</v>
      </c>
    </row>
    <row r="149" spans="1:107" x14ac:dyDescent="0.2">
      <c r="A149">
        <f>ROW(Source!A214)</f>
        <v>214</v>
      </c>
      <c r="B149">
        <v>45334378</v>
      </c>
      <c r="C149">
        <v>45361172</v>
      </c>
      <c r="D149">
        <v>41667313</v>
      </c>
      <c r="E149">
        <v>1</v>
      </c>
      <c r="F149">
        <v>1</v>
      </c>
      <c r="G149">
        <v>27</v>
      </c>
      <c r="H149">
        <v>2</v>
      </c>
      <c r="I149" t="s">
        <v>517</v>
      </c>
      <c r="J149" t="s">
        <v>518</v>
      </c>
      <c r="K149" t="s">
        <v>519</v>
      </c>
      <c r="L149">
        <v>1368</v>
      </c>
      <c r="N149">
        <v>1011</v>
      </c>
      <c r="O149" t="s">
        <v>426</v>
      </c>
      <c r="P149" t="s">
        <v>426</v>
      </c>
      <c r="Q149">
        <v>1</v>
      </c>
      <c r="W149">
        <v>0</v>
      </c>
      <c r="X149">
        <v>-888973741</v>
      </c>
      <c r="Y149">
        <v>1.25</v>
      </c>
      <c r="AA149">
        <v>0</v>
      </c>
      <c r="AB149">
        <v>1072.23</v>
      </c>
      <c r="AC149">
        <v>488.73</v>
      </c>
      <c r="AD149">
        <v>0</v>
      </c>
      <c r="AE149">
        <v>0</v>
      </c>
      <c r="AF149">
        <v>1072.23</v>
      </c>
      <c r="AG149">
        <v>488.73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 t="s">
        <v>3</v>
      </c>
      <c r="AT149">
        <v>1.25</v>
      </c>
      <c r="AU149" t="s">
        <v>3</v>
      </c>
      <c r="AV149">
        <v>0</v>
      </c>
      <c r="AW149">
        <v>2</v>
      </c>
      <c r="AX149">
        <v>45361178</v>
      </c>
      <c r="AY149">
        <v>1</v>
      </c>
      <c r="AZ149">
        <v>0</v>
      </c>
      <c r="BA149">
        <v>154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Y149*Source!I214</f>
        <v>4.3200000000000001E-3</v>
      </c>
      <c r="CY149">
        <f>AB149</f>
        <v>1072.23</v>
      </c>
      <c r="CZ149">
        <f>AF149</f>
        <v>1072.23</v>
      </c>
      <c r="DA149">
        <f>AJ149</f>
        <v>1</v>
      </c>
      <c r="DB149">
        <f t="shared" si="26"/>
        <v>1340.29</v>
      </c>
      <c r="DC149">
        <f t="shared" si="27"/>
        <v>610.91</v>
      </c>
    </row>
    <row r="150" spans="1:107" x14ac:dyDescent="0.2">
      <c r="A150">
        <f>ROW(Source!A215)</f>
        <v>215</v>
      </c>
      <c r="B150">
        <v>45334378</v>
      </c>
      <c r="C150">
        <v>45361179</v>
      </c>
      <c r="D150">
        <v>41655038</v>
      </c>
      <c r="E150">
        <v>27</v>
      </c>
      <c r="F150">
        <v>1</v>
      </c>
      <c r="G150">
        <v>27</v>
      </c>
      <c r="H150">
        <v>1</v>
      </c>
      <c r="I150" t="s">
        <v>420</v>
      </c>
      <c r="J150" t="s">
        <v>3</v>
      </c>
      <c r="K150" t="s">
        <v>421</v>
      </c>
      <c r="L150">
        <v>1191</v>
      </c>
      <c r="N150">
        <v>1013</v>
      </c>
      <c r="O150" t="s">
        <v>422</v>
      </c>
      <c r="P150" t="s">
        <v>422</v>
      </c>
      <c r="Q150">
        <v>1</v>
      </c>
      <c r="W150">
        <v>0</v>
      </c>
      <c r="X150">
        <v>476480486</v>
      </c>
      <c r="Y150">
        <v>83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 t="s">
        <v>3</v>
      </c>
      <c r="AT150">
        <v>83</v>
      </c>
      <c r="AU150" t="s">
        <v>3</v>
      </c>
      <c r="AV150">
        <v>1</v>
      </c>
      <c r="AW150">
        <v>2</v>
      </c>
      <c r="AX150">
        <v>45361181</v>
      </c>
      <c r="AY150">
        <v>1</v>
      </c>
      <c r="AZ150">
        <v>0</v>
      </c>
      <c r="BA150">
        <v>155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Y150*Source!I215</f>
        <v>3.1871999999999998E-2</v>
      </c>
      <c r="CY150">
        <f>AD150</f>
        <v>0</v>
      </c>
      <c r="CZ150">
        <f>AH150</f>
        <v>0</v>
      </c>
      <c r="DA150">
        <f>AL150</f>
        <v>1</v>
      </c>
      <c r="DB150">
        <f t="shared" si="26"/>
        <v>0</v>
      </c>
      <c r="DC150">
        <f t="shared" si="27"/>
        <v>0</v>
      </c>
    </row>
    <row r="151" spans="1:107" x14ac:dyDescent="0.2">
      <c r="A151">
        <f>ROW(Source!A216)</f>
        <v>216</v>
      </c>
      <c r="B151">
        <v>45334378</v>
      </c>
      <c r="C151">
        <v>45361182</v>
      </c>
      <c r="D151">
        <v>41668090</v>
      </c>
      <c r="E151">
        <v>1</v>
      </c>
      <c r="F151">
        <v>1</v>
      </c>
      <c r="G151">
        <v>27</v>
      </c>
      <c r="H151">
        <v>2</v>
      </c>
      <c r="I151" t="s">
        <v>463</v>
      </c>
      <c r="J151" t="s">
        <v>464</v>
      </c>
      <c r="K151" t="s">
        <v>465</v>
      </c>
      <c r="L151">
        <v>1368</v>
      </c>
      <c r="N151">
        <v>1011</v>
      </c>
      <c r="O151" t="s">
        <v>426</v>
      </c>
      <c r="P151" t="s">
        <v>426</v>
      </c>
      <c r="Q151">
        <v>1</v>
      </c>
      <c r="W151">
        <v>0</v>
      </c>
      <c r="X151">
        <v>-1786200580</v>
      </c>
      <c r="Y151">
        <v>3.1E-2</v>
      </c>
      <c r="AA151">
        <v>0</v>
      </c>
      <c r="AB151">
        <v>1014.12</v>
      </c>
      <c r="AC151">
        <v>317.13</v>
      </c>
      <c r="AD151">
        <v>0</v>
      </c>
      <c r="AE151">
        <v>0</v>
      </c>
      <c r="AF151">
        <v>1014.12</v>
      </c>
      <c r="AG151">
        <v>317.13</v>
      </c>
      <c r="AH151">
        <v>0</v>
      </c>
      <c r="AI151">
        <v>1</v>
      </c>
      <c r="AJ151">
        <v>1</v>
      </c>
      <c r="AK151">
        <v>1</v>
      </c>
      <c r="AL151">
        <v>1</v>
      </c>
      <c r="AN151">
        <v>0</v>
      </c>
      <c r="AO151">
        <v>1</v>
      </c>
      <c r="AP151">
        <v>0</v>
      </c>
      <c r="AQ151">
        <v>0</v>
      </c>
      <c r="AR151">
        <v>0</v>
      </c>
      <c r="AS151" t="s">
        <v>3</v>
      </c>
      <c r="AT151">
        <v>3.1E-2</v>
      </c>
      <c r="AU151" t="s">
        <v>3</v>
      </c>
      <c r="AV151">
        <v>0</v>
      </c>
      <c r="AW151">
        <v>2</v>
      </c>
      <c r="AX151">
        <v>45361184</v>
      </c>
      <c r="AY151">
        <v>1</v>
      </c>
      <c r="AZ151">
        <v>0</v>
      </c>
      <c r="BA151">
        <v>156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Y151*Source!I216</f>
        <v>0.23807999999999999</v>
      </c>
      <c r="CY151">
        <f>AB151</f>
        <v>1014.12</v>
      </c>
      <c r="CZ151">
        <f>AF151</f>
        <v>1014.12</v>
      </c>
      <c r="DA151">
        <f>AJ151</f>
        <v>1</v>
      </c>
      <c r="DB151">
        <f t="shared" si="26"/>
        <v>31.44</v>
      </c>
      <c r="DC151">
        <f t="shared" si="27"/>
        <v>9.83</v>
      </c>
    </row>
    <row r="152" spans="1:107" x14ac:dyDescent="0.2">
      <c r="A152">
        <f>ROW(Source!A217)</f>
        <v>217</v>
      </c>
      <c r="B152">
        <v>45334378</v>
      </c>
      <c r="C152">
        <v>45361185</v>
      </c>
      <c r="D152">
        <v>41668090</v>
      </c>
      <c r="E152">
        <v>1</v>
      </c>
      <c r="F152">
        <v>1</v>
      </c>
      <c r="G152">
        <v>27</v>
      </c>
      <c r="H152">
        <v>2</v>
      </c>
      <c r="I152" t="s">
        <v>463</v>
      </c>
      <c r="J152" t="s">
        <v>464</v>
      </c>
      <c r="K152" t="s">
        <v>465</v>
      </c>
      <c r="L152">
        <v>1368</v>
      </c>
      <c r="N152">
        <v>1011</v>
      </c>
      <c r="O152" t="s">
        <v>426</v>
      </c>
      <c r="P152" t="s">
        <v>426</v>
      </c>
      <c r="Q152">
        <v>1</v>
      </c>
      <c r="W152">
        <v>0</v>
      </c>
      <c r="X152">
        <v>-1786200580</v>
      </c>
      <c r="Y152">
        <v>0.47</v>
      </c>
      <c r="AA152">
        <v>0</v>
      </c>
      <c r="AB152">
        <v>1014.12</v>
      </c>
      <c r="AC152">
        <v>317.13</v>
      </c>
      <c r="AD152">
        <v>0</v>
      </c>
      <c r="AE152">
        <v>0</v>
      </c>
      <c r="AF152">
        <v>1014.12</v>
      </c>
      <c r="AG152">
        <v>317.13</v>
      </c>
      <c r="AH152">
        <v>0</v>
      </c>
      <c r="AI152">
        <v>1</v>
      </c>
      <c r="AJ152">
        <v>1</v>
      </c>
      <c r="AK152">
        <v>1</v>
      </c>
      <c r="AL152">
        <v>1</v>
      </c>
      <c r="AN152">
        <v>0</v>
      </c>
      <c r="AO152">
        <v>1</v>
      </c>
      <c r="AP152">
        <v>1</v>
      </c>
      <c r="AQ152">
        <v>0</v>
      </c>
      <c r="AR152">
        <v>0</v>
      </c>
      <c r="AS152" t="s">
        <v>3</v>
      </c>
      <c r="AT152">
        <v>0.01</v>
      </c>
      <c r="AU152" t="s">
        <v>179</v>
      </c>
      <c r="AV152">
        <v>0</v>
      </c>
      <c r="AW152">
        <v>2</v>
      </c>
      <c r="AX152">
        <v>45361187</v>
      </c>
      <c r="AY152">
        <v>1</v>
      </c>
      <c r="AZ152">
        <v>0</v>
      </c>
      <c r="BA152">
        <v>157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Y152*Source!I217</f>
        <v>3.6095999999999995</v>
      </c>
      <c r="CY152">
        <f>AB152</f>
        <v>1014.12</v>
      </c>
      <c r="CZ152">
        <f>AF152</f>
        <v>1014.12</v>
      </c>
      <c r="DA152">
        <f>AJ152</f>
        <v>1</v>
      </c>
      <c r="DB152">
        <f>ROUND((ROUND(AT152*CZ152,2)*47),6)</f>
        <v>476.58</v>
      </c>
      <c r="DC152">
        <f>ROUND((ROUND(AT152*AG152,2)*47),6)</f>
        <v>148.99</v>
      </c>
    </row>
    <row r="153" spans="1:107" x14ac:dyDescent="0.2">
      <c r="A153">
        <f>ROW(Source!A218)</f>
        <v>218</v>
      </c>
      <c r="B153">
        <v>45334378</v>
      </c>
      <c r="C153">
        <v>45361188</v>
      </c>
      <c r="D153">
        <v>41655038</v>
      </c>
      <c r="E153">
        <v>27</v>
      </c>
      <c r="F153">
        <v>1</v>
      </c>
      <c r="G153">
        <v>27</v>
      </c>
      <c r="H153">
        <v>1</v>
      </c>
      <c r="I153" t="s">
        <v>420</v>
      </c>
      <c r="J153" t="s">
        <v>3</v>
      </c>
      <c r="K153" t="s">
        <v>421</v>
      </c>
      <c r="L153">
        <v>1191</v>
      </c>
      <c r="N153">
        <v>1013</v>
      </c>
      <c r="O153" t="s">
        <v>422</v>
      </c>
      <c r="P153" t="s">
        <v>422</v>
      </c>
      <c r="Q153">
        <v>1</v>
      </c>
      <c r="W153">
        <v>0</v>
      </c>
      <c r="X153">
        <v>476480486</v>
      </c>
      <c r="Y153">
        <v>16.559999999999999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 t="s">
        <v>3</v>
      </c>
      <c r="AT153">
        <v>16.559999999999999</v>
      </c>
      <c r="AU153" t="s">
        <v>3</v>
      </c>
      <c r="AV153">
        <v>1</v>
      </c>
      <c r="AW153">
        <v>2</v>
      </c>
      <c r="AX153">
        <v>45361197</v>
      </c>
      <c r="AY153">
        <v>1</v>
      </c>
      <c r="AZ153">
        <v>0</v>
      </c>
      <c r="BA153">
        <v>158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Y153*Source!I218</f>
        <v>0.52991999999999995</v>
      </c>
      <c r="CY153">
        <f>AD153</f>
        <v>0</v>
      </c>
      <c r="CZ153">
        <f>AH153</f>
        <v>0</v>
      </c>
      <c r="DA153">
        <f>AL153</f>
        <v>1</v>
      </c>
      <c r="DB153">
        <f t="shared" ref="DB153:DB187" si="31">ROUND(ROUND(AT153*CZ153,2),6)</f>
        <v>0</v>
      </c>
      <c r="DC153">
        <f t="shared" ref="DC153:DC187" si="32">ROUND(ROUND(AT153*AG153,2),6)</f>
        <v>0</v>
      </c>
    </row>
    <row r="154" spans="1:107" x14ac:dyDescent="0.2">
      <c r="A154">
        <f>ROW(Source!A218)</f>
        <v>218</v>
      </c>
      <c r="B154">
        <v>45334378</v>
      </c>
      <c r="C154">
        <v>45361188</v>
      </c>
      <c r="D154">
        <v>41667335</v>
      </c>
      <c r="E154">
        <v>1</v>
      </c>
      <c r="F154">
        <v>1</v>
      </c>
      <c r="G154">
        <v>27</v>
      </c>
      <c r="H154">
        <v>2</v>
      </c>
      <c r="I154" t="s">
        <v>469</v>
      </c>
      <c r="J154" t="s">
        <v>470</v>
      </c>
      <c r="K154" t="s">
        <v>471</v>
      </c>
      <c r="L154">
        <v>1368</v>
      </c>
      <c r="N154">
        <v>1011</v>
      </c>
      <c r="O154" t="s">
        <v>426</v>
      </c>
      <c r="P154" t="s">
        <v>426</v>
      </c>
      <c r="Q154">
        <v>1</v>
      </c>
      <c r="W154">
        <v>0</v>
      </c>
      <c r="X154">
        <v>-714750861</v>
      </c>
      <c r="Y154">
        <v>2.08</v>
      </c>
      <c r="AA154">
        <v>0</v>
      </c>
      <c r="AB154">
        <v>740.94</v>
      </c>
      <c r="AC154">
        <v>413.22</v>
      </c>
      <c r="AD154">
        <v>0</v>
      </c>
      <c r="AE154">
        <v>0</v>
      </c>
      <c r="AF154">
        <v>740.94</v>
      </c>
      <c r="AG154">
        <v>413.22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 t="s">
        <v>3</v>
      </c>
      <c r="AT154">
        <v>2.08</v>
      </c>
      <c r="AU154" t="s">
        <v>3</v>
      </c>
      <c r="AV154">
        <v>0</v>
      </c>
      <c r="AW154">
        <v>2</v>
      </c>
      <c r="AX154">
        <v>45361198</v>
      </c>
      <c r="AY154">
        <v>1</v>
      </c>
      <c r="AZ154">
        <v>0</v>
      </c>
      <c r="BA154">
        <v>159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Y154*Source!I218</f>
        <v>6.6560000000000008E-2</v>
      </c>
      <c r="CY154">
        <f>AB154</f>
        <v>740.94</v>
      </c>
      <c r="CZ154">
        <f>AF154</f>
        <v>740.94</v>
      </c>
      <c r="DA154">
        <f>AJ154</f>
        <v>1</v>
      </c>
      <c r="DB154">
        <f t="shared" si="31"/>
        <v>1541.16</v>
      </c>
      <c r="DC154">
        <f t="shared" si="32"/>
        <v>859.5</v>
      </c>
    </row>
    <row r="155" spans="1:107" x14ac:dyDescent="0.2">
      <c r="A155">
        <f>ROW(Source!A218)</f>
        <v>218</v>
      </c>
      <c r="B155">
        <v>45334378</v>
      </c>
      <c r="C155">
        <v>45361188</v>
      </c>
      <c r="D155">
        <v>41667490</v>
      </c>
      <c r="E155">
        <v>1</v>
      </c>
      <c r="F155">
        <v>1</v>
      </c>
      <c r="G155">
        <v>27</v>
      </c>
      <c r="H155">
        <v>2</v>
      </c>
      <c r="I155" t="s">
        <v>520</v>
      </c>
      <c r="J155" t="s">
        <v>521</v>
      </c>
      <c r="K155" t="s">
        <v>522</v>
      </c>
      <c r="L155">
        <v>1368</v>
      </c>
      <c r="N155">
        <v>1011</v>
      </c>
      <c r="O155" t="s">
        <v>426</v>
      </c>
      <c r="P155" t="s">
        <v>426</v>
      </c>
      <c r="Q155">
        <v>1</v>
      </c>
      <c r="W155">
        <v>0</v>
      </c>
      <c r="X155">
        <v>1985690002</v>
      </c>
      <c r="Y155">
        <v>2.08</v>
      </c>
      <c r="AA155">
        <v>0</v>
      </c>
      <c r="AB155">
        <v>430.32</v>
      </c>
      <c r="AC155">
        <v>215.31</v>
      </c>
      <c r="AD155">
        <v>0</v>
      </c>
      <c r="AE155">
        <v>0</v>
      </c>
      <c r="AF155">
        <v>430.32</v>
      </c>
      <c r="AG155">
        <v>215.31</v>
      </c>
      <c r="AH155">
        <v>0</v>
      </c>
      <c r="AI155">
        <v>1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0</v>
      </c>
      <c r="AQ155">
        <v>0</v>
      </c>
      <c r="AR155">
        <v>0</v>
      </c>
      <c r="AS155" t="s">
        <v>3</v>
      </c>
      <c r="AT155">
        <v>2.08</v>
      </c>
      <c r="AU155" t="s">
        <v>3</v>
      </c>
      <c r="AV155">
        <v>0</v>
      </c>
      <c r="AW155">
        <v>2</v>
      </c>
      <c r="AX155">
        <v>45361199</v>
      </c>
      <c r="AY155">
        <v>1</v>
      </c>
      <c r="AZ155">
        <v>0</v>
      </c>
      <c r="BA155">
        <v>160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Y155*Source!I218</f>
        <v>6.6560000000000008E-2</v>
      </c>
      <c r="CY155">
        <f>AB155</f>
        <v>430.32</v>
      </c>
      <c r="CZ155">
        <f>AF155</f>
        <v>430.32</v>
      </c>
      <c r="DA155">
        <f>AJ155</f>
        <v>1</v>
      </c>
      <c r="DB155">
        <f t="shared" si="31"/>
        <v>895.07</v>
      </c>
      <c r="DC155">
        <f t="shared" si="32"/>
        <v>447.84</v>
      </c>
    </row>
    <row r="156" spans="1:107" x14ac:dyDescent="0.2">
      <c r="A156">
        <f>ROW(Source!A218)</f>
        <v>218</v>
      </c>
      <c r="B156">
        <v>45334378</v>
      </c>
      <c r="C156">
        <v>45361188</v>
      </c>
      <c r="D156">
        <v>41667493</v>
      </c>
      <c r="E156">
        <v>1</v>
      </c>
      <c r="F156">
        <v>1</v>
      </c>
      <c r="G156">
        <v>27</v>
      </c>
      <c r="H156">
        <v>2</v>
      </c>
      <c r="I156" t="s">
        <v>523</v>
      </c>
      <c r="J156" t="s">
        <v>524</v>
      </c>
      <c r="K156" t="s">
        <v>525</v>
      </c>
      <c r="L156">
        <v>1368</v>
      </c>
      <c r="N156">
        <v>1011</v>
      </c>
      <c r="O156" t="s">
        <v>426</v>
      </c>
      <c r="P156" t="s">
        <v>426</v>
      </c>
      <c r="Q156">
        <v>1</v>
      </c>
      <c r="W156">
        <v>0</v>
      </c>
      <c r="X156">
        <v>351519474</v>
      </c>
      <c r="Y156">
        <v>0.81</v>
      </c>
      <c r="AA156">
        <v>0</v>
      </c>
      <c r="AB156">
        <v>2020.59</v>
      </c>
      <c r="AC156">
        <v>458.56</v>
      </c>
      <c r="AD156">
        <v>0</v>
      </c>
      <c r="AE156">
        <v>0</v>
      </c>
      <c r="AF156">
        <v>2020.59</v>
      </c>
      <c r="AG156">
        <v>458.56</v>
      </c>
      <c r="AH156">
        <v>0</v>
      </c>
      <c r="AI156">
        <v>1</v>
      </c>
      <c r="AJ156">
        <v>1</v>
      </c>
      <c r="AK156">
        <v>1</v>
      </c>
      <c r="AL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 t="s">
        <v>3</v>
      </c>
      <c r="AT156">
        <v>0.81</v>
      </c>
      <c r="AU156" t="s">
        <v>3</v>
      </c>
      <c r="AV156">
        <v>0</v>
      </c>
      <c r="AW156">
        <v>2</v>
      </c>
      <c r="AX156">
        <v>45361200</v>
      </c>
      <c r="AY156">
        <v>1</v>
      </c>
      <c r="AZ156">
        <v>0</v>
      </c>
      <c r="BA156">
        <v>161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Y156*Source!I218</f>
        <v>2.5920000000000002E-2</v>
      </c>
      <c r="CY156">
        <f>AB156</f>
        <v>2020.59</v>
      </c>
      <c r="CZ156">
        <f>AF156</f>
        <v>2020.59</v>
      </c>
      <c r="DA156">
        <f>AJ156</f>
        <v>1</v>
      </c>
      <c r="DB156">
        <f t="shared" si="31"/>
        <v>1636.68</v>
      </c>
      <c r="DC156">
        <f t="shared" si="32"/>
        <v>371.43</v>
      </c>
    </row>
    <row r="157" spans="1:107" x14ac:dyDescent="0.2">
      <c r="A157">
        <f>ROW(Source!A218)</f>
        <v>218</v>
      </c>
      <c r="B157">
        <v>45334378</v>
      </c>
      <c r="C157">
        <v>45361188</v>
      </c>
      <c r="D157">
        <v>41667517</v>
      </c>
      <c r="E157">
        <v>1</v>
      </c>
      <c r="F157">
        <v>1</v>
      </c>
      <c r="G157">
        <v>27</v>
      </c>
      <c r="H157">
        <v>2</v>
      </c>
      <c r="I157" t="s">
        <v>526</v>
      </c>
      <c r="J157" t="s">
        <v>527</v>
      </c>
      <c r="K157" t="s">
        <v>528</v>
      </c>
      <c r="L157">
        <v>1368</v>
      </c>
      <c r="N157">
        <v>1011</v>
      </c>
      <c r="O157" t="s">
        <v>426</v>
      </c>
      <c r="P157" t="s">
        <v>426</v>
      </c>
      <c r="Q157">
        <v>1</v>
      </c>
      <c r="W157">
        <v>0</v>
      </c>
      <c r="X157">
        <v>41279402</v>
      </c>
      <c r="Y157">
        <v>1.94</v>
      </c>
      <c r="AA157">
        <v>0</v>
      </c>
      <c r="AB157">
        <v>1412.71</v>
      </c>
      <c r="AC157">
        <v>641.32000000000005</v>
      </c>
      <c r="AD157">
        <v>0</v>
      </c>
      <c r="AE157">
        <v>0</v>
      </c>
      <c r="AF157">
        <v>1412.71</v>
      </c>
      <c r="AG157">
        <v>641.32000000000005</v>
      </c>
      <c r="AH157">
        <v>0</v>
      </c>
      <c r="AI157">
        <v>1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0</v>
      </c>
      <c r="AQ157">
        <v>0</v>
      </c>
      <c r="AR157">
        <v>0</v>
      </c>
      <c r="AS157" t="s">
        <v>3</v>
      </c>
      <c r="AT157">
        <v>1.94</v>
      </c>
      <c r="AU157" t="s">
        <v>3</v>
      </c>
      <c r="AV157">
        <v>0</v>
      </c>
      <c r="AW157">
        <v>2</v>
      </c>
      <c r="AX157">
        <v>45361201</v>
      </c>
      <c r="AY157">
        <v>1</v>
      </c>
      <c r="AZ157">
        <v>0</v>
      </c>
      <c r="BA157">
        <v>162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Y157*Source!I218</f>
        <v>6.2079999999999996E-2</v>
      </c>
      <c r="CY157">
        <f>AB157</f>
        <v>1412.71</v>
      </c>
      <c r="CZ157">
        <f>AF157</f>
        <v>1412.71</v>
      </c>
      <c r="DA157">
        <f>AJ157</f>
        <v>1</v>
      </c>
      <c r="DB157">
        <f t="shared" si="31"/>
        <v>2740.66</v>
      </c>
      <c r="DC157">
        <f t="shared" si="32"/>
        <v>1244.1600000000001</v>
      </c>
    </row>
    <row r="158" spans="1:107" x14ac:dyDescent="0.2">
      <c r="A158">
        <f>ROW(Source!A218)</f>
        <v>218</v>
      </c>
      <c r="B158">
        <v>45334378</v>
      </c>
      <c r="C158">
        <v>45361188</v>
      </c>
      <c r="D158">
        <v>41667483</v>
      </c>
      <c r="E158">
        <v>1</v>
      </c>
      <c r="F158">
        <v>1</v>
      </c>
      <c r="G158">
        <v>27</v>
      </c>
      <c r="H158">
        <v>2</v>
      </c>
      <c r="I158" t="s">
        <v>529</v>
      </c>
      <c r="J158" t="s">
        <v>530</v>
      </c>
      <c r="K158" t="s">
        <v>531</v>
      </c>
      <c r="L158">
        <v>1368</v>
      </c>
      <c r="N158">
        <v>1011</v>
      </c>
      <c r="O158" t="s">
        <v>426</v>
      </c>
      <c r="P158" t="s">
        <v>426</v>
      </c>
      <c r="Q158">
        <v>1</v>
      </c>
      <c r="W158">
        <v>0</v>
      </c>
      <c r="X158">
        <v>-1991511797</v>
      </c>
      <c r="Y158">
        <v>0.65</v>
      </c>
      <c r="AA158">
        <v>0</v>
      </c>
      <c r="AB158">
        <v>1213.3399999999999</v>
      </c>
      <c r="AC158">
        <v>461.6</v>
      </c>
      <c r="AD158">
        <v>0</v>
      </c>
      <c r="AE158">
        <v>0</v>
      </c>
      <c r="AF158">
        <v>1213.3399999999999</v>
      </c>
      <c r="AG158">
        <v>461.6</v>
      </c>
      <c r="AH158">
        <v>0</v>
      </c>
      <c r="AI158">
        <v>1</v>
      </c>
      <c r="AJ158">
        <v>1</v>
      </c>
      <c r="AK158">
        <v>1</v>
      </c>
      <c r="AL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 t="s">
        <v>3</v>
      </c>
      <c r="AT158">
        <v>0.65</v>
      </c>
      <c r="AU158" t="s">
        <v>3</v>
      </c>
      <c r="AV158">
        <v>0</v>
      </c>
      <c r="AW158">
        <v>2</v>
      </c>
      <c r="AX158">
        <v>45361202</v>
      </c>
      <c r="AY158">
        <v>1</v>
      </c>
      <c r="AZ158">
        <v>0</v>
      </c>
      <c r="BA158">
        <v>163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Y158*Source!I218</f>
        <v>2.0800000000000003E-2</v>
      </c>
      <c r="CY158">
        <f>AB158</f>
        <v>1213.3399999999999</v>
      </c>
      <c r="CZ158">
        <f>AF158</f>
        <v>1213.3399999999999</v>
      </c>
      <c r="DA158">
        <f>AJ158</f>
        <v>1</v>
      </c>
      <c r="DB158">
        <f t="shared" si="31"/>
        <v>788.67</v>
      </c>
      <c r="DC158">
        <f t="shared" si="32"/>
        <v>300.04000000000002</v>
      </c>
    </row>
    <row r="159" spans="1:107" x14ac:dyDescent="0.2">
      <c r="A159">
        <f>ROW(Source!A218)</f>
        <v>218</v>
      </c>
      <c r="B159">
        <v>45334378</v>
      </c>
      <c r="C159">
        <v>45361188</v>
      </c>
      <c r="D159">
        <v>41669445</v>
      </c>
      <c r="E159">
        <v>1</v>
      </c>
      <c r="F159">
        <v>1</v>
      </c>
      <c r="G159">
        <v>27</v>
      </c>
      <c r="H159">
        <v>3</v>
      </c>
      <c r="I159" t="s">
        <v>532</v>
      </c>
      <c r="J159" t="s">
        <v>533</v>
      </c>
      <c r="K159" t="s">
        <v>534</v>
      </c>
      <c r="L159">
        <v>1339</v>
      </c>
      <c r="N159">
        <v>1007</v>
      </c>
      <c r="O159" t="s">
        <v>93</v>
      </c>
      <c r="P159" t="s">
        <v>93</v>
      </c>
      <c r="Q159">
        <v>1</v>
      </c>
      <c r="W159">
        <v>0</v>
      </c>
      <c r="X159">
        <v>-840107338</v>
      </c>
      <c r="Y159">
        <v>110</v>
      </c>
      <c r="AA159">
        <v>590.78</v>
      </c>
      <c r="AB159">
        <v>0</v>
      </c>
      <c r="AC159">
        <v>0</v>
      </c>
      <c r="AD159">
        <v>0</v>
      </c>
      <c r="AE159">
        <v>590.78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S159" t="s">
        <v>3</v>
      </c>
      <c r="AT159">
        <v>110</v>
      </c>
      <c r="AU159" t="s">
        <v>3</v>
      </c>
      <c r="AV159">
        <v>0</v>
      </c>
      <c r="AW159">
        <v>2</v>
      </c>
      <c r="AX159">
        <v>45361203</v>
      </c>
      <c r="AY159">
        <v>1</v>
      </c>
      <c r="AZ159">
        <v>0</v>
      </c>
      <c r="BA159">
        <v>164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Y159*Source!I218</f>
        <v>3.52</v>
      </c>
      <c r="CY159">
        <f>AA159</f>
        <v>590.78</v>
      </c>
      <c r="CZ159">
        <f>AE159</f>
        <v>590.78</v>
      </c>
      <c r="DA159">
        <f>AI159</f>
        <v>1</v>
      </c>
      <c r="DB159">
        <f t="shared" si="31"/>
        <v>64985.8</v>
      </c>
      <c r="DC159">
        <f t="shared" si="32"/>
        <v>0</v>
      </c>
    </row>
    <row r="160" spans="1:107" x14ac:dyDescent="0.2">
      <c r="A160">
        <f>ROW(Source!A218)</f>
        <v>218</v>
      </c>
      <c r="B160">
        <v>45334378</v>
      </c>
      <c r="C160">
        <v>45361188</v>
      </c>
      <c r="D160">
        <v>41670191</v>
      </c>
      <c r="E160">
        <v>1</v>
      </c>
      <c r="F160">
        <v>1</v>
      </c>
      <c r="G160">
        <v>27</v>
      </c>
      <c r="H160">
        <v>3</v>
      </c>
      <c r="I160" t="s">
        <v>442</v>
      </c>
      <c r="J160" t="s">
        <v>443</v>
      </c>
      <c r="K160" t="s">
        <v>444</v>
      </c>
      <c r="L160">
        <v>1339</v>
      </c>
      <c r="N160">
        <v>1007</v>
      </c>
      <c r="O160" t="s">
        <v>93</v>
      </c>
      <c r="P160" t="s">
        <v>93</v>
      </c>
      <c r="Q160">
        <v>1</v>
      </c>
      <c r="W160">
        <v>0</v>
      </c>
      <c r="X160">
        <v>2028445372</v>
      </c>
      <c r="Y160">
        <v>5</v>
      </c>
      <c r="AA160">
        <v>35.25</v>
      </c>
      <c r="AB160">
        <v>0</v>
      </c>
      <c r="AC160">
        <v>0</v>
      </c>
      <c r="AD160">
        <v>0</v>
      </c>
      <c r="AE160">
        <v>35.25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1</v>
      </c>
      <c r="AL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 t="s">
        <v>3</v>
      </c>
      <c r="AT160">
        <v>5</v>
      </c>
      <c r="AU160" t="s">
        <v>3</v>
      </c>
      <c r="AV160">
        <v>0</v>
      </c>
      <c r="AW160">
        <v>2</v>
      </c>
      <c r="AX160">
        <v>45361204</v>
      </c>
      <c r="AY160">
        <v>1</v>
      </c>
      <c r="AZ160">
        <v>0</v>
      </c>
      <c r="BA160">
        <v>165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Y160*Source!I218</f>
        <v>0.16</v>
      </c>
      <c r="CY160">
        <f>AA160</f>
        <v>35.25</v>
      </c>
      <c r="CZ160">
        <f>AE160</f>
        <v>35.25</v>
      </c>
      <c r="DA160">
        <f>AI160</f>
        <v>1</v>
      </c>
      <c r="DB160">
        <f t="shared" si="31"/>
        <v>176.25</v>
      </c>
      <c r="DC160">
        <f t="shared" si="32"/>
        <v>0</v>
      </c>
    </row>
    <row r="161" spans="1:107" x14ac:dyDescent="0.2">
      <c r="A161">
        <f>ROW(Source!A219)</f>
        <v>219</v>
      </c>
      <c r="B161">
        <v>45334378</v>
      </c>
      <c r="C161">
        <v>45361205</v>
      </c>
      <c r="D161">
        <v>41655038</v>
      </c>
      <c r="E161">
        <v>27</v>
      </c>
      <c r="F161">
        <v>1</v>
      </c>
      <c r="G161">
        <v>27</v>
      </c>
      <c r="H161">
        <v>1</v>
      </c>
      <c r="I161" t="s">
        <v>420</v>
      </c>
      <c r="J161" t="s">
        <v>3</v>
      </c>
      <c r="K161" t="s">
        <v>421</v>
      </c>
      <c r="L161">
        <v>1191</v>
      </c>
      <c r="N161">
        <v>1013</v>
      </c>
      <c r="O161" t="s">
        <v>422</v>
      </c>
      <c r="P161" t="s">
        <v>422</v>
      </c>
      <c r="Q161">
        <v>1</v>
      </c>
      <c r="W161">
        <v>0</v>
      </c>
      <c r="X161">
        <v>476480486</v>
      </c>
      <c r="Y161">
        <v>24.84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1</v>
      </c>
      <c r="AJ161">
        <v>1</v>
      </c>
      <c r="AK161">
        <v>1</v>
      </c>
      <c r="AL161">
        <v>1</v>
      </c>
      <c r="AN161">
        <v>0</v>
      </c>
      <c r="AO161">
        <v>1</v>
      </c>
      <c r="AP161">
        <v>0</v>
      </c>
      <c r="AQ161">
        <v>0</v>
      </c>
      <c r="AR161">
        <v>0</v>
      </c>
      <c r="AS161" t="s">
        <v>3</v>
      </c>
      <c r="AT161">
        <v>24.84</v>
      </c>
      <c r="AU161" t="s">
        <v>3</v>
      </c>
      <c r="AV161">
        <v>1</v>
      </c>
      <c r="AW161">
        <v>2</v>
      </c>
      <c r="AX161">
        <v>45361215</v>
      </c>
      <c r="AY161">
        <v>1</v>
      </c>
      <c r="AZ161">
        <v>0</v>
      </c>
      <c r="BA161">
        <v>166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Y161*Source!I219</f>
        <v>0.79488000000000003</v>
      </c>
      <c r="CY161">
        <f>AD161</f>
        <v>0</v>
      </c>
      <c r="CZ161">
        <f>AH161</f>
        <v>0</v>
      </c>
      <c r="DA161">
        <f>AL161</f>
        <v>1</v>
      </c>
      <c r="DB161">
        <f t="shared" si="31"/>
        <v>0</v>
      </c>
      <c r="DC161">
        <f t="shared" si="32"/>
        <v>0</v>
      </c>
    </row>
    <row r="162" spans="1:107" x14ac:dyDescent="0.2">
      <c r="A162">
        <f>ROW(Source!A219)</f>
        <v>219</v>
      </c>
      <c r="B162">
        <v>45334378</v>
      </c>
      <c r="C162">
        <v>45361205</v>
      </c>
      <c r="D162">
        <v>41667312</v>
      </c>
      <c r="E162">
        <v>1</v>
      </c>
      <c r="F162">
        <v>1</v>
      </c>
      <c r="G162">
        <v>27</v>
      </c>
      <c r="H162">
        <v>2</v>
      </c>
      <c r="I162" t="s">
        <v>535</v>
      </c>
      <c r="J162" t="s">
        <v>536</v>
      </c>
      <c r="K162" t="s">
        <v>537</v>
      </c>
      <c r="L162">
        <v>1368</v>
      </c>
      <c r="N162">
        <v>1011</v>
      </c>
      <c r="O162" t="s">
        <v>426</v>
      </c>
      <c r="P162" t="s">
        <v>426</v>
      </c>
      <c r="Q162">
        <v>1</v>
      </c>
      <c r="W162">
        <v>0</v>
      </c>
      <c r="X162">
        <v>974897901</v>
      </c>
      <c r="Y162">
        <v>2.94</v>
      </c>
      <c r="AA162">
        <v>0</v>
      </c>
      <c r="AB162">
        <v>956.79</v>
      </c>
      <c r="AC162">
        <v>359.44</v>
      </c>
      <c r="AD162">
        <v>0</v>
      </c>
      <c r="AE162">
        <v>0</v>
      </c>
      <c r="AF162">
        <v>956.79</v>
      </c>
      <c r="AG162">
        <v>359.44</v>
      </c>
      <c r="AH162">
        <v>0</v>
      </c>
      <c r="AI162">
        <v>1</v>
      </c>
      <c r="AJ162">
        <v>1</v>
      </c>
      <c r="AK162">
        <v>1</v>
      </c>
      <c r="AL162">
        <v>1</v>
      </c>
      <c r="AN162">
        <v>0</v>
      </c>
      <c r="AO162">
        <v>1</v>
      </c>
      <c r="AP162">
        <v>0</v>
      </c>
      <c r="AQ162">
        <v>0</v>
      </c>
      <c r="AR162">
        <v>0</v>
      </c>
      <c r="AS162" t="s">
        <v>3</v>
      </c>
      <c r="AT162">
        <v>2.94</v>
      </c>
      <c r="AU162" t="s">
        <v>3</v>
      </c>
      <c r="AV162">
        <v>0</v>
      </c>
      <c r="AW162">
        <v>2</v>
      </c>
      <c r="AX162">
        <v>45361216</v>
      </c>
      <c r="AY162">
        <v>1</v>
      </c>
      <c r="AZ162">
        <v>0</v>
      </c>
      <c r="BA162">
        <v>167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Y162*Source!I219</f>
        <v>9.4079999999999997E-2</v>
      </c>
      <c r="CY162">
        <f t="shared" ref="CY162:CY167" si="33">AB162</f>
        <v>956.79</v>
      </c>
      <c r="CZ162">
        <f t="shared" ref="CZ162:CZ167" si="34">AF162</f>
        <v>956.79</v>
      </c>
      <c r="DA162">
        <f t="shared" ref="DA162:DA167" si="35">AJ162</f>
        <v>1</v>
      </c>
      <c r="DB162">
        <f t="shared" si="31"/>
        <v>2812.96</v>
      </c>
      <c r="DC162">
        <f t="shared" si="32"/>
        <v>1056.75</v>
      </c>
    </row>
    <row r="163" spans="1:107" x14ac:dyDescent="0.2">
      <c r="A163">
        <f>ROW(Source!A219)</f>
        <v>219</v>
      </c>
      <c r="B163">
        <v>45334378</v>
      </c>
      <c r="C163">
        <v>45361205</v>
      </c>
      <c r="D163">
        <v>41667493</v>
      </c>
      <c r="E163">
        <v>1</v>
      </c>
      <c r="F163">
        <v>1</v>
      </c>
      <c r="G163">
        <v>27</v>
      </c>
      <c r="H163">
        <v>2</v>
      </c>
      <c r="I163" t="s">
        <v>523</v>
      </c>
      <c r="J163" t="s">
        <v>524</v>
      </c>
      <c r="K163" t="s">
        <v>525</v>
      </c>
      <c r="L163">
        <v>1368</v>
      </c>
      <c r="N163">
        <v>1011</v>
      </c>
      <c r="O163" t="s">
        <v>426</v>
      </c>
      <c r="P163" t="s">
        <v>426</v>
      </c>
      <c r="Q163">
        <v>1</v>
      </c>
      <c r="W163">
        <v>0</v>
      </c>
      <c r="X163">
        <v>351519474</v>
      </c>
      <c r="Y163">
        <v>1.1399999999999999</v>
      </c>
      <c r="AA163">
        <v>0</v>
      </c>
      <c r="AB163">
        <v>2020.59</v>
      </c>
      <c r="AC163">
        <v>458.56</v>
      </c>
      <c r="AD163">
        <v>0</v>
      </c>
      <c r="AE163">
        <v>0</v>
      </c>
      <c r="AF163">
        <v>2020.59</v>
      </c>
      <c r="AG163">
        <v>458.56</v>
      </c>
      <c r="AH163">
        <v>0</v>
      </c>
      <c r="AI163">
        <v>1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 t="s">
        <v>3</v>
      </c>
      <c r="AT163">
        <v>1.1399999999999999</v>
      </c>
      <c r="AU163" t="s">
        <v>3</v>
      </c>
      <c r="AV163">
        <v>0</v>
      </c>
      <c r="AW163">
        <v>2</v>
      </c>
      <c r="AX163">
        <v>45361217</v>
      </c>
      <c r="AY163">
        <v>1</v>
      </c>
      <c r="AZ163">
        <v>0</v>
      </c>
      <c r="BA163">
        <v>168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Y163*Source!I219</f>
        <v>3.6479999999999999E-2</v>
      </c>
      <c r="CY163">
        <f t="shared" si="33"/>
        <v>2020.59</v>
      </c>
      <c r="CZ163">
        <f t="shared" si="34"/>
        <v>2020.59</v>
      </c>
      <c r="DA163">
        <f t="shared" si="35"/>
        <v>1</v>
      </c>
      <c r="DB163">
        <f t="shared" si="31"/>
        <v>2303.4699999999998</v>
      </c>
      <c r="DC163">
        <f t="shared" si="32"/>
        <v>522.76</v>
      </c>
    </row>
    <row r="164" spans="1:107" x14ac:dyDescent="0.2">
      <c r="A164">
        <f>ROW(Source!A219)</f>
        <v>219</v>
      </c>
      <c r="B164">
        <v>45334378</v>
      </c>
      <c r="C164">
        <v>45361205</v>
      </c>
      <c r="D164">
        <v>41667478</v>
      </c>
      <c r="E164">
        <v>1</v>
      </c>
      <c r="F164">
        <v>1</v>
      </c>
      <c r="G164">
        <v>27</v>
      </c>
      <c r="H164">
        <v>2</v>
      </c>
      <c r="I164" t="s">
        <v>475</v>
      </c>
      <c r="J164" t="s">
        <v>476</v>
      </c>
      <c r="K164" t="s">
        <v>477</v>
      </c>
      <c r="L164">
        <v>1368</v>
      </c>
      <c r="N164">
        <v>1011</v>
      </c>
      <c r="O164" t="s">
        <v>426</v>
      </c>
      <c r="P164" t="s">
        <v>426</v>
      </c>
      <c r="Q164">
        <v>1</v>
      </c>
      <c r="W164">
        <v>0</v>
      </c>
      <c r="X164">
        <v>-1930120489</v>
      </c>
      <c r="Y164">
        <v>8.9600000000000009</v>
      </c>
      <c r="AA164">
        <v>0</v>
      </c>
      <c r="AB164">
        <v>1261.8699999999999</v>
      </c>
      <c r="AC164">
        <v>530.02</v>
      </c>
      <c r="AD164">
        <v>0</v>
      </c>
      <c r="AE164">
        <v>0</v>
      </c>
      <c r="AF164">
        <v>1261.8699999999999</v>
      </c>
      <c r="AG164">
        <v>530.02</v>
      </c>
      <c r="AH164">
        <v>0</v>
      </c>
      <c r="AI164">
        <v>1</v>
      </c>
      <c r="AJ164">
        <v>1</v>
      </c>
      <c r="AK164">
        <v>1</v>
      </c>
      <c r="AL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 t="s">
        <v>3</v>
      </c>
      <c r="AT164">
        <v>8.9600000000000009</v>
      </c>
      <c r="AU164" t="s">
        <v>3</v>
      </c>
      <c r="AV164">
        <v>0</v>
      </c>
      <c r="AW164">
        <v>2</v>
      </c>
      <c r="AX164">
        <v>45361218</v>
      </c>
      <c r="AY164">
        <v>1</v>
      </c>
      <c r="AZ164">
        <v>0</v>
      </c>
      <c r="BA164">
        <v>169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Y164*Source!I219</f>
        <v>0.28672000000000003</v>
      </c>
      <c r="CY164">
        <f t="shared" si="33"/>
        <v>1261.8699999999999</v>
      </c>
      <c r="CZ164">
        <f t="shared" si="34"/>
        <v>1261.8699999999999</v>
      </c>
      <c r="DA164">
        <f t="shared" si="35"/>
        <v>1</v>
      </c>
      <c r="DB164">
        <f t="shared" si="31"/>
        <v>11306.36</v>
      </c>
      <c r="DC164">
        <f t="shared" si="32"/>
        <v>4748.9799999999996</v>
      </c>
    </row>
    <row r="165" spans="1:107" x14ac:dyDescent="0.2">
      <c r="A165">
        <f>ROW(Source!A219)</f>
        <v>219</v>
      </c>
      <c r="B165">
        <v>45334378</v>
      </c>
      <c r="C165">
        <v>45361205</v>
      </c>
      <c r="D165">
        <v>41667479</v>
      </c>
      <c r="E165">
        <v>1</v>
      </c>
      <c r="F165">
        <v>1</v>
      </c>
      <c r="G165">
        <v>27</v>
      </c>
      <c r="H165">
        <v>2</v>
      </c>
      <c r="I165" t="s">
        <v>478</v>
      </c>
      <c r="J165" t="s">
        <v>479</v>
      </c>
      <c r="K165" t="s">
        <v>480</v>
      </c>
      <c r="L165">
        <v>1368</v>
      </c>
      <c r="N165">
        <v>1011</v>
      </c>
      <c r="O165" t="s">
        <v>426</v>
      </c>
      <c r="P165" t="s">
        <v>426</v>
      </c>
      <c r="Q165">
        <v>1</v>
      </c>
      <c r="W165">
        <v>0</v>
      </c>
      <c r="X165">
        <v>1869206802</v>
      </c>
      <c r="Y165">
        <v>18.25</v>
      </c>
      <c r="AA165">
        <v>0</v>
      </c>
      <c r="AB165">
        <v>1827.95</v>
      </c>
      <c r="AC165">
        <v>720.55</v>
      </c>
      <c r="AD165">
        <v>0</v>
      </c>
      <c r="AE165">
        <v>0</v>
      </c>
      <c r="AF165">
        <v>1827.95</v>
      </c>
      <c r="AG165">
        <v>720.55</v>
      </c>
      <c r="AH165">
        <v>0</v>
      </c>
      <c r="AI165">
        <v>1</v>
      </c>
      <c r="AJ165">
        <v>1</v>
      </c>
      <c r="AK165">
        <v>1</v>
      </c>
      <c r="AL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 t="s">
        <v>3</v>
      </c>
      <c r="AT165">
        <v>18.25</v>
      </c>
      <c r="AU165" t="s">
        <v>3</v>
      </c>
      <c r="AV165">
        <v>0</v>
      </c>
      <c r="AW165">
        <v>2</v>
      </c>
      <c r="AX165">
        <v>45361219</v>
      </c>
      <c r="AY165">
        <v>1</v>
      </c>
      <c r="AZ165">
        <v>0</v>
      </c>
      <c r="BA165">
        <v>170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Y165*Source!I219</f>
        <v>0.58399999999999996</v>
      </c>
      <c r="CY165">
        <f t="shared" si="33"/>
        <v>1827.95</v>
      </c>
      <c r="CZ165">
        <f t="shared" si="34"/>
        <v>1827.95</v>
      </c>
      <c r="DA165">
        <f t="shared" si="35"/>
        <v>1</v>
      </c>
      <c r="DB165">
        <f t="shared" si="31"/>
        <v>33360.089999999997</v>
      </c>
      <c r="DC165">
        <f t="shared" si="32"/>
        <v>13150.04</v>
      </c>
    </row>
    <row r="166" spans="1:107" x14ac:dyDescent="0.2">
      <c r="A166">
        <f>ROW(Source!A219)</f>
        <v>219</v>
      </c>
      <c r="B166">
        <v>45334378</v>
      </c>
      <c r="C166">
        <v>45361205</v>
      </c>
      <c r="D166">
        <v>41667517</v>
      </c>
      <c r="E166">
        <v>1</v>
      </c>
      <c r="F166">
        <v>1</v>
      </c>
      <c r="G166">
        <v>27</v>
      </c>
      <c r="H166">
        <v>2</v>
      </c>
      <c r="I166" t="s">
        <v>526</v>
      </c>
      <c r="J166" t="s">
        <v>527</v>
      </c>
      <c r="K166" t="s">
        <v>528</v>
      </c>
      <c r="L166">
        <v>1368</v>
      </c>
      <c r="N166">
        <v>1011</v>
      </c>
      <c r="O166" t="s">
        <v>426</v>
      </c>
      <c r="P166" t="s">
        <v>426</v>
      </c>
      <c r="Q166">
        <v>1</v>
      </c>
      <c r="W166">
        <v>0</v>
      </c>
      <c r="X166">
        <v>41279402</v>
      </c>
      <c r="Y166">
        <v>2.2400000000000002</v>
      </c>
      <c r="AA166">
        <v>0</v>
      </c>
      <c r="AB166">
        <v>1412.71</v>
      </c>
      <c r="AC166">
        <v>641.32000000000005</v>
      </c>
      <c r="AD166">
        <v>0</v>
      </c>
      <c r="AE166">
        <v>0</v>
      </c>
      <c r="AF166">
        <v>1412.71</v>
      </c>
      <c r="AG166">
        <v>641.32000000000005</v>
      </c>
      <c r="AH166">
        <v>0</v>
      </c>
      <c r="AI166">
        <v>1</v>
      </c>
      <c r="AJ166">
        <v>1</v>
      </c>
      <c r="AK166">
        <v>1</v>
      </c>
      <c r="AL166">
        <v>1</v>
      </c>
      <c r="AN166">
        <v>0</v>
      </c>
      <c r="AO166">
        <v>1</v>
      </c>
      <c r="AP166">
        <v>0</v>
      </c>
      <c r="AQ166">
        <v>0</v>
      </c>
      <c r="AR166">
        <v>0</v>
      </c>
      <c r="AS166" t="s">
        <v>3</v>
      </c>
      <c r="AT166">
        <v>2.2400000000000002</v>
      </c>
      <c r="AU166" t="s">
        <v>3</v>
      </c>
      <c r="AV166">
        <v>0</v>
      </c>
      <c r="AW166">
        <v>2</v>
      </c>
      <c r="AX166">
        <v>45361220</v>
      </c>
      <c r="AY166">
        <v>1</v>
      </c>
      <c r="AZ166">
        <v>0</v>
      </c>
      <c r="BA166">
        <v>171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Y166*Source!I219</f>
        <v>7.1680000000000008E-2</v>
      </c>
      <c r="CY166">
        <f t="shared" si="33"/>
        <v>1412.71</v>
      </c>
      <c r="CZ166">
        <f t="shared" si="34"/>
        <v>1412.71</v>
      </c>
      <c r="DA166">
        <f t="shared" si="35"/>
        <v>1</v>
      </c>
      <c r="DB166">
        <f t="shared" si="31"/>
        <v>3164.47</v>
      </c>
      <c r="DC166">
        <f t="shared" si="32"/>
        <v>1436.56</v>
      </c>
    </row>
    <row r="167" spans="1:107" x14ac:dyDescent="0.2">
      <c r="A167">
        <f>ROW(Source!A219)</f>
        <v>219</v>
      </c>
      <c r="B167">
        <v>45334378</v>
      </c>
      <c r="C167">
        <v>45361205</v>
      </c>
      <c r="D167">
        <v>41667483</v>
      </c>
      <c r="E167">
        <v>1</v>
      </c>
      <c r="F167">
        <v>1</v>
      </c>
      <c r="G167">
        <v>27</v>
      </c>
      <c r="H167">
        <v>2</v>
      </c>
      <c r="I167" t="s">
        <v>529</v>
      </c>
      <c r="J167" t="s">
        <v>530</v>
      </c>
      <c r="K167" t="s">
        <v>531</v>
      </c>
      <c r="L167">
        <v>1368</v>
      </c>
      <c r="N167">
        <v>1011</v>
      </c>
      <c r="O167" t="s">
        <v>426</v>
      </c>
      <c r="P167" t="s">
        <v>426</v>
      </c>
      <c r="Q167">
        <v>1</v>
      </c>
      <c r="W167">
        <v>0</v>
      </c>
      <c r="X167">
        <v>-1991511797</v>
      </c>
      <c r="Y167">
        <v>0.65</v>
      </c>
      <c r="AA167">
        <v>0</v>
      </c>
      <c r="AB167">
        <v>1213.3399999999999</v>
      </c>
      <c r="AC167">
        <v>461.6</v>
      </c>
      <c r="AD167">
        <v>0</v>
      </c>
      <c r="AE167">
        <v>0</v>
      </c>
      <c r="AF167">
        <v>1213.3399999999999</v>
      </c>
      <c r="AG167">
        <v>461.6</v>
      </c>
      <c r="AH167">
        <v>0</v>
      </c>
      <c r="AI167">
        <v>1</v>
      </c>
      <c r="AJ167">
        <v>1</v>
      </c>
      <c r="AK167">
        <v>1</v>
      </c>
      <c r="AL167">
        <v>1</v>
      </c>
      <c r="AN167">
        <v>0</v>
      </c>
      <c r="AO167">
        <v>1</v>
      </c>
      <c r="AP167">
        <v>0</v>
      </c>
      <c r="AQ167">
        <v>0</v>
      </c>
      <c r="AR167">
        <v>0</v>
      </c>
      <c r="AS167" t="s">
        <v>3</v>
      </c>
      <c r="AT167">
        <v>0.65</v>
      </c>
      <c r="AU167" t="s">
        <v>3</v>
      </c>
      <c r="AV167">
        <v>0</v>
      </c>
      <c r="AW167">
        <v>2</v>
      </c>
      <c r="AX167">
        <v>45361221</v>
      </c>
      <c r="AY167">
        <v>1</v>
      </c>
      <c r="AZ167">
        <v>0</v>
      </c>
      <c r="BA167">
        <v>172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Y167*Source!I219</f>
        <v>2.0800000000000003E-2</v>
      </c>
      <c r="CY167">
        <f t="shared" si="33"/>
        <v>1213.3399999999999</v>
      </c>
      <c r="CZ167">
        <f t="shared" si="34"/>
        <v>1213.3399999999999</v>
      </c>
      <c r="DA167">
        <f t="shared" si="35"/>
        <v>1</v>
      </c>
      <c r="DB167">
        <f t="shared" si="31"/>
        <v>788.67</v>
      </c>
      <c r="DC167">
        <f t="shared" si="32"/>
        <v>300.04000000000002</v>
      </c>
    </row>
    <row r="168" spans="1:107" x14ac:dyDescent="0.2">
      <c r="A168">
        <f>ROW(Source!A219)</f>
        <v>219</v>
      </c>
      <c r="B168">
        <v>45334378</v>
      </c>
      <c r="C168">
        <v>45361205</v>
      </c>
      <c r="D168">
        <v>41669471</v>
      </c>
      <c r="E168">
        <v>1</v>
      </c>
      <c r="F168">
        <v>1</v>
      </c>
      <c r="G168">
        <v>27</v>
      </c>
      <c r="H168">
        <v>3</v>
      </c>
      <c r="I168" t="s">
        <v>487</v>
      </c>
      <c r="J168" t="s">
        <v>488</v>
      </c>
      <c r="K168" t="s">
        <v>489</v>
      </c>
      <c r="L168">
        <v>1339</v>
      </c>
      <c r="N168">
        <v>1007</v>
      </c>
      <c r="O168" t="s">
        <v>93</v>
      </c>
      <c r="P168" t="s">
        <v>93</v>
      </c>
      <c r="Q168">
        <v>1</v>
      </c>
      <c r="W168">
        <v>0</v>
      </c>
      <c r="X168">
        <v>811973350</v>
      </c>
      <c r="Y168">
        <v>126</v>
      </c>
      <c r="AA168">
        <v>1763.75</v>
      </c>
      <c r="AB168">
        <v>0</v>
      </c>
      <c r="AC168">
        <v>0</v>
      </c>
      <c r="AD168">
        <v>0</v>
      </c>
      <c r="AE168">
        <v>1763.75</v>
      </c>
      <c r="AF168">
        <v>0</v>
      </c>
      <c r="AG168">
        <v>0</v>
      </c>
      <c r="AH168">
        <v>0</v>
      </c>
      <c r="AI168">
        <v>1</v>
      </c>
      <c r="AJ168">
        <v>1</v>
      </c>
      <c r="AK168">
        <v>1</v>
      </c>
      <c r="AL168">
        <v>1</v>
      </c>
      <c r="AN168">
        <v>0</v>
      </c>
      <c r="AO168">
        <v>1</v>
      </c>
      <c r="AP168">
        <v>0</v>
      </c>
      <c r="AQ168">
        <v>0</v>
      </c>
      <c r="AR168">
        <v>0</v>
      </c>
      <c r="AS168" t="s">
        <v>3</v>
      </c>
      <c r="AT168">
        <v>126</v>
      </c>
      <c r="AU168" t="s">
        <v>3</v>
      </c>
      <c r="AV168">
        <v>0</v>
      </c>
      <c r="AW168">
        <v>2</v>
      </c>
      <c r="AX168">
        <v>45361222</v>
      </c>
      <c r="AY168">
        <v>1</v>
      </c>
      <c r="AZ168">
        <v>0</v>
      </c>
      <c r="BA168">
        <v>173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Y168*Source!I219</f>
        <v>4.032</v>
      </c>
      <c r="CY168">
        <f>AA168</f>
        <v>1763.75</v>
      </c>
      <c r="CZ168">
        <f>AE168</f>
        <v>1763.75</v>
      </c>
      <c r="DA168">
        <f>AI168</f>
        <v>1</v>
      </c>
      <c r="DB168">
        <f t="shared" si="31"/>
        <v>222232.5</v>
      </c>
      <c r="DC168">
        <f t="shared" si="32"/>
        <v>0</v>
      </c>
    </row>
    <row r="169" spans="1:107" x14ac:dyDescent="0.2">
      <c r="A169">
        <f>ROW(Source!A219)</f>
        <v>219</v>
      </c>
      <c r="B169">
        <v>45334378</v>
      </c>
      <c r="C169">
        <v>45361205</v>
      </c>
      <c r="D169">
        <v>41670191</v>
      </c>
      <c r="E169">
        <v>1</v>
      </c>
      <c r="F169">
        <v>1</v>
      </c>
      <c r="G169">
        <v>27</v>
      </c>
      <c r="H169">
        <v>3</v>
      </c>
      <c r="I169" t="s">
        <v>442</v>
      </c>
      <c r="J169" t="s">
        <v>443</v>
      </c>
      <c r="K169" t="s">
        <v>444</v>
      </c>
      <c r="L169">
        <v>1339</v>
      </c>
      <c r="N169">
        <v>1007</v>
      </c>
      <c r="O169" t="s">
        <v>93</v>
      </c>
      <c r="P169" t="s">
        <v>93</v>
      </c>
      <c r="Q169">
        <v>1</v>
      </c>
      <c r="W169">
        <v>0</v>
      </c>
      <c r="X169">
        <v>2028445372</v>
      </c>
      <c r="Y169">
        <v>7</v>
      </c>
      <c r="AA169">
        <v>35.25</v>
      </c>
      <c r="AB169">
        <v>0</v>
      </c>
      <c r="AC169">
        <v>0</v>
      </c>
      <c r="AD169">
        <v>0</v>
      </c>
      <c r="AE169">
        <v>35.25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 t="s">
        <v>3</v>
      </c>
      <c r="AT169">
        <v>7</v>
      </c>
      <c r="AU169" t="s">
        <v>3</v>
      </c>
      <c r="AV169">
        <v>0</v>
      </c>
      <c r="AW169">
        <v>2</v>
      </c>
      <c r="AX169">
        <v>45361223</v>
      </c>
      <c r="AY169">
        <v>1</v>
      </c>
      <c r="AZ169">
        <v>0</v>
      </c>
      <c r="BA169">
        <v>174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Y169*Source!I219</f>
        <v>0.224</v>
      </c>
      <c r="CY169">
        <f>AA169</f>
        <v>35.25</v>
      </c>
      <c r="CZ169">
        <f>AE169</f>
        <v>35.25</v>
      </c>
      <c r="DA169">
        <f>AI169</f>
        <v>1</v>
      </c>
      <c r="DB169">
        <f t="shared" si="31"/>
        <v>246.75</v>
      </c>
      <c r="DC169">
        <f t="shared" si="32"/>
        <v>0</v>
      </c>
    </row>
    <row r="170" spans="1:107" x14ac:dyDescent="0.2">
      <c r="A170">
        <f>ROW(Source!A220)</f>
        <v>220</v>
      </c>
      <c r="B170">
        <v>45334378</v>
      </c>
      <c r="C170">
        <v>45335738</v>
      </c>
      <c r="D170">
        <v>41655038</v>
      </c>
      <c r="E170">
        <v>27</v>
      </c>
      <c r="F170">
        <v>1</v>
      </c>
      <c r="G170">
        <v>27</v>
      </c>
      <c r="H170">
        <v>1</v>
      </c>
      <c r="I170" t="s">
        <v>420</v>
      </c>
      <c r="J170" t="s">
        <v>3</v>
      </c>
      <c r="K170" t="s">
        <v>421</v>
      </c>
      <c r="L170">
        <v>1191</v>
      </c>
      <c r="N170">
        <v>1013</v>
      </c>
      <c r="O170" t="s">
        <v>422</v>
      </c>
      <c r="P170" t="s">
        <v>422</v>
      </c>
      <c r="Q170">
        <v>1</v>
      </c>
      <c r="W170">
        <v>0</v>
      </c>
      <c r="X170">
        <v>476480486</v>
      </c>
      <c r="Y170">
        <v>10.3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 t="s">
        <v>3</v>
      </c>
      <c r="AT170">
        <v>10.3</v>
      </c>
      <c r="AU170" t="s">
        <v>3</v>
      </c>
      <c r="AV170">
        <v>1</v>
      </c>
      <c r="AW170">
        <v>2</v>
      </c>
      <c r="AX170">
        <v>45361224</v>
      </c>
      <c r="AY170">
        <v>1</v>
      </c>
      <c r="AZ170">
        <v>0</v>
      </c>
      <c r="BA170">
        <v>175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Y170*Source!I220</f>
        <v>0</v>
      </c>
      <c r="CY170">
        <f>AD170</f>
        <v>0</v>
      </c>
      <c r="CZ170">
        <f>AH170</f>
        <v>0</v>
      </c>
      <c r="DA170">
        <f>AL170</f>
        <v>1</v>
      </c>
      <c r="DB170">
        <f t="shared" si="31"/>
        <v>0</v>
      </c>
      <c r="DC170">
        <f t="shared" si="32"/>
        <v>0</v>
      </c>
    </row>
    <row r="171" spans="1:107" x14ac:dyDescent="0.2">
      <c r="A171">
        <f>ROW(Source!A220)</f>
        <v>220</v>
      </c>
      <c r="B171">
        <v>45334378</v>
      </c>
      <c r="C171">
        <v>45335738</v>
      </c>
      <c r="D171">
        <v>41667478</v>
      </c>
      <c r="E171">
        <v>1</v>
      </c>
      <c r="F171">
        <v>1</v>
      </c>
      <c r="G171">
        <v>27</v>
      </c>
      <c r="H171">
        <v>2</v>
      </c>
      <c r="I171" t="s">
        <v>475</v>
      </c>
      <c r="J171" t="s">
        <v>476</v>
      </c>
      <c r="K171" t="s">
        <v>477</v>
      </c>
      <c r="L171">
        <v>1368</v>
      </c>
      <c r="N171">
        <v>1011</v>
      </c>
      <c r="O171" t="s">
        <v>426</v>
      </c>
      <c r="P171" t="s">
        <v>426</v>
      </c>
      <c r="Q171">
        <v>1</v>
      </c>
      <c r="W171">
        <v>0</v>
      </c>
      <c r="X171">
        <v>-1930120489</v>
      </c>
      <c r="Y171">
        <v>0.89</v>
      </c>
      <c r="AA171">
        <v>0</v>
      </c>
      <c r="AB171">
        <v>1261.8699999999999</v>
      </c>
      <c r="AC171">
        <v>530.02</v>
      </c>
      <c r="AD171">
        <v>0</v>
      </c>
      <c r="AE171">
        <v>0</v>
      </c>
      <c r="AF171">
        <v>1261.8699999999999</v>
      </c>
      <c r="AG171">
        <v>530.02</v>
      </c>
      <c r="AH171">
        <v>0</v>
      </c>
      <c r="AI171">
        <v>1</v>
      </c>
      <c r="AJ171">
        <v>1</v>
      </c>
      <c r="AK171">
        <v>1</v>
      </c>
      <c r="AL171">
        <v>1</v>
      </c>
      <c r="AN171">
        <v>0</v>
      </c>
      <c r="AO171">
        <v>1</v>
      </c>
      <c r="AP171">
        <v>0</v>
      </c>
      <c r="AQ171">
        <v>0</v>
      </c>
      <c r="AR171">
        <v>0</v>
      </c>
      <c r="AS171" t="s">
        <v>3</v>
      </c>
      <c r="AT171">
        <v>0.89</v>
      </c>
      <c r="AU171" t="s">
        <v>3</v>
      </c>
      <c r="AV171">
        <v>0</v>
      </c>
      <c r="AW171">
        <v>2</v>
      </c>
      <c r="AX171">
        <v>45361225</v>
      </c>
      <c r="AY171">
        <v>1</v>
      </c>
      <c r="AZ171">
        <v>0</v>
      </c>
      <c r="BA171">
        <v>176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Y171*Source!I220</f>
        <v>0</v>
      </c>
      <c r="CY171">
        <f>AB171</f>
        <v>1261.8699999999999</v>
      </c>
      <c r="CZ171">
        <f>AF171</f>
        <v>1261.8699999999999</v>
      </c>
      <c r="DA171">
        <f>AJ171</f>
        <v>1</v>
      </c>
      <c r="DB171">
        <f t="shared" si="31"/>
        <v>1123.06</v>
      </c>
      <c r="DC171">
        <f t="shared" si="32"/>
        <v>471.72</v>
      </c>
    </row>
    <row r="172" spans="1:107" x14ac:dyDescent="0.2">
      <c r="A172">
        <f>ROW(Source!A220)</f>
        <v>220</v>
      </c>
      <c r="B172">
        <v>45334378</v>
      </c>
      <c r="C172">
        <v>45335738</v>
      </c>
      <c r="D172">
        <v>41668284</v>
      </c>
      <c r="E172">
        <v>1</v>
      </c>
      <c r="F172">
        <v>1</v>
      </c>
      <c r="G172">
        <v>27</v>
      </c>
      <c r="H172">
        <v>3</v>
      </c>
      <c r="I172" t="s">
        <v>439</v>
      </c>
      <c r="J172" t="s">
        <v>440</v>
      </c>
      <c r="K172" t="s">
        <v>441</v>
      </c>
      <c r="L172">
        <v>1348</v>
      </c>
      <c r="N172">
        <v>1009</v>
      </c>
      <c r="O172" t="s">
        <v>26</v>
      </c>
      <c r="P172" t="s">
        <v>26</v>
      </c>
      <c r="Q172">
        <v>1000</v>
      </c>
      <c r="W172">
        <v>0</v>
      </c>
      <c r="X172">
        <v>-298244648</v>
      </c>
      <c r="Y172">
        <v>0.06</v>
      </c>
      <c r="AA172">
        <v>25888.1</v>
      </c>
      <c r="AB172">
        <v>0</v>
      </c>
      <c r="AC172">
        <v>0</v>
      </c>
      <c r="AD172">
        <v>0</v>
      </c>
      <c r="AE172">
        <v>25888.1</v>
      </c>
      <c r="AF172">
        <v>0</v>
      </c>
      <c r="AG172">
        <v>0</v>
      </c>
      <c r="AH172">
        <v>0</v>
      </c>
      <c r="AI172">
        <v>1</v>
      </c>
      <c r="AJ172">
        <v>1</v>
      </c>
      <c r="AK172">
        <v>1</v>
      </c>
      <c r="AL172">
        <v>1</v>
      </c>
      <c r="AN172">
        <v>0</v>
      </c>
      <c r="AO172">
        <v>1</v>
      </c>
      <c r="AP172">
        <v>0</v>
      </c>
      <c r="AQ172">
        <v>0</v>
      </c>
      <c r="AR172">
        <v>0</v>
      </c>
      <c r="AS172" t="s">
        <v>3</v>
      </c>
      <c r="AT172">
        <v>0.06</v>
      </c>
      <c r="AU172" t="s">
        <v>3</v>
      </c>
      <c r="AV172">
        <v>0</v>
      </c>
      <c r="AW172">
        <v>2</v>
      </c>
      <c r="AX172">
        <v>45361226</v>
      </c>
      <c r="AY172">
        <v>1</v>
      </c>
      <c r="AZ172">
        <v>0</v>
      </c>
      <c r="BA172">
        <v>177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CX172">
        <f>Y172*Source!I220</f>
        <v>0</v>
      </c>
      <c r="CY172">
        <f>AA172</f>
        <v>25888.1</v>
      </c>
      <c r="CZ172">
        <f>AE172</f>
        <v>25888.1</v>
      </c>
      <c r="DA172">
        <f>AI172</f>
        <v>1</v>
      </c>
      <c r="DB172">
        <f t="shared" si="31"/>
        <v>1553.29</v>
      </c>
      <c r="DC172">
        <f t="shared" si="32"/>
        <v>0</v>
      </c>
    </row>
    <row r="173" spans="1:107" x14ac:dyDescent="0.2">
      <c r="A173">
        <f>ROW(Source!A220)</f>
        <v>220</v>
      </c>
      <c r="B173">
        <v>45334378</v>
      </c>
      <c r="C173">
        <v>45335738</v>
      </c>
      <c r="D173">
        <v>41671362</v>
      </c>
      <c r="E173">
        <v>1</v>
      </c>
      <c r="F173">
        <v>1</v>
      </c>
      <c r="G173">
        <v>27</v>
      </c>
      <c r="H173">
        <v>3</v>
      </c>
      <c r="I173" t="s">
        <v>553</v>
      </c>
      <c r="J173" t="s">
        <v>554</v>
      </c>
      <c r="K173" t="s">
        <v>555</v>
      </c>
      <c r="L173">
        <v>1348</v>
      </c>
      <c r="N173">
        <v>1009</v>
      </c>
      <c r="O173" t="s">
        <v>26</v>
      </c>
      <c r="P173" t="s">
        <v>26</v>
      </c>
      <c r="Q173">
        <v>1000</v>
      </c>
      <c r="W173">
        <v>0</v>
      </c>
      <c r="X173">
        <v>828582171</v>
      </c>
      <c r="Y173">
        <v>10.7</v>
      </c>
      <c r="AA173">
        <v>2679.67</v>
      </c>
      <c r="AB173">
        <v>0</v>
      </c>
      <c r="AC173">
        <v>0</v>
      </c>
      <c r="AD173">
        <v>0</v>
      </c>
      <c r="AE173">
        <v>2679.67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1</v>
      </c>
      <c r="AL173">
        <v>1</v>
      </c>
      <c r="AN173">
        <v>0</v>
      </c>
      <c r="AO173">
        <v>1</v>
      </c>
      <c r="AP173">
        <v>0</v>
      </c>
      <c r="AQ173">
        <v>0</v>
      </c>
      <c r="AR173">
        <v>0</v>
      </c>
      <c r="AS173" t="s">
        <v>3</v>
      </c>
      <c r="AT173">
        <v>10.7</v>
      </c>
      <c r="AU173" t="s">
        <v>3</v>
      </c>
      <c r="AV173">
        <v>0</v>
      </c>
      <c r="AW173">
        <v>2</v>
      </c>
      <c r="AX173">
        <v>45361227</v>
      </c>
      <c r="AY173">
        <v>1</v>
      </c>
      <c r="AZ173">
        <v>0</v>
      </c>
      <c r="BA173">
        <v>178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CX173">
        <f>Y173*Source!I220</f>
        <v>0</v>
      </c>
      <c r="CY173">
        <f>AA173</f>
        <v>2679.67</v>
      </c>
      <c r="CZ173">
        <f>AE173</f>
        <v>2679.67</v>
      </c>
      <c r="DA173">
        <f>AI173</f>
        <v>1</v>
      </c>
      <c r="DB173">
        <f t="shared" si="31"/>
        <v>28672.47</v>
      </c>
      <c r="DC173">
        <f t="shared" si="32"/>
        <v>0</v>
      </c>
    </row>
    <row r="174" spans="1:107" x14ac:dyDescent="0.2">
      <c r="A174">
        <f>ROW(Source!A221)</f>
        <v>221</v>
      </c>
      <c r="B174">
        <v>45334378</v>
      </c>
      <c r="C174">
        <v>45335770</v>
      </c>
      <c r="D174">
        <v>41655038</v>
      </c>
      <c r="E174">
        <v>27</v>
      </c>
      <c r="F174">
        <v>1</v>
      </c>
      <c r="G174">
        <v>27</v>
      </c>
      <c r="H174">
        <v>1</v>
      </c>
      <c r="I174" t="s">
        <v>420</v>
      </c>
      <c r="J174" t="s">
        <v>3</v>
      </c>
      <c r="K174" t="s">
        <v>421</v>
      </c>
      <c r="L174">
        <v>1191</v>
      </c>
      <c r="N174">
        <v>1013</v>
      </c>
      <c r="O174" t="s">
        <v>422</v>
      </c>
      <c r="P174" t="s">
        <v>422</v>
      </c>
      <c r="Q174">
        <v>1</v>
      </c>
      <c r="W174">
        <v>0</v>
      </c>
      <c r="X174">
        <v>476480486</v>
      </c>
      <c r="Y174">
        <v>13.57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1</v>
      </c>
      <c r="AK174">
        <v>1</v>
      </c>
      <c r="AL174">
        <v>1</v>
      </c>
      <c r="AN174">
        <v>0</v>
      </c>
      <c r="AO174">
        <v>1</v>
      </c>
      <c r="AP174">
        <v>0</v>
      </c>
      <c r="AQ174">
        <v>0</v>
      </c>
      <c r="AR174">
        <v>0</v>
      </c>
      <c r="AS174" t="s">
        <v>3</v>
      </c>
      <c r="AT174">
        <v>13.57</v>
      </c>
      <c r="AU174" t="s">
        <v>3</v>
      </c>
      <c r="AV174">
        <v>1</v>
      </c>
      <c r="AW174">
        <v>2</v>
      </c>
      <c r="AX174">
        <v>46238418</v>
      </c>
      <c r="AY174">
        <v>1</v>
      </c>
      <c r="AZ174">
        <v>0</v>
      </c>
      <c r="BA174">
        <v>179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CX174">
        <f>Y174*Source!I221</f>
        <v>4.3424000000000005</v>
      </c>
      <c r="CY174">
        <f>AD174</f>
        <v>0</v>
      </c>
      <c r="CZ174">
        <f>AH174</f>
        <v>0</v>
      </c>
      <c r="DA174">
        <f>AL174</f>
        <v>1</v>
      </c>
      <c r="DB174">
        <f t="shared" si="31"/>
        <v>0</v>
      </c>
      <c r="DC174">
        <f t="shared" si="32"/>
        <v>0</v>
      </c>
    </row>
    <row r="175" spans="1:107" x14ac:dyDescent="0.2">
      <c r="A175">
        <f>ROW(Source!A221)</f>
        <v>221</v>
      </c>
      <c r="B175">
        <v>45334378</v>
      </c>
      <c r="C175">
        <v>45335770</v>
      </c>
      <c r="D175">
        <v>41667480</v>
      </c>
      <c r="E175">
        <v>1</v>
      </c>
      <c r="F175">
        <v>1</v>
      </c>
      <c r="G175">
        <v>27</v>
      </c>
      <c r="H175">
        <v>2</v>
      </c>
      <c r="I175" t="s">
        <v>433</v>
      </c>
      <c r="J175" t="s">
        <v>434</v>
      </c>
      <c r="K175" t="s">
        <v>435</v>
      </c>
      <c r="L175">
        <v>1368</v>
      </c>
      <c r="N175">
        <v>1011</v>
      </c>
      <c r="O175" t="s">
        <v>426</v>
      </c>
      <c r="P175" t="s">
        <v>426</v>
      </c>
      <c r="Q175">
        <v>1</v>
      </c>
      <c r="W175">
        <v>0</v>
      </c>
      <c r="X175">
        <v>-1085430917</v>
      </c>
      <c r="Y175">
        <v>0.46</v>
      </c>
      <c r="AA175">
        <v>0</v>
      </c>
      <c r="AB175">
        <v>888.61</v>
      </c>
      <c r="AC175">
        <v>396.74</v>
      </c>
      <c r="AD175">
        <v>0</v>
      </c>
      <c r="AE175">
        <v>0</v>
      </c>
      <c r="AF175">
        <v>888.61</v>
      </c>
      <c r="AG175">
        <v>396.74</v>
      </c>
      <c r="AH175">
        <v>0</v>
      </c>
      <c r="AI175">
        <v>1</v>
      </c>
      <c r="AJ175">
        <v>1</v>
      </c>
      <c r="AK175">
        <v>1</v>
      </c>
      <c r="AL175">
        <v>1</v>
      </c>
      <c r="AN175">
        <v>0</v>
      </c>
      <c r="AO175">
        <v>1</v>
      </c>
      <c r="AP175">
        <v>0</v>
      </c>
      <c r="AQ175">
        <v>0</v>
      </c>
      <c r="AR175">
        <v>0</v>
      </c>
      <c r="AS175" t="s">
        <v>3</v>
      </c>
      <c r="AT175">
        <v>0.46</v>
      </c>
      <c r="AU175" t="s">
        <v>3</v>
      </c>
      <c r="AV175">
        <v>0</v>
      </c>
      <c r="AW175">
        <v>2</v>
      </c>
      <c r="AX175">
        <v>46238419</v>
      </c>
      <c r="AY175">
        <v>1</v>
      </c>
      <c r="AZ175">
        <v>0</v>
      </c>
      <c r="BA175">
        <v>180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CX175">
        <f>Y175*Source!I221</f>
        <v>0.1472</v>
      </c>
      <c r="CY175">
        <f>AB175</f>
        <v>888.61</v>
      </c>
      <c r="CZ175">
        <f>AF175</f>
        <v>888.61</v>
      </c>
      <c r="DA175">
        <f>AJ175</f>
        <v>1</v>
      </c>
      <c r="DB175">
        <f t="shared" si="31"/>
        <v>408.76</v>
      </c>
      <c r="DC175">
        <f t="shared" si="32"/>
        <v>182.5</v>
      </c>
    </row>
    <row r="176" spans="1:107" x14ac:dyDescent="0.2">
      <c r="A176">
        <f>ROW(Source!A221)</f>
        <v>221</v>
      </c>
      <c r="B176">
        <v>45334378</v>
      </c>
      <c r="C176">
        <v>45335770</v>
      </c>
      <c r="D176">
        <v>41667481</v>
      </c>
      <c r="E176">
        <v>1</v>
      </c>
      <c r="F176">
        <v>1</v>
      </c>
      <c r="G176">
        <v>27</v>
      </c>
      <c r="H176">
        <v>2</v>
      </c>
      <c r="I176" t="s">
        <v>538</v>
      </c>
      <c r="J176" t="s">
        <v>539</v>
      </c>
      <c r="K176" t="s">
        <v>540</v>
      </c>
      <c r="L176">
        <v>1368</v>
      </c>
      <c r="N176">
        <v>1011</v>
      </c>
      <c r="O176" t="s">
        <v>426</v>
      </c>
      <c r="P176" t="s">
        <v>426</v>
      </c>
      <c r="Q176">
        <v>1</v>
      </c>
      <c r="W176">
        <v>0</v>
      </c>
      <c r="X176">
        <v>-784871617</v>
      </c>
      <c r="Y176">
        <v>1.39</v>
      </c>
      <c r="AA176">
        <v>0</v>
      </c>
      <c r="AB176">
        <v>880.59</v>
      </c>
      <c r="AC176">
        <v>534.02</v>
      </c>
      <c r="AD176">
        <v>0</v>
      </c>
      <c r="AE176">
        <v>0</v>
      </c>
      <c r="AF176">
        <v>880.59</v>
      </c>
      <c r="AG176">
        <v>534.02</v>
      </c>
      <c r="AH176">
        <v>0</v>
      </c>
      <c r="AI176">
        <v>1</v>
      </c>
      <c r="AJ176">
        <v>1</v>
      </c>
      <c r="AK176">
        <v>1</v>
      </c>
      <c r="AL176">
        <v>1</v>
      </c>
      <c r="AN176">
        <v>0</v>
      </c>
      <c r="AO176">
        <v>1</v>
      </c>
      <c r="AP176">
        <v>0</v>
      </c>
      <c r="AQ176">
        <v>0</v>
      </c>
      <c r="AR176">
        <v>0</v>
      </c>
      <c r="AS176" t="s">
        <v>3</v>
      </c>
      <c r="AT176">
        <v>1.39</v>
      </c>
      <c r="AU176" t="s">
        <v>3</v>
      </c>
      <c r="AV176">
        <v>0</v>
      </c>
      <c r="AW176">
        <v>2</v>
      </c>
      <c r="AX176">
        <v>46238420</v>
      </c>
      <c r="AY176">
        <v>1</v>
      </c>
      <c r="AZ176">
        <v>0</v>
      </c>
      <c r="BA176">
        <v>181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CX176">
        <f>Y176*Source!I221</f>
        <v>0.44479999999999997</v>
      </c>
      <c r="CY176">
        <f>AB176</f>
        <v>880.59</v>
      </c>
      <c r="CZ176">
        <f>AF176</f>
        <v>880.59</v>
      </c>
      <c r="DA176">
        <f>AJ176</f>
        <v>1</v>
      </c>
      <c r="DB176">
        <f t="shared" si="31"/>
        <v>1224.02</v>
      </c>
      <c r="DC176">
        <f t="shared" si="32"/>
        <v>742.29</v>
      </c>
    </row>
    <row r="177" spans="1:107" x14ac:dyDescent="0.2">
      <c r="A177">
        <f>ROW(Source!A221)</f>
        <v>221</v>
      </c>
      <c r="B177">
        <v>45334378</v>
      </c>
      <c r="C177">
        <v>45335770</v>
      </c>
      <c r="D177">
        <v>41671373</v>
      </c>
      <c r="E177">
        <v>1</v>
      </c>
      <c r="F177">
        <v>1</v>
      </c>
      <c r="G177">
        <v>27</v>
      </c>
      <c r="H177">
        <v>3</v>
      </c>
      <c r="I177" t="s">
        <v>83</v>
      </c>
      <c r="J177" t="s">
        <v>84</v>
      </c>
      <c r="K177" t="s">
        <v>193</v>
      </c>
      <c r="L177">
        <v>1348</v>
      </c>
      <c r="N177">
        <v>1009</v>
      </c>
      <c r="O177" t="s">
        <v>26</v>
      </c>
      <c r="P177" t="s">
        <v>26</v>
      </c>
      <c r="Q177">
        <v>1000</v>
      </c>
      <c r="W177">
        <v>1</v>
      </c>
      <c r="X177">
        <v>734291692</v>
      </c>
      <c r="Y177">
        <v>-9.58</v>
      </c>
      <c r="AA177">
        <v>2690.29</v>
      </c>
      <c r="AB177">
        <v>0</v>
      </c>
      <c r="AC177">
        <v>0</v>
      </c>
      <c r="AD177">
        <v>0</v>
      </c>
      <c r="AE177">
        <v>2690.29</v>
      </c>
      <c r="AF177">
        <v>0</v>
      </c>
      <c r="AG177">
        <v>0</v>
      </c>
      <c r="AH177">
        <v>0</v>
      </c>
      <c r="AI177">
        <v>1</v>
      </c>
      <c r="AJ177">
        <v>1</v>
      </c>
      <c r="AK177">
        <v>1</v>
      </c>
      <c r="AL177">
        <v>1</v>
      </c>
      <c r="AN177">
        <v>0</v>
      </c>
      <c r="AO177">
        <v>1</v>
      </c>
      <c r="AP177">
        <v>0</v>
      </c>
      <c r="AQ177">
        <v>0</v>
      </c>
      <c r="AR177">
        <v>0</v>
      </c>
      <c r="AS177" t="s">
        <v>3</v>
      </c>
      <c r="AT177">
        <v>-9.58</v>
      </c>
      <c r="AU177" t="s">
        <v>3</v>
      </c>
      <c r="AV177">
        <v>0</v>
      </c>
      <c r="AW177">
        <v>2</v>
      </c>
      <c r="AX177">
        <v>46238421</v>
      </c>
      <c r="AY177">
        <v>1</v>
      </c>
      <c r="AZ177">
        <v>6144</v>
      </c>
      <c r="BA177">
        <v>182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CX177">
        <f>Y177*Source!I221</f>
        <v>-3.0655999999999999</v>
      </c>
      <c r="CY177">
        <f>AA177</f>
        <v>2690.29</v>
      </c>
      <c r="CZ177">
        <f>AE177</f>
        <v>2690.29</v>
      </c>
      <c r="DA177">
        <f>AI177</f>
        <v>1</v>
      </c>
      <c r="DB177">
        <f t="shared" si="31"/>
        <v>-25772.98</v>
      </c>
      <c r="DC177">
        <f t="shared" si="32"/>
        <v>0</v>
      </c>
    </row>
    <row r="178" spans="1:107" x14ac:dyDescent="0.2">
      <c r="A178">
        <f>ROW(Source!A221)</f>
        <v>221</v>
      </c>
      <c r="B178">
        <v>45334378</v>
      </c>
      <c r="C178">
        <v>45335770</v>
      </c>
      <c r="D178">
        <v>41671389</v>
      </c>
      <c r="E178">
        <v>1</v>
      </c>
      <c r="F178">
        <v>1</v>
      </c>
      <c r="G178">
        <v>27</v>
      </c>
      <c r="H178">
        <v>3</v>
      </c>
      <c r="I178" t="s">
        <v>32</v>
      </c>
      <c r="J178" t="s">
        <v>34</v>
      </c>
      <c r="K178" t="s">
        <v>33</v>
      </c>
      <c r="L178">
        <v>1348</v>
      </c>
      <c r="N178">
        <v>1009</v>
      </c>
      <c r="O178" t="s">
        <v>26</v>
      </c>
      <c r="P178" t="s">
        <v>26</v>
      </c>
      <c r="Q178">
        <v>1000</v>
      </c>
      <c r="W178">
        <v>0</v>
      </c>
      <c r="X178">
        <v>-740831190</v>
      </c>
      <c r="Y178">
        <v>9.33</v>
      </c>
      <c r="AA178">
        <v>2652.04</v>
      </c>
      <c r="AB178">
        <v>0</v>
      </c>
      <c r="AC178">
        <v>0</v>
      </c>
      <c r="AD178">
        <v>0</v>
      </c>
      <c r="AE178">
        <v>2652.04</v>
      </c>
      <c r="AF178">
        <v>0</v>
      </c>
      <c r="AG178">
        <v>0</v>
      </c>
      <c r="AH178">
        <v>0</v>
      </c>
      <c r="AI178">
        <v>1</v>
      </c>
      <c r="AJ178">
        <v>1</v>
      </c>
      <c r="AK178">
        <v>1</v>
      </c>
      <c r="AL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3</v>
      </c>
      <c r="AT178">
        <v>9.33</v>
      </c>
      <c r="AU178" t="s">
        <v>3</v>
      </c>
      <c r="AV178">
        <v>0</v>
      </c>
      <c r="AW178">
        <v>1</v>
      </c>
      <c r="AX178">
        <v>-1</v>
      </c>
      <c r="AY178">
        <v>0</v>
      </c>
      <c r="AZ178">
        <v>0</v>
      </c>
      <c r="BA178" t="s">
        <v>3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CX178">
        <f>Y178*Source!I221</f>
        <v>2.9856000000000003</v>
      </c>
      <c r="CY178">
        <f>AA178</f>
        <v>2652.04</v>
      </c>
      <c r="CZ178">
        <f>AE178</f>
        <v>2652.04</v>
      </c>
      <c r="DA178">
        <f>AI178</f>
        <v>1</v>
      </c>
      <c r="DB178">
        <f t="shared" si="31"/>
        <v>24743.53</v>
      </c>
      <c r="DC178">
        <f t="shared" si="32"/>
        <v>0</v>
      </c>
    </row>
    <row r="179" spans="1:107" x14ac:dyDescent="0.2">
      <c r="A179">
        <f>ROW(Source!A258)</f>
        <v>258</v>
      </c>
      <c r="B179">
        <v>45334378</v>
      </c>
      <c r="C179">
        <v>45361046</v>
      </c>
      <c r="D179">
        <v>41655038</v>
      </c>
      <c r="E179">
        <v>27</v>
      </c>
      <c r="F179">
        <v>1</v>
      </c>
      <c r="G179">
        <v>27</v>
      </c>
      <c r="H179">
        <v>1</v>
      </c>
      <c r="I179" t="s">
        <v>420</v>
      </c>
      <c r="J179" t="s">
        <v>3</v>
      </c>
      <c r="K179" t="s">
        <v>421</v>
      </c>
      <c r="L179">
        <v>1191</v>
      </c>
      <c r="N179">
        <v>1013</v>
      </c>
      <c r="O179" t="s">
        <v>422</v>
      </c>
      <c r="P179" t="s">
        <v>422</v>
      </c>
      <c r="Q179">
        <v>1</v>
      </c>
      <c r="W179">
        <v>0</v>
      </c>
      <c r="X179">
        <v>476480486</v>
      </c>
      <c r="Y179">
        <v>1.59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1</v>
      </c>
      <c r="AL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 t="s">
        <v>3</v>
      </c>
      <c r="AT179">
        <v>1.59</v>
      </c>
      <c r="AU179" t="s">
        <v>3</v>
      </c>
      <c r="AV179">
        <v>1</v>
      </c>
      <c r="AW179">
        <v>2</v>
      </c>
      <c r="AX179">
        <v>45361136</v>
      </c>
      <c r="AY179">
        <v>1</v>
      </c>
      <c r="AZ179">
        <v>0</v>
      </c>
      <c r="BA179">
        <v>183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CX179">
        <f>Y179*Source!I258</f>
        <v>1.14755706</v>
      </c>
      <c r="CY179">
        <f>AD179</f>
        <v>0</v>
      </c>
      <c r="CZ179">
        <f>AH179</f>
        <v>0</v>
      </c>
      <c r="DA179">
        <f>AL179</f>
        <v>1</v>
      </c>
      <c r="DB179">
        <f t="shared" si="31"/>
        <v>0</v>
      </c>
      <c r="DC179">
        <f t="shared" si="32"/>
        <v>0</v>
      </c>
    </row>
    <row r="180" spans="1:107" x14ac:dyDescent="0.2">
      <c r="A180">
        <f>ROW(Source!A258)</f>
        <v>258</v>
      </c>
      <c r="B180">
        <v>45334378</v>
      </c>
      <c r="C180">
        <v>45361046</v>
      </c>
      <c r="D180">
        <v>41667290</v>
      </c>
      <c r="E180">
        <v>1</v>
      </c>
      <c r="F180">
        <v>1</v>
      </c>
      <c r="G180">
        <v>27</v>
      </c>
      <c r="H180">
        <v>2</v>
      </c>
      <c r="I180" t="s">
        <v>514</v>
      </c>
      <c r="J180" t="s">
        <v>515</v>
      </c>
      <c r="K180" t="s">
        <v>516</v>
      </c>
      <c r="L180">
        <v>1368</v>
      </c>
      <c r="N180">
        <v>1011</v>
      </c>
      <c r="O180" t="s">
        <v>426</v>
      </c>
      <c r="P180" t="s">
        <v>426</v>
      </c>
      <c r="Q180">
        <v>1</v>
      </c>
      <c r="W180">
        <v>0</v>
      </c>
      <c r="X180">
        <v>-903558812</v>
      </c>
      <c r="Y180">
        <v>4.9800000000000004</v>
      </c>
      <c r="AA180">
        <v>0</v>
      </c>
      <c r="AB180">
        <v>1493.72</v>
      </c>
      <c r="AC180">
        <v>566.86</v>
      </c>
      <c r="AD180">
        <v>0</v>
      </c>
      <c r="AE180">
        <v>0</v>
      </c>
      <c r="AF180">
        <v>1493.72</v>
      </c>
      <c r="AG180">
        <v>566.86</v>
      </c>
      <c r="AH180">
        <v>0</v>
      </c>
      <c r="AI180">
        <v>1</v>
      </c>
      <c r="AJ180">
        <v>1</v>
      </c>
      <c r="AK180">
        <v>1</v>
      </c>
      <c r="AL180">
        <v>1</v>
      </c>
      <c r="AN180">
        <v>0</v>
      </c>
      <c r="AO180">
        <v>1</v>
      </c>
      <c r="AP180">
        <v>0</v>
      </c>
      <c r="AQ180">
        <v>0</v>
      </c>
      <c r="AR180">
        <v>0</v>
      </c>
      <c r="AS180" t="s">
        <v>3</v>
      </c>
      <c r="AT180">
        <v>4.9800000000000004</v>
      </c>
      <c r="AU180" t="s">
        <v>3</v>
      </c>
      <c r="AV180">
        <v>0</v>
      </c>
      <c r="AW180">
        <v>2</v>
      </c>
      <c r="AX180">
        <v>45361137</v>
      </c>
      <c r="AY180">
        <v>1</v>
      </c>
      <c r="AZ180">
        <v>0</v>
      </c>
      <c r="BA180">
        <v>184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CX180">
        <f>Y180*Source!I258</f>
        <v>3.5942353200000001</v>
      </c>
      <c r="CY180">
        <f>AB180</f>
        <v>1493.72</v>
      </c>
      <c r="CZ180">
        <f>AF180</f>
        <v>1493.72</v>
      </c>
      <c r="DA180">
        <f>AJ180</f>
        <v>1</v>
      </c>
      <c r="DB180">
        <f t="shared" si="31"/>
        <v>7438.73</v>
      </c>
      <c r="DC180">
        <f t="shared" si="32"/>
        <v>2822.96</v>
      </c>
    </row>
    <row r="181" spans="1:107" x14ac:dyDescent="0.2">
      <c r="A181">
        <f>ROW(Source!A258)</f>
        <v>258</v>
      </c>
      <c r="B181">
        <v>45334378</v>
      </c>
      <c r="C181">
        <v>45361046</v>
      </c>
      <c r="D181">
        <v>41667313</v>
      </c>
      <c r="E181">
        <v>1</v>
      </c>
      <c r="F181">
        <v>1</v>
      </c>
      <c r="G181">
        <v>27</v>
      </c>
      <c r="H181">
        <v>2</v>
      </c>
      <c r="I181" t="s">
        <v>517</v>
      </c>
      <c r="J181" t="s">
        <v>518</v>
      </c>
      <c r="K181" t="s">
        <v>519</v>
      </c>
      <c r="L181">
        <v>1368</v>
      </c>
      <c r="N181">
        <v>1011</v>
      </c>
      <c r="O181" t="s">
        <v>426</v>
      </c>
      <c r="P181" t="s">
        <v>426</v>
      </c>
      <c r="Q181">
        <v>1</v>
      </c>
      <c r="W181">
        <v>0</v>
      </c>
      <c r="X181">
        <v>-888973741</v>
      </c>
      <c r="Y181">
        <v>1.25</v>
      </c>
      <c r="AA181">
        <v>0</v>
      </c>
      <c r="AB181">
        <v>1072.23</v>
      </c>
      <c r="AC181">
        <v>488.73</v>
      </c>
      <c r="AD181">
        <v>0</v>
      </c>
      <c r="AE181">
        <v>0</v>
      </c>
      <c r="AF181">
        <v>1072.23</v>
      </c>
      <c r="AG181">
        <v>488.73</v>
      </c>
      <c r="AH181">
        <v>0</v>
      </c>
      <c r="AI181">
        <v>1</v>
      </c>
      <c r="AJ181">
        <v>1</v>
      </c>
      <c r="AK181">
        <v>1</v>
      </c>
      <c r="AL181">
        <v>1</v>
      </c>
      <c r="AN181">
        <v>0</v>
      </c>
      <c r="AO181">
        <v>1</v>
      </c>
      <c r="AP181">
        <v>0</v>
      </c>
      <c r="AQ181">
        <v>0</v>
      </c>
      <c r="AR181">
        <v>0</v>
      </c>
      <c r="AS181" t="s">
        <v>3</v>
      </c>
      <c r="AT181">
        <v>1.25</v>
      </c>
      <c r="AU181" t="s">
        <v>3</v>
      </c>
      <c r="AV181">
        <v>0</v>
      </c>
      <c r="AW181">
        <v>2</v>
      </c>
      <c r="AX181">
        <v>45361138</v>
      </c>
      <c r="AY181">
        <v>1</v>
      </c>
      <c r="AZ181">
        <v>0</v>
      </c>
      <c r="BA181">
        <v>185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CX181">
        <f>Y181*Source!I258</f>
        <v>0.90216750000000001</v>
      </c>
      <c r="CY181">
        <f>AB181</f>
        <v>1072.23</v>
      </c>
      <c r="CZ181">
        <f>AF181</f>
        <v>1072.23</v>
      </c>
      <c r="DA181">
        <f>AJ181</f>
        <v>1</v>
      </c>
      <c r="DB181">
        <f t="shared" si="31"/>
        <v>1340.29</v>
      </c>
      <c r="DC181">
        <f t="shared" si="32"/>
        <v>610.91</v>
      </c>
    </row>
    <row r="182" spans="1:107" x14ac:dyDescent="0.2">
      <c r="A182">
        <f>ROW(Source!A259)</f>
        <v>259</v>
      </c>
      <c r="B182">
        <v>45334378</v>
      </c>
      <c r="C182">
        <v>45361053</v>
      </c>
      <c r="D182">
        <v>41655038</v>
      </c>
      <c r="E182">
        <v>27</v>
      </c>
      <c r="F182">
        <v>1</v>
      </c>
      <c r="G182">
        <v>27</v>
      </c>
      <c r="H182">
        <v>1</v>
      </c>
      <c r="I182" t="s">
        <v>420</v>
      </c>
      <c r="J182" t="s">
        <v>3</v>
      </c>
      <c r="K182" t="s">
        <v>421</v>
      </c>
      <c r="L182">
        <v>1191</v>
      </c>
      <c r="N182">
        <v>1013</v>
      </c>
      <c r="O182" t="s">
        <v>422</v>
      </c>
      <c r="P182" t="s">
        <v>422</v>
      </c>
      <c r="Q182">
        <v>1</v>
      </c>
      <c r="W182">
        <v>0</v>
      </c>
      <c r="X182">
        <v>476480486</v>
      </c>
      <c r="Y182">
        <v>221.6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1</v>
      </c>
      <c r="AJ182">
        <v>1</v>
      </c>
      <c r="AK182">
        <v>1</v>
      </c>
      <c r="AL182">
        <v>1</v>
      </c>
      <c r="AN182">
        <v>0</v>
      </c>
      <c r="AO182">
        <v>1</v>
      </c>
      <c r="AP182">
        <v>0</v>
      </c>
      <c r="AQ182">
        <v>0</v>
      </c>
      <c r="AR182">
        <v>0</v>
      </c>
      <c r="AS182" t="s">
        <v>3</v>
      </c>
      <c r="AT182">
        <v>221.6</v>
      </c>
      <c r="AU182" t="s">
        <v>3</v>
      </c>
      <c r="AV182">
        <v>1</v>
      </c>
      <c r="AW182">
        <v>2</v>
      </c>
      <c r="AX182">
        <v>45361139</v>
      </c>
      <c r="AY182">
        <v>1</v>
      </c>
      <c r="AZ182">
        <v>0</v>
      </c>
      <c r="BA182">
        <v>186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CX182">
        <f>Y182*Source!I259</f>
        <v>8.4176976000000003</v>
      </c>
      <c r="CY182">
        <f>AD182</f>
        <v>0</v>
      </c>
      <c r="CZ182">
        <f>AH182</f>
        <v>0</v>
      </c>
      <c r="DA182">
        <f>AL182</f>
        <v>1</v>
      </c>
      <c r="DB182">
        <f t="shared" si="31"/>
        <v>0</v>
      </c>
      <c r="DC182">
        <f t="shared" si="32"/>
        <v>0</v>
      </c>
    </row>
    <row r="183" spans="1:107" x14ac:dyDescent="0.2">
      <c r="A183">
        <f>ROW(Source!A260)</f>
        <v>260</v>
      </c>
      <c r="B183">
        <v>45334378</v>
      </c>
      <c r="C183">
        <v>45361056</v>
      </c>
      <c r="D183">
        <v>41655038</v>
      </c>
      <c r="E183">
        <v>27</v>
      </c>
      <c r="F183">
        <v>1</v>
      </c>
      <c r="G183">
        <v>27</v>
      </c>
      <c r="H183">
        <v>1</v>
      </c>
      <c r="I183" t="s">
        <v>420</v>
      </c>
      <c r="J183" t="s">
        <v>3</v>
      </c>
      <c r="K183" t="s">
        <v>421</v>
      </c>
      <c r="L183">
        <v>1191</v>
      </c>
      <c r="N183">
        <v>1013</v>
      </c>
      <c r="O183" t="s">
        <v>422</v>
      </c>
      <c r="P183" t="s">
        <v>422</v>
      </c>
      <c r="Q183">
        <v>1</v>
      </c>
      <c r="W183">
        <v>0</v>
      </c>
      <c r="X183">
        <v>476480486</v>
      </c>
      <c r="Y183">
        <v>1.59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1</v>
      </c>
      <c r="AK183">
        <v>1</v>
      </c>
      <c r="AL183">
        <v>1</v>
      </c>
      <c r="AN183">
        <v>0</v>
      </c>
      <c r="AO183">
        <v>1</v>
      </c>
      <c r="AP183">
        <v>0</v>
      </c>
      <c r="AQ183">
        <v>0</v>
      </c>
      <c r="AR183">
        <v>0</v>
      </c>
      <c r="AS183" t="s">
        <v>3</v>
      </c>
      <c r="AT183">
        <v>1.59</v>
      </c>
      <c r="AU183" t="s">
        <v>3</v>
      </c>
      <c r="AV183">
        <v>1</v>
      </c>
      <c r="AW183">
        <v>2</v>
      </c>
      <c r="AX183">
        <v>45361088</v>
      </c>
      <c r="AY183">
        <v>1</v>
      </c>
      <c r="AZ183">
        <v>0</v>
      </c>
      <c r="BA183">
        <v>187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CX183">
        <f>Y183*Source!I260</f>
        <v>5.4357966000000001E-2</v>
      </c>
      <c r="CY183">
        <f>AD183</f>
        <v>0</v>
      </c>
      <c r="CZ183">
        <f>AH183</f>
        <v>0</v>
      </c>
      <c r="DA183">
        <f>AL183</f>
        <v>1</v>
      </c>
      <c r="DB183">
        <f t="shared" si="31"/>
        <v>0</v>
      </c>
      <c r="DC183">
        <f t="shared" si="32"/>
        <v>0</v>
      </c>
    </row>
    <row r="184" spans="1:107" x14ac:dyDescent="0.2">
      <c r="A184">
        <f>ROW(Source!A260)</f>
        <v>260</v>
      </c>
      <c r="B184">
        <v>45334378</v>
      </c>
      <c r="C184">
        <v>45361056</v>
      </c>
      <c r="D184">
        <v>41667290</v>
      </c>
      <c r="E184">
        <v>1</v>
      </c>
      <c r="F184">
        <v>1</v>
      </c>
      <c r="G184">
        <v>27</v>
      </c>
      <c r="H184">
        <v>2</v>
      </c>
      <c r="I184" t="s">
        <v>514</v>
      </c>
      <c r="J184" t="s">
        <v>515</v>
      </c>
      <c r="K184" t="s">
        <v>516</v>
      </c>
      <c r="L184">
        <v>1368</v>
      </c>
      <c r="N184">
        <v>1011</v>
      </c>
      <c r="O184" t="s">
        <v>426</v>
      </c>
      <c r="P184" t="s">
        <v>426</v>
      </c>
      <c r="Q184">
        <v>1</v>
      </c>
      <c r="W184">
        <v>0</v>
      </c>
      <c r="X184">
        <v>-903558812</v>
      </c>
      <c r="Y184">
        <v>4.9800000000000004</v>
      </c>
      <c r="AA184">
        <v>0</v>
      </c>
      <c r="AB184">
        <v>1493.72</v>
      </c>
      <c r="AC184">
        <v>566.86</v>
      </c>
      <c r="AD184">
        <v>0</v>
      </c>
      <c r="AE184">
        <v>0</v>
      </c>
      <c r="AF184">
        <v>1493.72</v>
      </c>
      <c r="AG184">
        <v>566.86</v>
      </c>
      <c r="AH184">
        <v>0</v>
      </c>
      <c r="AI184">
        <v>1</v>
      </c>
      <c r="AJ184">
        <v>1</v>
      </c>
      <c r="AK184">
        <v>1</v>
      </c>
      <c r="AL184">
        <v>1</v>
      </c>
      <c r="AN184">
        <v>0</v>
      </c>
      <c r="AO184">
        <v>1</v>
      </c>
      <c r="AP184">
        <v>0</v>
      </c>
      <c r="AQ184">
        <v>0</v>
      </c>
      <c r="AR184">
        <v>0</v>
      </c>
      <c r="AS184" t="s">
        <v>3</v>
      </c>
      <c r="AT184">
        <v>4.9800000000000004</v>
      </c>
      <c r="AU184" t="s">
        <v>3</v>
      </c>
      <c r="AV184">
        <v>0</v>
      </c>
      <c r="AW184">
        <v>2</v>
      </c>
      <c r="AX184">
        <v>45361089</v>
      </c>
      <c r="AY184">
        <v>1</v>
      </c>
      <c r="AZ184">
        <v>0</v>
      </c>
      <c r="BA184">
        <v>188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CX184">
        <f>Y184*Source!I260</f>
        <v>0.17025325200000002</v>
      </c>
      <c r="CY184">
        <f>AB184</f>
        <v>1493.72</v>
      </c>
      <c r="CZ184">
        <f>AF184</f>
        <v>1493.72</v>
      </c>
      <c r="DA184">
        <f>AJ184</f>
        <v>1</v>
      </c>
      <c r="DB184">
        <f t="shared" si="31"/>
        <v>7438.73</v>
      </c>
      <c r="DC184">
        <f t="shared" si="32"/>
        <v>2822.96</v>
      </c>
    </row>
    <row r="185" spans="1:107" x14ac:dyDescent="0.2">
      <c r="A185">
        <f>ROW(Source!A260)</f>
        <v>260</v>
      </c>
      <c r="B185">
        <v>45334378</v>
      </c>
      <c r="C185">
        <v>45361056</v>
      </c>
      <c r="D185">
        <v>41667313</v>
      </c>
      <c r="E185">
        <v>1</v>
      </c>
      <c r="F185">
        <v>1</v>
      </c>
      <c r="G185">
        <v>27</v>
      </c>
      <c r="H185">
        <v>2</v>
      </c>
      <c r="I185" t="s">
        <v>517</v>
      </c>
      <c r="J185" t="s">
        <v>518</v>
      </c>
      <c r="K185" t="s">
        <v>519</v>
      </c>
      <c r="L185">
        <v>1368</v>
      </c>
      <c r="N185">
        <v>1011</v>
      </c>
      <c r="O185" t="s">
        <v>426</v>
      </c>
      <c r="P185" t="s">
        <v>426</v>
      </c>
      <c r="Q185">
        <v>1</v>
      </c>
      <c r="W185">
        <v>0</v>
      </c>
      <c r="X185">
        <v>-888973741</v>
      </c>
      <c r="Y185">
        <v>1.25</v>
      </c>
      <c r="AA185">
        <v>0</v>
      </c>
      <c r="AB185">
        <v>1072.23</v>
      </c>
      <c r="AC185">
        <v>488.73</v>
      </c>
      <c r="AD185">
        <v>0</v>
      </c>
      <c r="AE185">
        <v>0</v>
      </c>
      <c r="AF185">
        <v>1072.23</v>
      </c>
      <c r="AG185">
        <v>488.73</v>
      </c>
      <c r="AH185">
        <v>0</v>
      </c>
      <c r="AI185">
        <v>1</v>
      </c>
      <c r="AJ185">
        <v>1</v>
      </c>
      <c r="AK185">
        <v>1</v>
      </c>
      <c r="AL185">
        <v>1</v>
      </c>
      <c r="AN185">
        <v>0</v>
      </c>
      <c r="AO185">
        <v>1</v>
      </c>
      <c r="AP185">
        <v>0</v>
      </c>
      <c r="AQ185">
        <v>0</v>
      </c>
      <c r="AR185">
        <v>0</v>
      </c>
      <c r="AS185" t="s">
        <v>3</v>
      </c>
      <c r="AT185">
        <v>1.25</v>
      </c>
      <c r="AU185" t="s">
        <v>3</v>
      </c>
      <c r="AV185">
        <v>0</v>
      </c>
      <c r="AW185">
        <v>2</v>
      </c>
      <c r="AX185">
        <v>45361090</v>
      </c>
      <c r="AY185">
        <v>1</v>
      </c>
      <c r="AZ185">
        <v>0</v>
      </c>
      <c r="BA185">
        <v>189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CX185">
        <f>Y185*Source!I260</f>
        <v>4.2734250000000001E-2</v>
      </c>
      <c r="CY185">
        <f>AB185</f>
        <v>1072.23</v>
      </c>
      <c r="CZ185">
        <f>AF185</f>
        <v>1072.23</v>
      </c>
      <c r="DA185">
        <f>AJ185</f>
        <v>1</v>
      </c>
      <c r="DB185">
        <f t="shared" si="31"/>
        <v>1340.29</v>
      </c>
      <c r="DC185">
        <f t="shared" si="32"/>
        <v>610.91</v>
      </c>
    </row>
    <row r="186" spans="1:107" x14ac:dyDescent="0.2">
      <c r="A186">
        <f>ROW(Source!A261)</f>
        <v>261</v>
      </c>
      <c r="B186">
        <v>45334378</v>
      </c>
      <c r="C186">
        <v>45361063</v>
      </c>
      <c r="D186">
        <v>41655038</v>
      </c>
      <c r="E186">
        <v>27</v>
      </c>
      <c r="F186">
        <v>1</v>
      </c>
      <c r="G186">
        <v>27</v>
      </c>
      <c r="H186">
        <v>1</v>
      </c>
      <c r="I186" t="s">
        <v>420</v>
      </c>
      <c r="J186" t="s">
        <v>3</v>
      </c>
      <c r="K186" t="s">
        <v>421</v>
      </c>
      <c r="L186">
        <v>1191</v>
      </c>
      <c r="N186">
        <v>1013</v>
      </c>
      <c r="O186" t="s">
        <v>422</v>
      </c>
      <c r="P186" t="s">
        <v>422</v>
      </c>
      <c r="Q186">
        <v>1</v>
      </c>
      <c r="W186">
        <v>0</v>
      </c>
      <c r="X186">
        <v>476480486</v>
      </c>
      <c r="Y186">
        <v>83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1</v>
      </c>
      <c r="AJ186">
        <v>1</v>
      </c>
      <c r="AK186">
        <v>1</v>
      </c>
      <c r="AL186">
        <v>1</v>
      </c>
      <c r="AN186">
        <v>0</v>
      </c>
      <c r="AO186">
        <v>1</v>
      </c>
      <c r="AP186">
        <v>0</v>
      </c>
      <c r="AQ186">
        <v>0</v>
      </c>
      <c r="AR186">
        <v>0</v>
      </c>
      <c r="AS186" t="s">
        <v>3</v>
      </c>
      <c r="AT186">
        <v>83</v>
      </c>
      <c r="AU186" t="s">
        <v>3</v>
      </c>
      <c r="AV186">
        <v>1</v>
      </c>
      <c r="AW186">
        <v>2</v>
      </c>
      <c r="AX186">
        <v>45361141</v>
      </c>
      <c r="AY186">
        <v>1</v>
      </c>
      <c r="AZ186">
        <v>0</v>
      </c>
      <c r="BA186">
        <v>190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CX186">
        <f>Y186*Source!I261</f>
        <v>0.3152838</v>
      </c>
      <c r="CY186">
        <f>AD186</f>
        <v>0</v>
      </c>
      <c r="CZ186">
        <f>AH186</f>
        <v>0</v>
      </c>
      <c r="DA186">
        <f>AL186</f>
        <v>1</v>
      </c>
      <c r="DB186">
        <f t="shared" si="31"/>
        <v>0</v>
      </c>
      <c r="DC186">
        <f t="shared" si="32"/>
        <v>0</v>
      </c>
    </row>
    <row r="187" spans="1:107" x14ac:dyDescent="0.2">
      <c r="A187">
        <f>ROW(Source!A262)</f>
        <v>262</v>
      </c>
      <c r="B187">
        <v>45334378</v>
      </c>
      <c r="C187">
        <v>45361066</v>
      </c>
      <c r="D187">
        <v>41668090</v>
      </c>
      <c r="E187">
        <v>1</v>
      </c>
      <c r="F187">
        <v>1</v>
      </c>
      <c r="G187">
        <v>27</v>
      </c>
      <c r="H187">
        <v>2</v>
      </c>
      <c r="I187" t="s">
        <v>463</v>
      </c>
      <c r="J187" t="s">
        <v>464</v>
      </c>
      <c r="K187" t="s">
        <v>465</v>
      </c>
      <c r="L187">
        <v>1368</v>
      </c>
      <c r="N187">
        <v>1011</v>
      </c>
      <c r="O187" t="s">
        <v>426</v>
      </c>
      <c r="P187" t="s">
        <v>426</v>
      </c>
      <c r="Q187">
        <v>1</v>
      </c>
      <c r="W187">
        <v>0</v>
      </c>
      <c r="X187">
        <v>-1786200580</v>
      </c>
      <c r="Y187">
        <v>3.1E-2</v>
      </c>
      <c r="AA187">
        <v>0</v>
      </c>
      <c r="AB187">
        <v>1014.12</v>
      </c>
      <c r="AC187">
        <v>317.13</v>
      </c>
      <c r="AD187">
        <v>0</v>
      </c>
      <c r="AE187">
        <v>0</v>
      </c>
      <c r="AF187">
        <v>1014.12</v>
      </c>
      <c r="AG187">
        <v>317.13</v>
      </c>
      <c r="AH187">
        <v>0</v>
      </c>
      <c r="AI187">
        <v>1</v>
      </c>
      <c r="AJ187">
        <v>1</v>
      </c>
      <c r="AK187">
        <v>1</v>
      </c>
      <c r="AL187">
        <v>1</v>
      </c>
      <c r="AN187">
        <v>0</v>
      </c>
      <c r="AO187">
        <v>1</v>
      </c>
      <c r="AP187">
        <v>0</v>
      </c>
      <c r="AQ187">
        <v>0</v>
      </c>
      <c r="AR187">
        <v>0</v>
      </c>
      <c r="AS187" t="s">
        <v>3</v>
      </c>
      <c r="AT187">
        <v>3.1E-2</v>
      </c>
      <c r="AU187" t="s">
        <v>3</v>
      </c>
      <c r="AV187">
        <v>0</v>
      </c>
      <c r="AW187">
        <v>2</v>
      </c>
      <c r="AX187">
        <v>45361134</v>
      </c>
      <c r="AY187">
        <v>1</v>
      </c>
      <c r="AZ187">
        <v>0</v>
      </c>
      <c r="BA187">
        <v>191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CX187">
        <f>Y187*Source!I262</f>
        <v>2.3551319999999998</v>
      </c>
      <c r="CY187">
        <f>AB187</f>
        <v>1014.12</v>
      </c>
      <c r="CZ187">
        <f>AF187</f>
        <v>1014.12</v>
      </c>
      <c r="DA187">
        <f>AJ187</f>
        <v>1</v>
      </c>
      <c r="DB187">
        <f t="shared" si="31"/>
        <v>31.44</v>
      </c>
      <c r="DC187">
        <f t="shared" si="32"/>
        <v>9.83</v>
      </c>
    </row>
    <row r="188" spans="1:107" x14ac:dyDescent="0.2">
      <c r="A188">
        <f>ROW(Source!A263)</f>
        <v>263</v>
      </c>
      <c r="B188">
        <v>45334378</v>
      </c>
      <c r="C188">
        <v>45361069</v>
      </c>
      <c r="D188">
        <v>41668090</v>
      </c>
      <c r="E188">
        <v>1</v>
      </c>
      <c r="F188">
        <v>1</v>
      </c>
      <c r="G188">
        <v>27</v>
      </c>
      <c r="H188">
        <v>2</v>
      </c>
      <c r="I188" t="s">
        <v>463</v>
      </c>
      <c r="J188" t="s">
        <v>464</v>
      </c>
      <c r="K188" t="s">
        <v>465</v>
      </c>
      <c r="L188">
        <v>1368</v>
      </c>
      <c r="N188">
        <v>1011</v>
      </c>
      <c r="O188" t="s">
        <v>426</v>
      </c>
      <c r="P188" t="s">
        <v>426</v>
      </c>
      <c r="Q188">
        <v>1</v>
      </c>
      <c r="W188">
        <v>0</v>
      </c>
      <c r="X188">
        <v>-1786200580</v>
      </c>
      <c r="Y188">
        <v>0.47</v>
      </c>
      <c r="AA188">
        <v>0</v>
      </c>
      <c r="AB188">
        <v>1014.12</v>
      </c>
      <c r="AC188">
        <v>317.13</v>
      </c>
      <c r="AD188">
        <v>0</v>
      </c>
      <c r="AE188">
        <v>0</v>
      </c>
      <c r="AF188">
        <v>1014.12</v>
      </c>
      <c r="AG188">
        <v>317.13</v>
      </c>
      <c r="AH188">
        <v>0</v>
      </c>
      <c r="AI188">
        <v>1</v>
      </c>
      <c r="AJ188">
        <v>1</v>
      </c>
      <c r="AK188">
        <v>1</v>
      </c>
      <c r="AL188">
        <v>1</v>
      </c>
      <c r="AN188">
        <v>0</v>
      </c>
      <c r="AO188">
        <v>1</v>
      </c>
      <c r="AP188">
        <v>1</v>
      </c>
      <c r="AQ188">
        <v>0</v>
      </c>
      <c r="AR188">
        <v>0</v>
      </c>
      <c r="AS188" t="s">
        <v>3</v>
      </c>
      <c r="AT188">
        <v>0.01</v>
      </c>
      <c r="AU188" t="s">
        <v>179</v>
      </c>
      <c r="AV188">
        <v>0</v>
      </c>
      <c r="AW188">
        <v>2</v>
      </c>
      <c r="AX188">
        <v>45361135</v>
      </c>
      <c r="AY188">
        <v>1</v>
      </c>
      <c r="AZ188">
        <v>0</v>
      </c>
      <c r="BA188">
        <v>192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CX188">
        <f>Y188*Source!I263</f>
        <v>35.706839999999993</v>
      </c>
      <c r="CY188">
        <f>AB188</f>
        <v>1014.12</v>
      </c>
      <c r="CZ188">
        <f>AF188</f>
        <v>1014.12</v>
      </c>
      <c r="DA188">
        <f>AJ188</f>
        <v>1</v>
      </c>
      <c r="DB188">
        <f>ROUND((ROUND(AT188*CZ188,2)*47),6)</f>
        <v>476.58</v>
      </c>
      <c r="DC188">
        <f>ROUND((ROUND(AT188*AG188,2)*47),6)</f>
        <v>148.99</v>
      </c>
    </row>
    <row r="189" spans="1:107" x14ac:dyDescent="0.2">
      <c r="A189">
        <f>ROW(Source!A264)</f>
        <v>264</v>
      </c>
      <c r="B189">
        <v>45334378</v>
      </c>
      <c r="C189">
        <v>45361072</v>
      </c>
      <c r="D189">
        <v>41655038</v>
      </c>
      <c r="E189">
        <v>27</v>
      </c>
      <c r="F189">
        <v>1</v>
      </c>
      <c r="G189">
        <v>27</v>
      </c>
      <c r="H189">
        <v>1</v>
      </c>
      <c r="I189" t="s">
        <v>420</v>
      </c>
      <c r="J189" t="s">
        <v>3</v>
      </c>
      <c r="K189" t="s">
        <v>421</v>
      </c>
      <c r="L189">
        <v>1191</v>
      </c>
      <c r="N189">
        <v>1013</v>
      </c>
      <c r="O189" t="s">
        <v>422</v>
      </c>
      <c r="P189" t="s">
        <v>422</v>
      </c>
      <c r="Q189">
        <v>1</v>
      </c>
      <c r="W189">
        <v>0</v>
      </c>
      <c r="X189">
        <v>476480486</v>
      </c>
      <c r="Y189">
        <v>31.86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1</v>
      </c>
      <c r="AJ189">
        <v>1</v>
      </c>
      <c r="AK189">
        <v>1</v>
      </c>
      <c r="AL189">
        <v>1</v>
      </c>
      <c r="AN189">
        <v>0</v>
      </c>
      <c r="AO189">
        <v>1</v>
      </c>
      <c r="AP189">
        <v>0</v>
      </c>
      <c r="AQ189">
        <v>0</v>
      </c>
      <c r="AR189">
        <v>0</v>
      </c>
      <c r="AS189" t="s">
        <v>3</v>
      </c>
      <c r="AT189">
        <v>31.86</v>
      </c>
      <c r="AU189" t="s">
        <v>3</v>
      </c>
      <c r="AV189">
        <v>1</v>
      </c>
      <c r="AW189">
        <v>2</v>
      </c>
      <c r="AX189">
        <v>46238425</v>
      </c>
      <c r="AY189">
        <v>1</v>
      </c>
      <c r="AZ189">
        <v>0</v>
      </c>
      <c r="BA189">
        <v>193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CX189">
        <f>Y189*Source!I264</f>
        <v>9.3094920000000005</v>
      </c>
      <c r="CY189">
        <f>AD189</f>
        <v>0</v>
      </c>
      <c r="CZ189">
        <f>AH189</f>
        <v>0</v>
      </c>
      <c r="DA189">
        <f>AL189</f>
        <v>1</v>
      </c>
      <c r="DB189">
        <f t="shared" ref="DB189:DB225" si="36">ROUND(ROUND(AT189*CZ189,2),6)</f>
        <v>0</v>
      </c>
      <c r="DC189">
        <f t="shared" ref="DC189:DC225" si="37">ROUND(ROUND(AT189*AG189,2),6)</f>
        <v>0</v>
      </c>
    </row>
    <row r="190" spans="1:107" x14ac:dyDescent="0.2">
      <c r="A190">
        <f>ROW(Source!A264)</f>
        <v>264</v>
      </c>
      <c r="B190">
        <v>45334378</v>
      </c>
      <c r="C190">
        <v>45361072</v>
      </c>
      <c r="D190">
        <v>41667313</v>
      </c>
      <c r="E190">
        <v>1</v>
      </c>
      <c r="F190">
        <v>1</v>
      </c>
      <c r="G190">
        <v>27</v>
      </c>
      <c r="H190">
        <v>2</v>
      </c>
      <c r="I190" t="s">
        <v>517</v>
      </c>
      <c r="J190" t="s">
        <v>518</v>
      </c>
      <c r="K190" t="s">
        <v>519</v>
      </c>
      <c r="L190">
        <v>1368</v>
      </c>
      <c r="N190">
        <v>1011</v>
      </c>
      <c r="O190" t="s">
        <v>426</v>
      </c>
      <c r="P190" t="s">
        <v>426</v>
      </c>
      <c r="Q190">
        <v>1</v>
      </c>
      <c r="W190">
        <v>0</v>
      </c>
      <c r="X190">
        <v>-888973741</v>
      </c>
      <c r="Y190">
        <v>3.15</v>
      </c>
      <c r="AA190">
        <v>0</v>
      </c>
      <c r="AB190">
        <v>1072.23</v>
      </c>
      <c r="AC190">
        <v>488.73</v>
      </c>
      <c r="AD190">
        <v>0</v>
      </c>
      <c r="AE190">
        <v>0</v>
      </c>
      <c r="AF190">
        <v>1072.23</v>
      </c>
      <c r="AG190">
        <v>488.73</v>
      </c>
      <c r="AH190">
        <v>0</v>
      </c>
      <c r="AI190">
        <v>1</v>
      </c>
      <c r="AJ190">
        <v>1</v>
      </c>
      <c r="AK190">
        <v>1</v>
      </c>
      <c r="AL190">
        <v>1</v>
      </c>
      <c r="AN190">
        <v>0</v>
      </c>
      <c r="AO190">
        <v>1</v>
      </c>
      <c r="AP190">
        <v>0</v>
      </c>
      <c r="AQ190">
        <v>0</v>
      </c>
      <c r="AR190">
        <v>0</v>
      </c>
      <c r="AS190" t="s">
        <v>3</v>
      </c>
      <c r="AT190">
        <v>3.15</v>
      </c>
      <c r="AU190" t="s">
        <v>3</v>
      </c>
      <c r="AV190">
        <v>0</v>
      </c>
      <c r="AW190">
        <v>2</v>
      </c>
      <c r="AX190">
        <v>46238426</v>
      </c>
      <c r="AY190">
        <v>1</v>
      </c>
      <c r="AZ190">
        <v>0</v>
      </c>
      <c r="BA190">
        <v>194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CX190">
        <f>Y190*Source!I264</f>
        <v>0.92042999999999997</v>
      </c>
      <c r="CY190">
        <f>AB190</f>
        <v>1072.23</v>
      </c>
      <c r="CZ190">
        <f>AF190</f>
        <v>1072.23</v>
      </c>
      <c r="DA190">
        <f>AJ190</f>
        <v>1</v>
      </c>
      <c r="DB190">
        <f t="shared" si="36"/>
        <v>3377.52</v>
      </c>
      <c r="DC190">
        <f t="shared" si="37"/>
        <v>1539.5</v>
      </c>
    </row>
    <row r="191" spans="1:107" x14ac:dyDescent="0.2">
      <c r="A191">
        <f>ROW(Source!A264)</f>
        <v>264</v>
      </c>
      <c r="B191">
        <v>45334378</v>
      </c>
      <c r="C191">
        <v>45361072</v>
      </c>
      <c r="D191">
        <v>41667483</v>
      </c>
      <c r="E191">
        <v>1</v>
      </c>
      <c r="F191">
        <v>1</v>
      </c>
      <c r="G191">
        <v>27</v>
      </c>
      <c r="H191">
        <v>2</v>
      </c>
      <c r="I191" t="s">
        <v>529</v>
      </c>
      <c r="J191" t="s">
        <v>530</v>
      </c>
      <c r="K191" t="s">
        <v>531</v>
      </c>
      <c r="L191">
        <v>1368</v>
      </c>
      <c r="N191">
        <v>1011</v>
      </c>
      <c r="O191" t="s">
        <v>426</v>
      </c>
      <c r="P191" t="s">
        <v>426</v>
      </c>
      <c r="Q191">
        <v>1</v>
      </c>
      <c r="W191">
        <v>0</v>
      </c>
      <c r="X191">
        <v>-1991511797</v>
      </c>
      <c r="Y191">
        <v>1.28</v>
      </c>
      <c r="AA191">
        <v>0</v>
      </c>
      <c r="AB191">
        <v>1213.3399999999999</v>
      </c>
      <c r="AC191">
        <v>461.6</v>
      </c>
      <c r="AD191">
        <v>0</v>
      </c>
      <c r="AE191">
        <v>0</v>
      </c>
      <c r="AF191">
        <v>1213.3399999999999</v>
      </c>
      <c r="AG191">
        <v>461.6</v>
      </c>
      <c r="AH191">
        <v>0</v>
      </c>
      <c r="AI191">
        <v>1</v>
      </c>
      <c r="AJ191">
        <v>1</v>
      </c>
      <c r="AK191">
        <v>1</v>
      </c>
      <c r="AL191">
        <v>1</v>
      </c>
      <c r="AN191">
        <v>0</v>
      </c>
      <c r="AO191">
        <v>1</v>
      </c>
      <c r="AP191">
        <v>0</v>
      </c>
      <c r="AQ191">
        <v>0</v>
      </c>
      <c r="AR191">
        <v>0</v>
      </c>
      <c r="AS191" t="s">
        <v>3</v>
      </c>
      <c r="AT191">
        <v>1.28</v>
      </c>
      <c r="AU191" t="s">
        <v>3</v>
      </c>
      <c r="AV191">
        <v>0</v>
      </c>
      <c r="AW191">
        <v>2</v>
      </c>
      <c r="AX191">
        <v>46238427</v>
      </c>
      <c r="AY191">
        <v>1</v>
      </c>
      <c r="AZ191">
        <v>0</v>
      </c>
      <c r="BA191">
        <v>195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CX191">
        <f>Y191*Source!I264</f>
        <v>0.37401600000000002</v>
      </c>
      <c r="CY191">
        <f>AB191</f>
        <v>1213.3399999999999</v>
      </c>
      <c r="CZ191">
        <f>AF191</f>
        <v>1213.3399999999999</v>
      </c>
      <c r="DA191">
        <f>AJ191</f>
        <v>1</v>
      </c>
      <c r="DB191">
        <f t="shared" si="36"/>
        <v>1553.08</v>
      </c>
      <c r="DC191">
        <f t="shared" si="37"/>
        <v>590.85</v>
      </c>
    </row>
    <row r="192" spans="1:107" x14ac:dyDescent="0.2">
      <c r="A192">
        <f>ROW(Source!A264)</f>
        <v>264</v>
      </c>
      <c r="B192">
        <v>45334378</v>
      </c>
      <c r="C192">
        <v>45361072</v>
      </c>
      <c r="D192">
        <v>41669304</v>
      </c>
      <c r="E192">
        <v>1</v>
      </c>
      <c r="F192">
        <v>1</v>
      </c>
      <c r="G192">
        <v>27</v>
      </c>
      <c r="H192">
        <v>3</v>
      </c>
      <c r="I192" t="s">
        <v>556</v>
      </c>
      <c r="J192" t="s">
        <v>557</v>
      </c>
      <c r="K192" t="s">
        <v>558</v>
      </c>
      <c r="L192">
        <v>1348</v>
      </c>
      <c r="N192">
        <v>1009</v>
      </c>
      <c r="O192" t="s">
        <v>26</v>
      </c>
      <c r="P192" t="s">
        <v>26</v>
      </c>
      <c r="Q192">
        <v>1000</v>
      </c>
      <c r="W192">
        <v>0</v>
      </c>
      <c r="X192">
        <v>-1355270421</v>
      </c>
      <c r="Y192">
        <v>1.2999999999999999E-4</v>
      </c>
      <c r="AA192">
        <v>44670.03</v>
      </c>
      <c r="AB192">
        <v>0</v>
      </c>
      <c r="AC192">
        <v>0</v>
      </c>
      <c r="AD192">
        <v>0</v>
      </c>
      <c r="AE192">
        <v>44670.03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1</v>
      </c>
      <c r="AL192">
        <v>1</v>
      </c>
      <c r="AN192">
        <v>0</v>
      </c>
      <c r="AO192">
        <v>1</v>
      </c>
      <c r="AP192">
        <v>0</v>
      </c>
      <c r="AQ192">
        <v>0</v>
      </c>
      <c r="AR192">
        <v>0</v>
      </c>
      <c r="AS192" t="s">
        <v>3</v>
      </c>
      <c r="AT192">
        <v>1.2999999999999999E-4</v>
      </c>
      <c r="AU192" t="s">
        <v>3</v>
      </c>
      <c r="AV192">
        <v>0</v>
      </c>
      <c r="AW192">
        <v>2</v>
      </c>
      <c r="AX192">
        <v>46238428</v>
      </c>
      <c r="AY192">
        <v>1</v>
      </c>
      <c r="AZ192">
        <v>0</v>
      </c>
      <c r="BA192">
        <v>196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CX192">
        <f>Y192*Source!I264</f>
        <v>3.7985999999999998E-5</v>
      </c>
      <c r="CY192">
        <f>AA192</f>
        <v>44670.03</v>
      </c>
      <c r="CZ192">
        <f>AE192</f>
        <v>44670.03</v>
      </c>
      <c r="DA192">
        <f>AI192</f>
        <v>1</v>
      </c>
      <c r="DB192">
        <f t="shared" si="36"/>
        <v>5.81</v>
      </c>
      <c r="DC192">
        <f t="shared" si="37"/>
        <v>0</v>
      </c>
    </row>
    <row r="193" spans="1:107" x14ac:dyDescent="0.2">
      <c r="A193">
        <f>ROW(Source!A264)</f>
        <v>264</v>
      </c>
      <c r="B193">
        <v>45334378</v>
      </c>
      <c r="C193">
        <v>45361072</v>
      </c>
      <c r="D193">
        <v>41670623</v>
      </c>
      <c r="E193">
        <v>1</v>
      </c>
      <c r="F193">
        <v>1</v>
      </c>
      <c r="G193">
        <v>27</v>
      </c>
      <c r="H193">
        <v>3</v>
      </c>
      <c r="I193" t="s">
        <v>261</v>
      </c>
      <c r="J193" t="s">
        <v>263</v>
      </c>
      <c r="K193" t="s">
        <v>262</v>
      </c>
      <c r="L193">
        <v>1327</v>
      </c>
      <c r="N193">
        <v>1005</v>
      </c>
      <c r="O193" t="s">
        <v>18</v>
      </c>
      <c r="P193" t="s">
        <v>18</v>
      </c>
      <c r="Q193">
        <v>1</v>
      </c>
      <c r="W193">
        <v>0</v>
      </c>
      <c r="X193">
        <v>814971218</v>
      </c>
      <c r="Y193">
        <v>1000</v>
      </c>
      <c r="AA193">
        <v>45.92</v>
      </c>
      <c r="AB193">
        <v>0</v>
      </c>
      <c r="AC193">
        <v>0</v>
      </c>
      <c r="AD193">
        <v>0</v>
      </c>
      <c r="AE193">
        <v>45.92</v>
      </c>
      <c r="AF193">
        <v>0</v>
      </c>
      <c r="AG193">
        <v>0</v>
      </c>
      <c r="AH193">
        <v>0</v>
      </c>
      <c r="AI193">
        <v>1</v>
      </c>
      <c r="AJ193">
        <v>1</v>
      </c>
      <c r="AK193">
        <v>1</v>
      </c>
      <c r="AL193">
        <v>1</v>
      </c>
      <c r="AN193">
        <v>0</v>
      </c>
      <c r="AO193">
        <v>0</v>
      </c>
      <c r="AP193">
        <v>0</v>
      </c>
      <c r="AQ193">
        <v>0</v>
      </c>
      <c r="AR193">
        <v>0</v>
      </c>
      <c r="AS193" t="s">
        <v>3</v>
      </c>
      <c r="AT193">
        <v>1000</v>
      </c>
      <c r="AU193" t="s">
        <v>3</v>
      </c>
      <c r="AV193">
        <v>0</v>
      </c>
      <c r="AW193">
        <v>1</v>
      </c>
      <c r="AX193">
        <v>-1</v>
      </c>
      <c r="AY193">
        <v>0</v>
      </c>
      <c r="AZ193">
        <v>0</v>
      </c>
      <c r="BA193" t="s">
        <v>3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CX193">
        <f>Y193*Source!I264</f>
        <v>292.2</v>
      </c>
      <c r="CY193">
        <f>AA193</f>
        <v>45.92</v>
      </c>
      <c r="CZ193">
        <f>AE193</f>
        <v>45.92</v>
      </c>
      <c r="DA193">
        <f>AI193</f>
        <v>1</v>
      </c>
      <c r="DB193">
        <f t="shared" si="36"/>
        <v>45920</v>
      </c>
      <c r="DC193">
        <f t="shared" si="37"/>
        <v>0</v>
      </c>
    </row>
    <row r="194" spans="1:107" x14ac:dyDescent="0.2">
      <c r="A194">
        <f>ROW(Source!A266)</f>
        <v>266</v>
      </c>
      <c r="B194">
        <v>45334378</v>
      </c>
      <c r="C194">
        <v>45361011</v>
      </c>
      <c r="D194">
        <v>41655038</v>
      </c>
      <c r="E194">
        <v>27</v>
      </c>
      <c r="F194">
        <v>1</v>
      </c>
      <c r="G194">
        <v>27</v>
      </c>
      <c r="H194">
        <v>1</v>
      </c>
      <c r="I194" t="s">
        <v>420</v>
      </c>
      <c r="J194" t="s">
        <v>3</v>
      </c>
      <c r="K194" t="s">
        <v>421</v>
      </c>
      <c r="L194">
        <v>1191</v>
      </c>
      <c r="N194">
        <v>1013</v>
      </c>
      <c r="O194" t="s">
        <v>422</v>
      </c>
      <c r="P194" t="s">
        <v>422</v>
      </c>
      <c r="Q194">
        <v>1</v>
      </c>
      <c r="W194">
        <v>0</v>
      </c>
      <c r="X194">
        <v>476480486</v>
      </c>
      <c r="Y194">
        <v>16.559999999999999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1</v>
      </c>
      <c r="AJ194">
        <v>1</v>
      </c>
      <c r="AK194">
        <v>1</v>
      </c>
      <c r="AL194">
        <v>1</v>
      </c>
      <c r="AN194">
        <v>0</v>
      </c>
      <c r="AO194">
        <v>1</v>
      </c>
      <c r="AP194">
        <v>0</v>
      </c>
      <c r="AQ194">
        <v>0</v>
      </c>
      <c r="AR194">
        <v>0</v>
      </c>
      <c r="AS194" t="s">
        <v>3</v>
      </c>
      <c r="AT194">
        <v>16.559999999999999</v>
      </c>
      <c r="AU194" t="s">
        <v>3</v>
      </c>
      <c r="AV194">
        <v>1</v>
      </c>
      <c r="AW194">
        <v>2</v>
      </c>
      <c r="AX194">
        <v>45361028</v>
      </c>
      <c r="AY194">
        <v>1</v>
      </c>
      <c r="AZ194">
        <v>0</v>
      </c>
      <c r="BA194">
        <v>198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CX194">
        <f>Y194*Source!I266</f>
        <v>4.838832</v>
      </c>
      <c r="CY194">
        <f>AD194</f>
        <v>0</v>
      </c>
      <c r="CZ194">
        <f>AH194</f>
        <v>0</v>
      </c>
      <c r="DA194">
        <f>AL194</f>
        <v>1</v>
      </c>
      <c r="DB194">
        <f t="shared" si="36"/>
        <v>0</v>
      </c>
      <c r="DC194">
        <f t="shared" si="37"/>
        <v>0</v>
      </c>
    </row>
    <row r="195" spans="1:107" x14ac:dyDescent="0.2">
      <c r="A195">
        <f>ROW(Source!A266)</f>
        <v>266</v>
      </c>
      <c r="B195">
        <v>45334378</v>
      </c>
      <c r="C195">
        <v>45361011</v>
      </c>
      <c r="D195">
        <v>41667335</v>
      </c>
      <c r="E195">
        <v>1</v>
      </c>
      <c r="F195">
        <v>1</v>
      </c>
      <c r="G195">
        <v>27</v>
      </c>
      <c r="H195">
        <v>2</v>
      </c>
      <c r="I195" t="s">
        <v>469</v>
      </c>
      <c r="J195" t="s">
        <v>470</v>
      </c>
      <c r="K195" t="s">
        <v>471</v>
      </c>
      <c r="L195">
        <v>1368</v>
      </c>
      <c r="N195">
        <v>1011</v>
      </c>
      <c r="O195" t="s">
        <v>426</v>
      </c>
      <c r="P195" t="s">
        <v>426</v>
      </c>
      <c r="Q195">
        <v>1</v>
      </c>
      <c r="W195">
        <v>0</v>
      </c>
      <c r="X195">
        <v>-714750861</v>
      </c>
      <c r="Y195">
        <v>2.08</v>
      </c>
      <c r="AA195">
        <v>0</v>
      </c>
      <c r="AB195">
        <v>740.94</v>
      </c>
      <c r="AC195">
        <v>413.22</v>
      </c>
      <c r="AD195">
        <v>0</v>
      </c>
      <c r="AE195">
        <v>0</v>
      </c>
      <c r="AF195">
        <v>740.94</v>
      </c>
      <c r="AG195">
        <v>413.22</v>
      </c>
      <c r="AH195">
        <v>0</v>
      </c>
      <c r="AI195">
        <v>1</v>
      </c>
      <c r="AJ195">
        <v>1</v>
      </c>
      <c r="AK195">
        <v>1</v>
      </c>
      <c r="AL195">
        <v>1</v>
      </c>
      <c r="AN195">
        <v>0</v>
      </c>
      <c r="AO195">
        <v>1</v>
      </c>
      <c r="AP195">
        <v>0</v>
      </c>
      <c r="AQ195">
        <v>0</v>
      </c>
      <c r="AR195">
        <v>0</v>
      </c>
      <c r="AS195" t="s">
        <v>3</v>
      </c>
      <c r="AT195">
        <v>2.08</v>
      </c>
      <c r="AU195" t="s">
        <v>3</v>
      </c>
      <c r="AV195">
        <v>0</v>
      </c>
      <c r="AW195">
        <v>2</v>
      </c>
      <c r="AX195">
        <v>45361029</v>
      </c>
      <c r="AY195">
        <v>1</v>
      </c>
      <c r="AZ195">
        <v>0</v>
      </c>
      <c r="BA195">
        <v>199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CX195">
        <f>Y195*Source!I266</f>
        <v>0.60777600000000009</v>
      </c>
      <c r="CY195">
        <f>AB195</f>
        <v>740.94</v>
      </c>
      <c r="CZ195">
        <f>AF195</f>
        <v>740.94</v>
      </c>
      <c r="DA195">
        <f>AJ195</f>
        <v>1</v>
      </c>
      <c r="DB195">
        <f t="shared" si="36"/>
        <v>1541.16</v>
      </c>
      <c r="DC195">
        <f t="shared" si="37"/>
        <v>859.5</v>
      </c>
    </row>
    <row r="196" spans="1:107" x14ac:dyDescent="0.2">
      <c r="A196">
        <f>ROW(Source!A266)</f>
        <v>266</v>
      </c>
      <c r="B196">
        <v>45334378</v>
      </c>
      <c r="C196">
        <v>45361011</v>
      </c>
      <c r="D196">
        <v>41667490</v>
      </c>
      <c r="E196">
        <v>1</v>
      </c>
      <c r="F196">
        <v>1</v>
      </c>
      <c r="G196">
        <v>27</v>
      </c>
      <c r="H196">
        <v>2</v>
      </c>
      <c r="I196" t="s">
        <v>520</v>
      </c>
      <c r="J196" t="s">
        <v>521</v>
      </c>
      <c r="K196" t="s">
        <v>522</v>
      </c>
      <c r="L196">
        <v>1368</v>
      </c>
      <c r="N196">
        <v>1011</v>
      </c>
      <c r="O196" t="s">
        <v>426</v>
      </c>
      <c r="P196" t="s">
        <v>426</v>
      </c>
      <c r="Q196">
        <v>1</v>
      </c>
      <c r="W196">
        <v>0</v>
      </c>
      <c r="X196">
        <v>1985690002</v>
      </c>
      <c r="Y196">
        <v>2.08</v>
      </c>
      <c r="AA196">
        <v>0</v>
      </c>
      <c r="AB196">
        <v>430.32</v>
      </c>
      <c r="AC196">
        <v>215.31</v>
      </c>
      <c r="AD196">
        <v>0</v>
      </c>
      <c r="AE196">
        <v>0</v>
      </c>
      <c r="AF196">
        <v>430.32</v>
      </c>
      <c r="AG196">
        <v>215.31</v>
      </c>
      <c r="AH196">
        <v>0</v>
      </c>
      <c r="AI196">
        <v>1</v>
      </c>
      <c r="AJ196">
        <v>1</v>
      </c>
      <c r="AK196">
        <v>1</v>
      </c>
      <c r="AL196">
        <v>1</v>
      </c>
      <c r="AN196">
        <v>0</v>
      </c>
      <c r="AO196">
        <v>1</v>
      </c>
      <c r="AP196">
        <v>0</v>
      </c>
      <c r="AQ196">
        <v>0</v>
      </c>
      <c r="AR196">
        <v>0</v>
      </c>
      <c r="AS196" t="s">
        <v>3</v>
      </c>
      <c r="AT196">
        <v>2.08</v>
      </c>
      <c r="AU196" t="s">
        <v>3</v>
      </c>
      <c r="AV196">
        <v>0</v>
      </c>
      <c r="AW196">
        <v>2</v>
      </c>
      <c r="AX196">
        <v>45361030</v>
      </c>
      <c r="AY196">
        <v>1</v>
      </c>
      <c r="AZ196">
        <v>0</v>
      </c>
      <c r="BA196">
        <v>200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CX196">
        <f>Y196*Source!I266</f>
        <v>0.60777600000000009</v>
      </c>
      <c r="CY196">
        <f>AB196</f>
        <v>430.32</v>
      </c>
      <c r="CZ196">
        <f>AF196</f>
        <v>430.32</v>
      </c>
      <c r="DA196">
        <f>AJ196</f>
        <v>1</v>
      </c>
      <c r="DB196">
        <f t="shared" si="36"/>
        <v>895.07</v>
      </c>
      <c r="DC196">
        <f t="shared" si="37"/>
        <v>447.84</v>
      </c>
    </row>
    <row r="197" spans="1:107" x14ac:dyDescent="0.2">
      <c r="A197">
        <f>ROW(Source!A266)</f>
        <v>266</v>
      </c>
      <c r="B197">
        <v>45334378</v>
      </c>
      <c r="C197">
        <v>45361011</v>
      </c>
      <c r="D197">
        <v>41667493</v>
      </c>
      <c r="E197">
        <v>1</v>
      </c>
      <c r="F197">
        <v>1</v>
      </c>
      <c r="G197">
        <v>27</v>
      </c>
      <c r="H197">
        <v>2</v>
      </c>
      <c r="I197" t="s">
        <v>523</v>
      </c>
      <c r="J197" t="s">
        <v>524</v>
      </c>
      <c r="K197" t="s">
        <v>525</v>
      </c>
      <c r="L197">
        <v>1368</v>
      </c>
      <c r="N197">
        <v>1011</v>
      </c>
      <c r="O197" t="s">
        <v>426</v>
      </c>
      <c r="P197" t="s">
        <v>426</v>
      </c>
      <c r="Q197">
        <v>1</v>
      </c>
      <c r="W197">
        <v>0</v>
      </c>
      <c r="X197">
        <v>351519474</v>
      </c>
      <c r="Y197">
        <v>0.81</v>
      </c>
      <c r="AA197">
        <v>0</v>
      </c>
      <c r="AB197">
        <v>2020.59</v>
      </c>
      <c r="AC197">
        <v>458.56</v>
      </c>
      <c r="AD197">
        <v>0</v>
      </c>
      <c r="AE197">
        <v>0</v>
      </c>
      <c r="AF197">
        <v>2020.59</v>
      </c>
      <c r="AG197">
        <v>458.56</v>
      </c>
      <c r="AH197">
        <v>0</v>
      </c>
      <c r="AI197">
        <v>1</v>
      </c>
      <c r="AJ197">
        <v>1</v>
      </c>
      <c r="AK197">
        <v>1</v>
      </c>
      <c r="AL197">
        <v>1</v>
      </c>
      <c r="AN197">
        <v>0</v>
      </c>
      <c r="AO197">
        <v>1</v>
      </c>
      <c r="AP197">
        <v>0</v>
      </c>
      <c r="AQ197">
        <v>0</v>
      </c>
      <c r="AR197">
        <v>0</v>
      </c>
      <c r="AS197" t="s">
        <v>3</v>
      </c>
      <c r="AT197">
        <v>0.81</v>
      </c>
      <c r="AU197" t="s">
        <v>3</v>
      </c>
      <c r="AV197">
        <v>0</v>
      </c>
      <c r="AW197">
        <v>2</v>
      </c>
      <c r="AX197">
        <v>45361031</v>
      </c>
      <c r="AY197">
        <v>1</v>
      </c>
      <c r="AZ197">
        <v>0</v>
      </c>
      <c r="BA197">
        <v>201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CX197">
        <f>Y197*Source!I266</f>
        <v>0.23668200000000003</v>
      </c>
      <c r="CY197">
        <f>AB197</f>
        <v>2020.59</v>
      </c>
      <c r="CZ197">
        <f>AF197</f>
        <v>2020.59</v>
      </c>
      <c r="DA197">
        <f>AJ197</f>
        <v>1</v>
      </c>
      <c r="DB197">
        <f t="shared" si="36"/>
        <v>1636.68</v>
      </c>
      <c r="DC197">
        <f t="shared" si="37"/>
        <v>371.43</v>
      </c>
    </row>
    <row r="198" spans="1:107" x14ac:dyDescent="0.2">
      <c r="A198">
        <f>ROW(Source!A266)</f>
        <v>266</v>
      </c>
      <c r="B198">
        <v>45334378</v>
      </c>
      <c r="C198">
        <v>45361011</v>
      </c>
      <c r="D198">
        <v>41667517</v>
      </c>
      <c r="E198">
        <v>1</v>
      </c>
      <c r="F198">
        <v>1</v>
      </c>
      <c r="G198">
        <v>27</v>
      </c>
      <c r="H198">
        <v>2</v>
      </c>
      <c r="I198" t="s">
        <v>526</v>
      </c>
      <c r="J198" t="s">
        <v>527</v>
      </c>
      <c r="K198" t="s">
        <v>528</v>
      </c>
      <c r="L198">
        <v>1368</v>
      </c>
      <c r="N198">
        <v>1011</v>
      </c>
      <c r="O198" t="s">
        <v>426</v>
      </c>
      <c r="P198" t="s">
        <v>426</v>
      </c>
      <c r="Q198">
        <v>1</v>
      </c>
      <c r="W198">
        <v>0</v>
      </c>
      <c r="X198">
        <v>41279402</v>
      </c>
      <c r="Y198">
        <v>1.94</v>
      </c>
      <c r="AA198">
        <v>0</v>
      </c>
      <c r="AB198">
        <v>1412.71</v>
      </c>
      <c r="AC198">
        <v>641.32000000000005</v>
      </c>
      <c r="AD198">
        <v>0</v>
      </c>
      <c r="AE198">
        <v>0</v>
      </c>
      <c r="AF198">
        <v>1412.71</v>
      </c>
      <c r="AG198">
        <v>641.32000000000005</v>
      </c>
      <c r="AH198">
        <v>0</v>
      </c>
      <c r="AI198">
        <v>1</v>
      </c>
      <c r="AJ198">
        <v>1</v>
      </c>
      <c r="AK198">
        <v>1</v>
      </c>
      <c r="AL198">
        <v>1</v>
      </c>
      <c r="AN198">
        <v>0</v>
      </c>
      <c r="AO198">
        <v>1</v>
      </c>
      <c r="AP198">
        <v>0</v>
      </c>
      <c r="AQ198">
        <v>0</v>
      </c>
      <c r="AR198">
        <v>0</v>
      </c>
      <c r="AS198" t="s">
        <v>3</v>
      </c>
      <c r="AT198">
        <v>1.94</v>
      </c>
      <c r="AU198" t="s">
        <v>3</v>
      </c>
      <c r="AV198">
        <v>0</v>
      </c>
      <c r="AW198">
        <v>2</v>
      </c>
      <c r="AX198">
        <v>45361032</v>
      </c>
      <c r="AY198">
        <v>1</v>
      </c>
      <c r="AZ198">
        <v>0</v>
      </c>
      <c r="BA198">
        <v>202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CX198">
        <f>Y198*Source!I266</f>
        <v>0.56686800000000004</v>
      </c>
      <c r="CY198">
        <f>AB198</f>
        <v>1412.71</v>
      </c>
      <c r="CZ198">
        <f>AF198</f>
        <v>1412.71</v>
      </c>
      <c r="DA198">
        <f>AJ198</f>
        <v>1</v>
      </c>
      <c r="DB198">
        <f t="shared" si="36"/>
        <v>2740.66</v>
      </c>
      <c r="DC198">
        <f t="shared" si="37"/>
        <v>1244.1600000000001</v>
      </c>
    </row>
    <row r="199" spans="1:107" x14ac:dyDescent="0.2">
      <c r="A199">
        <f>ROW(Source!A266)</f>
        <v>266</v>
      </c>
      <c r="B199">
        <v>45334378</v>
      </c>
      <c r="C199">
        <v>45361011</v>
      </c>
      <c r="D199">
        <v>41667483</v>
      </c>
      <c r="E199">
        <v>1</v>
      </c>
      <c r="F199">
        <v>1</v>
      </c>
      <c r="G199">
        <v>27</v>
      </c>
      <c r="H199">
        <v>2</v>
      </c>
      <c r="I199" t="s">
        <v>529</v>
      </c>
      <c r="J199" t="s">
        <v>530</v>
      </c>
      <c r="K199" t="s">
        <v>531</v>
      </c>
      <c r="L199">
        <v>1368</v>
      </c>
      <c r="N199">
        <v>1011</v>
      </c>
      <c r="O199" t="s">
        <v>426</v>
      </c>
      <c r="P199" t="s">
        <v>426</v>
      </c>
      <c r="Q199">
        <v>1</v>
      </c>
      <c r="W199">
        <v>0</v>
      </c>
      <c r="X199">
        <v>-1991511797</v>
      </c>
      <c r="Y199">
        <v>0.65</v>
      </c>
      <c r="AA199">
        <v>0</v>
      </c>
      <c r="AB199">
        <v>1213.3399999999999</v>
      </c>
      <c r="AC199">
        <v>461.6</v>
      </c>
      <c r="AD199">
        <v>0</v>
      </c>
      <c r="AE199">
        <v>0</v>
      </c>
      <c r="AF199">
        <v>1213.3399999999999</v>
      </c>
      <c r="AG199">
        <v>461.6</v>
      </c>
      <c r="AH199">
        <v>0</v>
      </c>
      <c r="AI199">
        <v>1</v>
      </c>
      <c r="AJ199">
        <v>1</v>
      </c>
      <c r="AK199">
        <v>1</v>
      </c>
      <c r="AL199">
        <v>1</v>
      </c>
      <c r="AN199">
        <v>0</v>
      </c>
      <c r="AO199">
        <v>1</v>
      </c>
      <c r="AP199">
        <v>0</v>
      </c>
      <c r="AQ199">
        <v>0</v>
      </c>
      <c r="AR199">
        <v>0</v>
      </c>
      <c r="AS199" t="s">
        <v>3</v>
      </c>
      <c r="AT199">
        <v>0.65</v>
      </c>
      <c r="AU199" t="s">
        <v>3</v>
      </c>
      <c r="AV199">
        <v>0</v>
      </c>
      <c r="AW199">
        <v>2</v>
      </c>
      <c r="AX199">
        <v>45361033</v>
      </c>
      <c r="AY199">
        <v>1</v>
      </c>
      <c r="AZ199">
        <v>0</v>
      </c>
      <c r="BA199">
        <v>203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CX199">
        <f>Y199*Source!I266</f>
        <v>0.18993000000000002</v>
      </c>
      <c r="CY199">
        <f>AB199</f>
        <v>1213.3399999999999</v>
      </c>
      <c r="CZ199">
        <f>AF199</f>
        <v>1213.3399999999999</v>
      </c>
      <c r="DA199">
        <f>AJ199</f>
        <v>1</v>
      </c>
      <c r="DB199">
        <f t="shared" si="36"/>
        <v>788.67</v>
      </c>
      <c r="DC199">
        <f t="shared" si="37"/>
        <v>300.04000000000002</v>
      </c>
    </row>
    <row r="200" spans="1:107" x14ac:dyDescent="0.2">
      <c r="A200">
        <f>ROW(Source!A266)</f>
        <v>266</v>
      </c>
      <c r="B200">
        <v>45334378</v>
      </c>
      <c r="C200">
        <v>45361011</v>
      </c>
      <c r="D200">
        <v>41669445</v>
      </c>
      <c r="E200">
        <v>1</v>
      </c>
      <c r="F200">
        <v>1</v>
      </c>
      <c r="G200">
        <v>27</v>
      </c>
      <c r="H200">
        <v>3</v>
      </c>
      <c r="I200" t="s">
        <v>532</v>
      </c>
      <c r="J200" t="s">
        <v>533</v>
      </c>
      <c r="K200" t="s">
        <v>534</v>
      </c>
      <c r="L200">
        <v>1339</v>
      </c>
      <c r="N200">
        <v>1007</v>
      </c>
      <c r="O200" t="s">
        <v>93</v>
      </c>
      <c r="P200" t="s">
        <v>93</v>
      </c>
      <c r="Q200">
        <v>1</v>
      </c>
      <c r="W200">
        <v>0</v>
      </c>
      <c r="X200">
        <v>-840107338</v>
      </c>
      <c r="Y200">
        <v>110</v>
      </c>
      <c r="AA200">
        <v>590.78</v>
      </c>
      <c r="AB200">
        <v>0</v>
      </c>
      <c r="AC200">
        <v>0</v>
      </c>
      <c r="AD200">
        <v>0</v>
      </c>
      <c r="AE200">
        <v>590.78</v>
      </c>
      <c r="AF200">
        <v>0</v>
      </c>
      <c r="AG200">
        <v>0</v>
      </c>
      <c r="AH200">
        <v>0</v>
      </c>
      <c r="AI200">
        <v>1</v>
      </c>
      <c r="AJ200">
        <v>1</v>
      </c>
      <c r="AK200">
        <v>1</v>
      </c>
      <c r="AL200">
        <v>1</v>
      </c>
      <c r="AN200">
        <v>0</v>
      </c>
      <c r="AO200">
        <v>1</v>
      </c>
      <c r="AP200">
        <v>0</v>
      </c>
      <c r="AQ200">
        <v>0</v>
      </c>
      <c r="AR200">
        <v>0</v>
      </c>
      <c r="AS200" t="s">
        <v>3</v>
      </c>
      <c r="AT200">
        <v>110</v>
      </c>
      <c r="AU200" t="s">
        <v>3</v>
      </c>
      <c r="AV200">
        <v>0</v>
      </c>
      <c r="AW200">
        <v>2</v>
      </c>
      <c r="AX200">
        <v>45361034</v>
      </c>
      <c r="AY200">
        <v>1</v>
      </c>
      <c r="AZ200">
        <v>0</v>
      </c>
      <c r="BA200">
        <v>204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CX200">
        <f>Y200*Source!I266</f>
        <v>32.142000000000003</v>
      </c>
      <c r="CY200">
        <f>AA200</f>
        <v>590.78</v>
      </c>
      <c r="CZ200">
        <f>AE200</f>
        <v>590.78</v>
      </c>
      <c r="DA200">
        <f>AI200</f>
        <v>1</v>
      </c>
      <c r="DB200">
        <f t="shared" si="36"/>
        <v>64985.8</v>
      </c>
      <c r="DC200">
        <f t="shared" si="37"/>
        <v>0</v>
      </c>
    </row>
    <row r="201" spans="1:107" x14ac:dyDescent="0.2">
      <c r="A201">
        <f>ROW(Source!A266)</f>
        <v>266</v>
      </c>
      <c r="B201">
        <v>45334378</v>
      </c>
      <c r="C201">
        <v>45361011</v>
      </c>
      <c r="D201">
        <v>41670191</v>
      </c>
      <c r="E201">
        <v>1</v>
      </c>
      <c r="F201">
        <v>1</v>
      </c>
      <c r="G201">
        <v>27</v>
      </c>
      <c r="H201">
        <v>3</v>
      </c>
      <c r="I201" t="s">
        <v>442</v>
      </c>
      <c r="J201" t="s">
        <v>443</v>
      </c>
      <c r="K201" t="s">
        <v>444</v>
      </c>
      <c r="L201">
        <v>1339</v>
      </c>
      <c r="N201">
        <v>1007</v>
      </c>
      <c r="O201" t="s">
        <v>93</v>
      </c>
      <c r="P201" t="s">
        <v>93</v>
      </c>
      <c r="Q201">
        <v>1</v>
      </c>
      <c r="W201">
        <v>0</v>
      </c>
      <c r="X201">
        <v>2028445372</v>
      </c>
      <c r="Y201">
        <v>5</v>
      </c>
      <c r="AA201">
        <v>35.25</v>
      </c>
      <c r="AB201">
        <v>0</v>
      </c>
      <c r="AC201">
        <v>0</v>
      </c>
      <c r="AD201">
        <v>0</v>
      </c>
      <c r="AE201">
        <v>35.25</v>
      </c>
      <c r="AF201">
        <v>0</v>
      </c>
      <c r="AG201">
        <v>0</v>
      </c>
      <c r="AH201">
        <v>0</v>
      </c>
      <c r="AI201">
        <v>1</v>
      </c>
      <c r="AJ201">
        <v>1</v>
      </c>
      <c r="AK201">
        <v>1</v>
      </c>
      <c r="AL201">
        <v>1</v>
      </c>
      <c r="AN201">
        <v>0</v>
      </c>
      <c r="AO201">
        <v>1</v>
      </c>
      <c r="AP201">
        <v>0</v>
      </c>
      <c r="AQ201">
        <v>0</v>
      </c>
      <c r="AR201">
        <v>0</v>
      </c>
      <c r="AS201" t="s">
        <v>3</v>
      </c>
      <c r="AT201">
        <v>5</v>
      </c>
      <c r="AU201" t="s">
        <v>3</v>
      </c>
      <c r="AV201">
        <v>0</v>
      </c>
      <c r="AW201">
        <v>2</v>
      </c>
      <c r="AX201">
        <v>45361035</v>
      </c>
      <c r="AY201">
        <v>1</v>
      </c>
      <c r="AZ201">
        <v>0</v>
      </c>
      <c r="BA201">
        <v>205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CX201">
        <f>Y201*Source!I266</f>
        <v>1.4610000000000001</v>
      </c>
      <c r="CY201">
        <f>AA201</f>
        <v>35.25</v>
      </c>
      <c r="CZ201">
        <f>AE201</f>
        <v>35.25</v>
      </c>
      <c r="DA201">
        <f>AI201</f>
        <v>1</v>
      </c>
      <c r="DB201">
        <f t="shared" si="36"/>
        <v>176.25</v>
      </c>
      <c r="DC201">
        <f t="shared" si="37"/>
        <v>0</v>
      </c>
    </row>
    <row r="202" spans="1:107" x14ac:dyDescent="0.2">
      <c r="A202">
        <f>ROW(Source!A267)</f>
        <v>267</v>
      </c>
      <c r="B202">
        <v>45334378</v>
      </c>
      <c r="C202">
        <v>45335821</v>
      </c>
      <c r="D202">
        <v>41655038</v>
      </c>
      <c r="E202">
        <v>27</v>
      </c>
      <c r="F202">
        <v>1</v>
      </c>
      <c r="G202">
        <v>27</v>
      </c>
      <c r="H202">
        <v>1</v>
      </c>
      <c r="I202" t="s">
        <v>420</v>
      </c>
      <c r="J202" t="s">
        <v>3</v>
      </c>
      <c r="K202" t="s">
        <v>421</v>
      </c>
      <c r="L202">
        <v>1191</v>
      </c>
      <c r="N202">
        <v>1013</v>
      </c>
      <c r="O202" t="s">
        <v>422</v>
      </c>
      <c r="P202" t="s">
        <v>422</v>
      </c>
      <c r="Q202">
        <v>1</v>
      </c>
      <c r="W202">
        <v>0</v>
      </c>
      <c r="X202">
        <v>476480486</v>
      </c>
      <c r="Y202">
        <v>24.84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</v>
      </c>
      <c r="AJ202">
        <v>1</v>
      </c>
      <c r="AK202">
        <v>1</v>
      </c>
      <c r="AL202">
        <v>1</v>
      </c>
      <c r="AN202">
        <v>0</v>
      </c>
      <c r="AO202">
        <v>1</v>
      </c>
      <c r="AP202">
        <v>0</v>
      </c>
      <c r="AQ202">
        <v>0</v>
      </c>
      <c r="AR202">
        <v>0</v>
      </c>
      <c r="AS202" t="s">
        <v>3</v>
      </c>
      <c r="AT202">
        <v>24.84</v>
      </c>
      <c r="AU202" t="s">
        <v>3</v>
      </c>
      <c r="AV202">
        <v>1</v>
      </c>
      <c r="AW202">
        <v>2</v>
      </c>
      <c r="AX202">
        <v>45361036</v>
      </c>
      <c r="AY202">
        <v>1</v>
      </c>
      <c r="AZ202">
        <v>0</v>
      </c>
      <c r="BA202">
        <v>206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CX202">
        <f>Y202*Source!I267</f>
        <v>7.258248</v>
      </c>
      <c r="CY202">
        <f>AD202</f>
        <v>0</v>
      </c>
      <c r="CZ202">
        <f>AH202</f>
        <v>0</v>
      </c>
      <c r="DA202">
        <f>AL202</f>
        <v>1</v>
      </c>
      <c r="DB202">
        <f t="shared" si="36"/>
        <v>0</v>
      </c>
      <c r="DC202">
        <f t="shared" si="37"/>
        <v>0</v>
      </c>
    </row>
    <row r="203" spans="1:107" x14ac:dyDescent="0.2">
      <c r="A203">
        <f>ROW(Source!A267)</f>
        <v>267</v>
      </c>
      <c r="B203">
        <v>45334378</v>
      </c>
      <c r="C203">
        <v>45335821</v>
      </c>
      <c r="D203">
        <v>41667312</v>
      </c>
      <c r="E203">
        <v>1</v>
      </c>
      <c r="F203">
        <v>1</v>
      </c>
      <c r="G203">
        <v>27</v>
      </c>
      <c r="H203">
        <v>2</v>
      </c>
      <c r="I203" t="s">
        <v>535</v>
      </c>
      <c r="J203" t="s">
        <v>536</v>
      </c>
      <c r="K203" t="s">
        <v>537</v>
      </c>
      <c r="L203">
        <v>1368</v>
      </c>
      <c r="N203">
        <v>1011</v>
      </c>
      <c r="O203" t="s">
        <v>426</v>
      </c>
      <c r="P203" t="s">
        <v>426</v>
      </c>
      <c r="Q203">
        <v>1</v>
      </c>
      <c r="W203">
        <v>0</v>
      </c>
      <c r="X203">
        <v>974897901</v>
      </c>
      <c r="Y203">
        <v>2.94</v>
      </c>
      <c r="AA203">
        <v>0</v>
      </c>
      <c r="AB203">
        <v>956.79</v>
      </c>
      <c r="AC203">
        <v>359.44</v>
      </c>
      <c r="AD203">
        <v>0</v>
      </c>
      <c r="AE203">
        <v>0</v>
      </c>
      <c r="AF203">
        <v>956.79</v>
      </c>
      <c r="AG203">
        <v>359.44</v>
      </c>
      <c r="AH203">
        <v>0</v>
      </c>
      <c r="AI203">
        <v>1</v>
      </c>
      <c r="AJ203">
        <v>1</v>
      </c>
      <c r="AK203">
        <v>1</v>
      </c>
      <c r="AL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 t="s">
        <v>3</v>
      </c>
      <c r="AT203">
        <v>2.94</v>
      </c>
      <c r="AU203" t="s">
        <v>3</v>
      </c>
      <c r="AV203">
        <v>0</v>
      </c>
      <c r="AW203">
        <v>2</v>
      </c>
      <c r="AX203">
        <v>45361037</v>
      </c>
      <c r="AY203">
        <v>1</v>
      </c>
      <c r="AZ203">
        <v>0</v>
      </c>
      <c r="BA203">
        <v>207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CX203">
        <f>Y203*Source!I267</f>
        <v>0.85906800000000005</v>
      </c>
      <c r="CY203">
        <f t="shared" ref="CY203:CY208" si="38">AB203</f>
        <v>956.79</v>
      </c>
      <c r="CZ203">
        <f t="shared" ref="CZ203:CZ208" si="39">AF203</f>
        <v>956.79</v>
      </c>
      <c r="DA203">
        <f t="shared" ref="DA203:DA208" si="40">AJ203</f>
        <v>1</v>
      </c>
      <c r="DB203">
        <f t="shared" si="36"/>
        <v>2812.96</v>
      </c>
      <c r="DC203">
        <f t="shared" si="37"/>
        <v>1056.75</v>
      </c>
    </row>
    <row r="204" spans="1:107" x14ac:dyDescent="0.2">
      <c r="A204">
        <f>ROW(Source!A267)</f>
        <v>267</v>
      </c>
      <c r="B204">
        <v>45334378</v>
      </c>
      <c r="C204">
        <v>45335821</v>
      </c>
      <c r="D204">
        <v>41667493</v>
      </c>
      <c r="E204">
        <v>1</v>
      </c>
      <c r="F204">
        <v>1</v>
      </c>
      <c r="G204">
        <v>27</v>
      </c>
      <c r="H204">
        <v>2</v>
      </c>
      <c r="I204" t="s">
        <v>523</v>
      </c>
      <c r="J204" t="s">
        <v>524</v>
      </c>
      <c r="K204" t="s">
        <v>525</v>
      </c>
      <c r="L204">
        <v>1368</v>
      </c>
      <c r="N204">
        <v>1011</v>
      </c>
      <c r="O204" t="s">
        <v>426</v>
      </c>
      <c r="P204" t="s">
        <v>426</v>
      </c>
      <c r="Q204">
        <v>1</v>
      </c>
      <c r="W204">
        <v>0</v>
      </c>
      <c r="X204">
        <v>351519474</v>
      </c>
      <c r="Y204">
        <v>1.1399999999999999</v>
      </c>
      <c r="AA204">
        <v>0</v>
      </c>
      <c r="AB204">
        <v>2020.59</v>
      </c>
      <c r="AC204">
        <v>458.56</v>
      </c>
      <c r="AD204">
        <v>0</v>
      </c>
      <c r="AE204">
        <v>0</v>
      </c>
      <c r="AF204">
        <v>2020.59</v>
      </c>
      <c r="AG204">
        <v>458.56</v>
      </c>
      <c r="AH204">
        <v>0</v>
      </c>
      <c r="AI204">
        <v>1</v>
      </c>
      <c r="AJ204">
        <v>1</v>
      </c>
      <c r="AK204">
        <v>1</v>
      </c>
      <c r="AL204">
        <v>1</v>
      </c>
      <c r="AN204">
        <v>0</v>
      </c>
      <c r="AO204">
        <v>1</v>
      </c>
      <c r="AP204">
        <v>0</v>
      </c>
      <c r="AQ204">
        <v>0</v>
      </c>
      <c r="AR204">
        <v>0</v>
      </c>
      <c r="AS204" t="s">
        <v>3</v>
      </c>
      <c r="AT204">
        <v>1.1399999999999999</v>
      </c>
      <c r="AU204" t="s">
        <v>3</v>
      </c>
      <c r="AV204">
        <v>0</v>
      </c>
      <c r="AW204">
        <v>2</v>
      </c>
      <c r="AX204">
        <v>45361038</v>
      </c>
      <c r="AY204">
        <v>1</v>
      </c>
      <c r="AZ204">
        <v>0</v>
      </c>
      <c r="BA204">
        <v>208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CX204">
        <f>Y204*Source!I267</f>
        <v>0.33310800000000002</v>
      </c>
      <c r="CY204">
        <f t="shared" si="38"/>
        <v>2020.59</v>
      </c>
      <c r="CZ204">
        <f t="shared" si="39"/>
        <v>2020.59</v>
      </c>
      <c r="DA204">
        <f t="shared" si="40"/>
        <v>1</v>
      </c>
      <c r="DB204">
        <f t="shared" si="36"/>
        <v>2303.4699999999998</v>
      </c>
      <c r="DC204">
        <f t="shared" si="37"/>
        <v>522.76</v>
      </c>
    </row>
    <row r="205" spans="1:107" x14ac:dyDescent="0.2">
      <c r="A205">
        <f>ROW(Source!A267)</f>
        <v>267</v>
      </c>
      <c r="B205">
        <v>45334378</v>
      </c>
      <c r="C205">
        <v>45335821</v>
      </c>
      <c r="D205">
        <v>41667478</v>
      </c>
      <c r="E205">
        <v>1</v>
      </c>
      <c r="F205">
        <v>1</v>
      </c>
      <c r="G205">
        <v>27</v>
      </c>
      <c r="H205">
        <v>2</v>
      </c>
      <c r="I205" t="s">
        <v>475</v>
      </c>
      <c r="J205" t="s">
        <v>476</v>
      </c>
      <c r="K205" t="s">
        <v>477</v>
      </c>
      <c r="L205">
        <v>1368</v>
      </c>
      <c r="N205">
        <v>1011</v>
      </c>
      <c r="O205" t="s">
        <v>426</v>
      </c>
      <c r="P205" t="s">
        <v>426</v>
      </c>
      <c r="Q205">
        <v>1</v>
      </c>
      <c r="W205">
        <v>0</v>
      </c>
      <c r="X205">
        <v>-1930120489</v>
      </c>
      <c r="Y205">
        <v>8.9600000000000009</v>
      </c>
      <c r="AA205">
        <v>0</v>
      </c>
      <c r="AB205">
        <v>1261.8699999999999</v>
      </c>
      <c r="AC205">
        <v>530.02</v>
      </c>
      <c r="AD205">
        <v>0</v>
      </c>
      <c r="AE205">
        <v>0</v>
      </c>
      <c r="AF205">
        <v>1261.8699999999999</v>
      </c>
      <c r="AG205">
        <v>530.02</v>
      </c>
      <c r="AH205">
        <v>0</v>
      </c>
      <c r="AI205">
        <v>1</v>
      </c>
      <c r="AJ205">
        <v>1</v>
      </c>
      <c r="AK205">
        <v>1</v>
      </c>
      <c r="AL205">
        <v>1</v>
      </c>
      <c r="AN205">
        <v>0</v>
      </c>
      <c r="AO205">
        <v>1</v>
      </c>
      <c r="AP205">
        <v>0</v>
      </c>
      <c r="AQ205">
        <v>0</v>
      </c>
      <c r="AR205">
        <v>0</v>
      </c>
      <c r="AS205" t="s">
        <v>3</v>
      </c>
      <c r="AT205">
        <v>8.9600000000000009</v>
      </c>
      <c r="AU205" t="s">
        <v>3</v>
      </c>
      <c r="AV205">
        <v>0</v>
      </c>
      <c r="AW205">
        <v>2</v>
      </c>
      <c r="AX205">
        <v>45361039</v>
      </c>
      <c r="AY205">
        <v>1</v>
      </c>
      <c r="AZ205">
        <v>0</v>
      </c>
      <c r="BA205">
        <v>209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CX205">
        <f>Y205*Source!I267</f>
        <v>2.6181120000000004</v>
      </c>
      <c r="CY205">
        <f t="shared" si="38"/>
        <v>1261.8699999999999</v>
      </c>
      <c r="CZ205">
        <f t="shared" si="39"/>
        <v>1261.8699999999999</v>
      </c>
      <c r="DA205">
        <f t="shared" si="40"/>
        <v>1</v>
      </c>
      <c r="DB205">
        <f t="shared" si="36"/>
        <v>11306.36</v>
      </c>
      <c r="DC205">
        <f t="shared" si="37"/>
        <v>4748.9799999999996</v>
      </c>
    </row>
    <row r="206" spans="1:107" x14ac:dyDescent="0.2">
      <c r="A206">
        <f>ROW(Source!A267)</f>
        <v>267</v>
      </c>
      <c r="B206">
        <v>45334378</v>
      </c>
      <c r="C206">
        <v>45335821</v>
      </c>
      <c r="D206">
        <v>41667479</v>
      </c>
      <c r="E206">
        <v>1</v>
      </c>
      <c r="F206">
        <v>1</v>
      </c>
      <c r="G206">
        <v>27</v>
      </c>
      <c r="H206">
        <v>2</v>
      </c>
      <c r="I206" t="s">
        <v>478</v>
      </c>
      <c r="J206" t="s">
        <v>479</v>
      </c>
      <c r="K206" t="s">
        <v>480</v>
      </c>
      <c r="L206">
        <v>1368</v>
      </c>
      <c r="N206">
        <v>1011</v>
      </c>
      <c r="O206" t="s">
        <v>426</v>
      </c>
      <c r="P206" t="s">
        <v>426</v>
      </c>
      <c r="Q206">
        <v>1</v>
      </c>
      <c r="W206">
        <v>0</v>
      </c>
      <c r="X206">
        <v>1869206802</v>
      </c>
      <c r="Y206">
        <v>18.25</v>
      </c>
      <c r="AA206">
        <v>0</v>
      </c>
      <c r="AB206">
        <v>1827.95</v>
      </c>
      <c r="AC206">
        <v>720.55</v>
      </c>
      <c r="AD206">
        <v>0</v>
      </c>
      <c r="AE206">
        <v>0</v>
      </c>
      <c r="AF206">
        <v>1827.95</v>
      </c>
      <c r="AG206">
        <v>720.55</v>
      </c>
      <c r="AH206">
        <v>0</v>
      </c>
      <c r="AI206">
        <v>1</v>
      </c>
      <c r="AJ206">
        <v>1</v>
      </c>
      <c r="AK206">
        <v>1</v>
      </c>
      <c r="AL206">
        <v>1</v>
      </c>
      <c r="AN206">
        <v>0</v>
      </c>
      <c r="AO206">
        <v>1</v>
      </c>
      <c r="AP206">
        <v>0</v>
      </c>
      <c r="AQ206">
        <v>0</v>
      </c>
      <c r="AR206">
        <v>0</v>
      </c>
      <c r="AS206" t="s">
        <v>3</v>
      </c>
      <c r="AT206">
        <v>18.25</v>
      </c>
      <c r="AU206" t="s">
        <v>3</v>
      </c>
      <c r="AV206">
        <v>0</v>
      </c>
      <c r="AW206">
        <v>2</v>
      </c>
      <c r="AX206">
        <v>45361040</v>
      </c>
      <c r="AY206">
        <v>1</v>
      </c>
      <c r="AZ206">
        <v>0</v>
      </c>
      <c r="BA206">
        <v>210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CX206">
        <f>Y206*Source!I267</f>
        <v>5.3326500000000001</v>
      </c>
      <c r="CY206">
        <f t="shared" si="38"/>
        <v>1827.95</v>
      </c>
      <c r="CZ206">
        <f t="shared" si="39"/>
        <v>1827.95</v>
      </c>
      <c r="DA206">
        <f t="shared" si="40"/>
        <v>1</v>
      </c>
      <c r="DB206">
        <f t="shared" si="36"/>
        <v>33360.089999999997</v>
      </c>
      <c r="DC206">
        <f t="shared" si="37"/>
        <v>13150.04</v>
      </c>
    </row>
    <row r="207" spans="1:107" x14ac:dyDescent="0.2">
      <c r="A207">
        <f>ROW(Source!A267)</f>
        <v>267</v>
      </c>
      <c r="B207">
        <v>45334378</v>
      </c>
      <c r="C207">
        <v>45335821</v>
      </c>
      <c r="D207">
        <v>41667517</v>
      </c>
      <c r="E207">
        <v>1</v>
      </c>
      <c r="F207">
        <v>1</v>
      </c>
      <c r="G207">
        <v>27</v>
      </c>
      <c r="H207">
        <v>2</v>
      </c>
      <c r="I207" t="s">
        <v>526</v>
      </c>
      <c r="J207" t="s">
        <v>527</v>
      </c>
      <c r="K207" t="s">
        <v>528</v>
      </c>
      <c r="L207">
        <v>1368</v>
      </c>
      <c r="N207">
        <v>1011</v>
      </c>
      <c r="O207" t="s">
        <v>426</v>
      </c>
      <c r="P207" t="s">
        <v>426</v>
      </c>
      <c r="Q207">
        <v>1</v>
      </c>
      <c r="W207">
        <v>0</v>
      </c>
      <c r="X207">
        <v>41279402</v>
      </c>
      <c r="Y207">
        <v>2.2400000000000002</v>
      </c>
      <c r="AA207">
        <v>0</v>
      </c>
      <c r="AB207">
        <v>1412.71</v>
      </c>
      <c r="AC207">
        <v>641.32000000000005</v>
      </c>
      <c r="AD207">
        <v>0</v>
      </c>
      <c r="AE207">
        <v>0</v>
      </c>
      <c r="AF207">
        <v>1412.71</v>
      </c>
      <c r="AG207">
        <v>641.32000000000005</v>
      </c>
      <c r="AH207">
        <v>0</v>
      </c>
      <c r="AI207">
        <v>1</v>
      </c>
      <c r="AJ207">
        <v>1</v>
      </c>
      <c r="AK207">
        <v>1</v>
      </c>
      <c r="AL207">
        <v>1</v>
      </c>
      <c r="AN207">
        <v>0</v>
      </c>
      <c r="AO207">
        <v>1</v>
      </c>
      <c r="AP207">
        <v>0</v>
      </c>
      <c r="AQ207">
        <v>0</v>
      </c>
      <c r="AR207">
        <v>0</v>
      </c>
      <c r="AS207" t="s">
        <v>3</v>
      </c>
      <c r="AT207">
        <v>2.2400000000000002</v>
      </c>
      <c r="AU207" t="s">
        <v>3</v>
      </c>
      <c r="AV207">
        <v>0</v>
      </c>
      <c r="AW207">
        <v>2</v>
      </c>
      <c r="AX207">
        <v>45361041</v>
      </c>
      <c r="AY207">
        <v>1</v>
      </c>
      <c r="AZ207">
        <v>0</v>
      </c>
      <c r="BA207">
        <v>211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CX207">
        <f>Y207*Source!I267</f>
        <v>0.65452800000000011</v>
      </c>
      <c r="CY207">
        <f t="shared" si="38"/>
        <v>1412.71</v>
      </c>
      <c r="CZ207">
        <f t="shared" si="39"/>
        <v>1412.71</v>
      </c>
      <c r="DA207">
        <f t="shared" si="40"/>
        <v>1</v>
      </c>
      <c r="DB207">
        <f t="shared" si="36"/>
        <v>3164.47</v>
      </c>
      <c r="DC207">
        <f t="shared" si="37"/>
        <v>1436.56</v>
      </c>
    </row>
    <row r="208" spans="1:107" x14ac:dyDescent="0.2">
      <c r="A208">
        <f>ROW(Source!A267)</f>
        <v>267</v>
      </c>
      <c r="B208">
        <v>45334378</v>
      </c>
      <c r="C208">
        <v>45335821</v>
      </c>
      <c r="D208">
        <v>41667483</v>
      </c>
      <c r="E208">
        <v>1</v>
      </c>
      <c r="F208">
        <v>1</v>
      </c>
      <c r="G208">
        <v>27</v>
      </c>
      <c r="H208">
        <v>2</v>
      </c>
      <c r="I208" t="s">
        <v>529</v>
      </c>
      <c r="J208" t="s">
        <v>530</v>
      </c>
      <c r="K208" t="s">
        <v>531</v>
      </c>
      <c r="L208">
        <v>1368</v>
      </c>
      <c r="N208">
        <v>1011</v>
      </c>
      <c r="O208" t="s">
        <v>426</v>
      </c>
      <c r="P208" t="s">
        <v>426</v>
      </c>
      <c r="Q208">
        <v>1</v>
      </c>
      <c r="W208">
        <v>0</v>
      </c>
      <c r="X208">
        <v>-1991511797</v>
      </c>
      <c r="Y208">
        <v>0.65</v>
      </c>
      <c r="AA208">
        <v>0</v>
      </c>
      <c r="AB208">
        <v>1213.3399999999999</v>
      </c>
      <c r="AC208">
        <v>461.6</v>
      </c>
      <c r="AD208">
        <v>0</v>
      </c>
      <c r="AE208">
        <v>0</v>
      </c>
      <c r="AF208">
        <v>1213.3399999999999</v>
      </c>
      <c r="AG208">
        <v>461.6</v>
      </c>
      <c r="AH208">
        <v>0</v>
      </c>
      <c r="AI208">
        <v>1</v>
      </c>
      <c r="AJ208">
        <v>1</v>
      </c>
      <c r="AK208">
        <v>1</v>
      </c>
      <c r="AL208">
        <v>1</v>
      </c>
      <c r="AN208">
        <v>0</v>
      </c>
      <c r="AO208">
        <v>1</v>
      </c>
      <c r="AP208">
        <v>0</v>
      </c>
      <c r="AQ208">
        <v>0</v>
      </c>
      <c r="AR208">
        <v>0</v>
      </c>
      <c r="AS208" t="s">
        <v>3</v>
      </c>
      <c r="AT208">
        <v>0.65</v>
      </c>
      <c r="AU208" t="s">
        <v>3</v>
      </c>
      <c r="AV208">
        <v>0</v>
      </c>
      <c r="AW208">
        <v>2</v>
      </c>
      <c r="AX208">
        <v>45361042</v>
      </c>
      <c r="AY208">
        <v>1</v>
      </c>
      <c r="AZ208">
        <v>0</v>
      </c>
      <c r="BA208">
        <v>212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CX208">
        <f>Y208*Source!I267</f>
        <v>0.18993000000000002</v>
      </c>
      <c r="CY208">
        <f t="shared" si="38"/>
        <v>1213.3399999999999</v>
      </c>
      <c r="CZ208">
        <f t="shared" si="39"/>
        <v>1213.3399999999999</v>
      </c>
      <c r="DA208">
        <f t="shared" si="40"/>
        <v>1</v>
      </c>
      <c r="DB208">
        <f t="shared" si="36"/>
        <v>788.67</v>
      </c>
      <c r="DC208">
        <f t="shared" si="37"/>
        <v>300.04000000000002</v>
      </c>
    </row>
    <row r="209" spans="1:107" x14ac:dyDescent="0.2">
      <c r="A209">
        <f>ROW(Source!A267)</f>
        <v>267</v>
      </c>
      <c r="B209">
        <v>45334378</v>
      </c>
      <c r="C209">
        <v>45335821</v>
      </c>
      <c r="D209">
        <v>41669471</v>
      </c>
      <c r="E209">
        <v>1</v>
      </c>
      <c r="F209">
        <v>1</v>
      </c>
      <c r="G209">
        <v>27</v>
      </c>
      <c r="H209">
        <v>3</v>
      </c>
      <c r="I209" t="s">
        <v>487</v>
      </c>
      <c r="J209" t="s">
        <v>488</v>
      </c>
      <c r="K209" t="s">
        <v>489</v>
      </c>
      <c r="L209">
        <v>1339</v>
      </c>
      <c r="N209">
        <v>1007</v>
      </c>
      <c r="O209" t="s">
        <v>93</v>
      </c>
      <c r="P209" t="s">
        <v>93</v>
      </c>
      <c r="Q209">
        <v>1</v>
      </c>
      <c r="W209">
        <v>0</v>
      </c>
      <c r="X209">
        <v>811973350</v>
      </c>
      <c r="Y209">
        <v>126</v>
      </c>
      <c r="AA209">
        <v>1763.75</v>
      </c>
      <c r="AB209">
        <v>0</v>
      </c>
      <c r="AC209">
        <v>0</v>
      </c>
      <c r="AD209">
        <v>0</v>
      </c>
      <c r="AE209">
        <v>1763.75</v>
      </c>
      <c r="AF209">
        <v>0</v>
      </c>
      <c r="AG209">
        <v>0</v>
      </c>
      <c r="AH209">
        <v>0</v>
      </c>
      <c r="AI209">
        <v>1</v>
      </c>
      <c r="AJ209">
        <v>1</v>
      </c>
      <c r="AK209">
        <v>1</v>
      </c>
      <c r="AL209">
        <v>1</v>
      </c>
      <c r="AN209">
        <v>0</v>
      </c>
      <c r="AO209">
        <v>1</v>
      </c>
      <c r="AP209">
        <v>0</v>
      </c>
      <c r="AQ209">
        <v>0</v>
      </c>
      <c r="AR209">
        <v>0</v>
      </c>
      <c r="AS209" t="s">
        <v>3</v>
      </c>
      <c r="AT209">
        <v>126</v>
      </c>
      <c r="AU209" t="s">
        <v>3</v>
      </c>
      <c r="AV209">
        <v>0</v>
      </c>
      <c r="AW209">
        <v>2</v>
      </c>
      <c r="AX209">
        <v>45361043</v>
      </c>
      <c r="AY209">
        <v>1</v>
      </c>
      <c r="AZ209">
        <v>0</v>
      </c>
      <c r="BA209">
        <v>213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CX209">
        <f>Y209*Source!I267</f>
        <v>36.8172</v>
      </c>
      <c r="CY209">
        <f>AA209</f>
        <v>1763.75</v>
      </c>
      <c r="CZ209">
        <f>AE209</f>
        <v>1763.75</v>
      </c>
      <c r="DA209">
        <f>AI209</f>
        <v>1</v>
      </c>
      <c r="DB209">
        <f t="shared" si="36"/>
        <v>222232.5</v>
      </c>
      <c r="DC209">
        <f t="shared" si="37"/>
        <v>0</v>
      </c>
    </row>
    <row r="210" spans="1:107" x14ac:dyDescent="0.2">
      <c r="A210">
        <f>ROW(Source!A267)</f>
        <v>267</v>
      </c>
      <c r="B210">
        <v>45334378</v>
      </c>
      <c r="C210">
        <v>45335821</v>
      </c>
      <c r="D210">
        <v>41670191</v>
      </c>
      <c r="E210">
        <v>1</v>
      </c>
      <c r="F210">
        <v>1</v>
      </c>
      <c r="G210">
        <v>27</v>
      </c>
      <c r="H210">
        <v>3</v>
      </c>
      <c r="I210" t="s">
        <v>442</v>
      </c>
      <c r="J210" t="s">
        <v>443</v>
      </c>
      <c r="K210" t="s">
        <v>444</v>
      </c>
      <c r="L210">
        <v>1339</v>
      </c>
      <c r="N210">
        <v>1007</v>
      </c>
      <c r="O210" t="s">
        <v>93</v>
      </c>
      <c r="P210" t="s">
        <v>93</v>
      </c>
      <c r="Q210">
        <v>1</v>
      </c>
      <c r="W210">
        <v>0</v>
      </c>
      <c r="X210">
        <v>2028445372</v>
      </c>
      <c r="Y210">
        <v>7</v>
      </c>
      <c r="AA210">
        <v>35.25</v>
      </c>
      <c r="AB210">
        <v>0</v>
      </c>
      <c r="AC210">
        <v>0</v>
      </c>
      <c r="AD210">
        <v>0</v>
      </c>
      <c r="AE210">
        <v>35.25</v>
      </c>
      <c r="AF210">
        <v>0</v>
      </c>
      <c r="AG210">
        <v>0</v>
      </c>
      <c r="AH210">
        <v>0</v>
      </c>
      <c r="AI210">
        <v>1</v>
      </c>
      <c r="AJ210">
        <v>1</v>
      </c>
      <c r="AK210">
        <v>1</v>
      </c>
      <c r="AL210">
        <v>1</v>
      </c>
      <c r="AN210">
        <v>0</v>
      </c>
      <c r="AO210">
        <v>1</v>
      </c>
      <c r="AP210">
        <v>0</v>
      </c>
      <c r="AQ210">
        <v>0</v>
      </c>
      <c r="AR210">
        <v>0</v>
      </c>
      <c r="AS210" t="s">
        <v>3</v>
      </c>
      <c r="AT210">
        <v>7</v>
      </c>
      <c r="AU210" t="s">
        <v>3</v>
      </c>
      <c r="AV210">
        <v>0</v>
      </c>
      <c r="AW210">
        <v>2</v>
      </c>
      <c r="AX210">
        <v>45361044</v>
      </c>
      <c r="AY210">
        <v>1</v>
      </c>
      <c r="AZ210">
        <v>0</v>
      </c>
      <c r="BA210">
        <v>214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CX210">
        <f>Y210*Source!I267</f>
        <v>2.0453999999999999</v>
      </c>
      <c r="CY210">
        <f>AA210</f>
        <v>35.25</v>
      </c>
      <c r="CZ210">
        <f>AE210</f>
        <v>35.25</v>
      </c>
      <c r="DA210">
        <f>AI210</f>
        <v>1</v>
      </c>
      <c r="DB210">
        <f t="shared" si="36"/>
        <v>246.75</v>
      </c>
      <c r="DC210">
        <f t="shared" si="37"/>
        <v>0</v>
      </c>
    </row>
    <row r="211" spans="1:107" x14ac:dyDescent="0.2">
      <c r="A211">
        <f>ROW(Source!A268)</f>
        <v>268</v>
      </c>
      <c r="B211">
        <v>45334378</v>
      </c>
      <c r="C211">
        <v>45335840</v>
      </c>
      <c r="D211">
        <v>41655038</v>
      </c>
      <c r="E211">
        <v>27</v>
      </c>
      <c r="F211">
        <v>1</v>
      </c>
      <c r="G211">
        <v>27</v>
      </c>
      <c r="H211">
        <v>1</v>
      </c>
      <c r="I211" t="s">
        <v>420</v>
      </c>
      <c r="J211" t="s">
        <v>3</v>
      </c>
      <c r="K211" t="s">
        <v>421</v>
      </c>
      <c r="L211">
        <v>1191</v>
      </c>
      <c r="N211">
        <v>1013</v>
      </c>
      <c r="O211" t="s">
        <v>422</v>
      </c>
      <c r="P211" t="s">
        <v>422</v>
      </c>
      <c r="Q211">
        <v>1</v>
      </c>
      <c r="W211">
        <v>0</v>
      </c>
      <c r="X211">
        <v>476480486</v>
      </c>
      <c r="Y211">
        <v>13.57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1</v>
      </c>
      <c r="AK211">
        <v>1</v>
      </c>
      <c r="AL211">
        <v>1</v>
      </c>
      <c r="AN211">
        <v>0</v>
      </c>
      <c r="AO211">
        <v>1</v>
      </c>
      <c r="AP211">
        <v>0</v>
      </c>
      <c r="AQ211">
        <v>0</v>
      </c>
      <c r="AR211">
        <v>0</v>
      </c>
      <c r="AS211" t="s">
        <v>3</v>
      </c>
      <c r="AT211">
        <v>13.57</v>
      </c>
      <c r="AU211" t="s">
        <v>3</v>
      </c>
      <c r="AV211">
        <v>1</v>
      </c>
      <c r="AW211">
        <v>2</v>
      </c>
      <c r="AX211">
        <v>45457541</v>
      </c>
      <c r="AY211">
        <v>1</v>
      </c>
      <c r="AZ211">
        <v>0</v>
      </c>
      <c r="BA211">
        <v>215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CX211">
        <f>Y211*Source!I268</f>
        <v>39.651540000000004</v>
      </c>
      <c r="CY211">
        <f>AD211</f>
        <v>0</v>
      </c>
      <c r="CZ211">
        <f>AH211</f>
        <v>0</v>
      </c>
      <c r="DA211">
        <f>AL211</f>
        <v>1</v>
      </c>
      <c r="DB211">
        <f t="shared" si="36"/>
        <v>0</v>
      </c>
      <c r="DC211">
        <f t="shared" si="37"/>
        <v>0</v>
      </c>
    </row>
    <row r="212" spans="1:107" x14ac:dyDescent="0.2">
      <c r="A212">
        <f>ROW(Source!A268)</f>
        <v>268</v>
      </c>
      <c r="B212">
        <v>45334378</v>
      </c>
      <c r="C212">
        <v>45335840</v>
      </c>
      <c r="D212">
        <v>41667480</v>
      </c>
      <c r="E212">
        <v>1</v>
      </c>
      <c r="F212">
        <v>1</v>
      </c>
      <c r="G212">
        <v>27</v>
      </c>
      <c r="H212">
        <v>2</v>
      </c>
      <c r="I212" t="s">
        <v>433</v>
      </c>
      <c r="J212" t="s">
        <v>434</v>
      </c>
      <c r="K212" t="s">
        <v>435</v>
      </c>
      <c r="L212">
        <v>1368</v>
      </c>
      <c r="N212">
        <v>1011</v>
      </c>
      <c r="O212" t="s">
        <v>426</v>
      </c>
      <c r="P212" t="s">
        <v>426</v>
      </c>
      <c r="Q212">
        <v>1</v>
      </c>
      <c r="W212">
        <v>0</v>
      </c>
      <c r="X212">
        <v>-1085430917</v>
      </c>
      <c r="Y212">
        <v>0.46</v>
      </c>
      <c r="AA212">
        <v>0</v>
      </c>
      <c r="AB212">
        <v>888.61</v>
      </c>
      <c r="AC212">
        <v>396.74</v>
      </c>
      <c r="AD212">
        <v>0</v>
      </c>
      <c r="AE212">
        <v>0</v>
      </c>
      <c r="AF212">
        <v>888.61</v>
      </c>
      <c r="AG212">
        <v>396.74</v>
      </c>
      <c r="AH212">
        <v>0</v>
      </c>
      <c r="AI212">
        <v>1</v>
      </c>
      <c r="AJ212">
        <v>1</v>
      </c>
      <c r="AK212">
        <v>1</v>
      </c>
      <c r="AL212">
        <v>1</v>
      </c>
      <c r="AN212">
        <v>0</v>
      </c>
      <c r="AO212">
        <v>1</v>
      </c>
      <c r="AP212">
        <v>0</v>
      </c>
      <c r="AQ212">
        <v>0</v>
      </c>
      <c r="AR212">
        <v>0</v>
      </c>
      <c r="AS212" t="s">
        <v>3</v>
      </c>
      <c r="AT212">
        <v>0.46</v>
      </c>
      <c r="AU212" t="s">
        <v>3</v>
      </c>
      <c r="AV212">
        <v>0</v>
      </c>
      <c r="AW212">
        <v>2</v>
      </c>
      <c r="AX212">
        <v>45457542</v>
      </c>
      <c r="AY212">
        <v>1</v>
      </c>
      <c r="AZ212">
        <v>0</v>
      </c>
      <c r="BA212">
        <v>216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CX212">
        <f>Y212*Source!I268</f>
        <v>1.3441200000000002</v>
      </c>
      <c r="CY212">
        <f>AB212</f>
        <v>888.61</v>
      </c>
      <c r="CZ212">
        <f>AF212</f>
        <v>888.61</v>
      </c>
      <c r="DA212">
        <f>AJ212</f>
        <v>1</v>
      </c>
      <c r="DB212">
        <f t="shared" si="36"/>
        <v>408.76</v>
      </c>
      <c r="DC212">
        <f t="shared" si="37"/>
        <v>182.5</v>
      </c>
    </row>
    <row r="213" spans="1:107" x14ac:dyDescent="0.2">
      <c r="A213">
        <f>ROW(Source!A268)</f>
        <v>268</v>
      </c>
      <c r="B213">
        <v>45334378</v>
      </c>
      <c r="C213">
        <v>45335840</v>
      </c>
      <c r="D213">
        <v>41667481</v>
      </c>
      <c r="E213">
        <v>1</v>
      </c>
      <c r="F213">
        <v>1</v>
      </c>
      <c r="G213">
        <v>27</v>
      </c>
      <c r="H213">
        <v>2</v>
      </c>
      <c r="I213" t="s">
        <v>538</v>
      </c>
      <c r="J213" t="s">
        <v>539</v>
      </c>
      <c r="K213" t="s">
        <v>540</v>
      </c>
      <c r="L213">
        <v>1368</v>
      </c>
      <c r="N213">
        <v>1011</v>
      </c>
      <c r="O213" t="s">
        <v>426</v>
      </c>
      <c r="P213" t="s">
        <v>426</v>
      </c>
      <c r="Q213">
        <v>1</v>
      </c>
      <c r="W213">
        <v>0</v>
      </c>
      <c r="X213">
        <v>-784871617</v>
      </c>
      <c r="Y213">
        <v>1.39</v>
      </c>
      <c r="AA213">
        <v>0</v>
      </c>
      <c r="AB213">
        <v>880.59</v>
      </c>
      <c r="AC213">
        <v>534.02</v>
      </c>
      <c r="AD213">
        <v>0</v>
      </c>
      <c r="AE213">
        <v>0</v>
      </c>
      <c r="AF213">
        <v>880.59</v>
      </c>
      <c r="AG213">
        <v>534.02</v>
      </c>
      <c r="AH213">
        <v>0</v>
      </c>
      <c r="AI213">
        <v>1</v>
      </c>
      <c r="AJ213">
        <v>1</v>
      </c>
      <c r="AK213">
        <v>1</v>
      </c>
      <c r="AL213">
        <v>1</v>
      </c>
      <c r="AN213">
        <v>0</v>
      </c>
      <c r="AO213">
        <v>1</v>
      </c>
      <c r="AP213">
        <v>0</v>
      </c>
      <c r="AQ213">
        <v>0</v>
      </c>
      <c r="AR213">
        <v>0</v>
      </c>
      <c r="AS213" t="s">
        <v>3</v>
      </c>
      <c r="AT213">
        <v>1.39</v>
      </c>
      <c r="AU213" t="s">
        <v>3</v>
      </c>
      <c r="AV213">
        <v>0</v>
      </c>
      <c r="AW213">
        <v>2</v>
      </c>
      <c r="AX213">
        <v>45457543</v>
      </c>
      <c r="AY213">
        <v>1</v>
      </c>
      <c r="AZ213">
        <v>0</v>
      </c>
      <c r="BA213">
        <v>217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CX213">
        <f>Y213*Source!I268</f>
        <v>4.0615800000000002</v>
      </c>
      <c r="CY213">
        <f>AB213</f>
        <v>880.59</v>
      </c>
      <c r="CZ213">
        <f>AF213</f>
        <v>880.59</v>
      </c>
      <c r="DA213">
        <f>AJ213</f>
        <v>1</v>
      </c>
      <c r="DB213">
        <f t="shared" si="36"/>
        <v>1224.02</v>
      </c>
      <c r="DC213">
        <f t="shared" si="37"/>
        <v>742.29</v>
      </c>
    </row>
    <row r="214" spans="1:107" x14ac:dyDescent="0.2">
      <c r="A214">
        <f>ROW(Source!A268)</f>
        <v>268</v>
      </c>
      <c r="B214">
        <v>45334378</v>
      </c>
      <c r="C214">
        <v>45335840</v>
      </c>
      <c r="D214">
        <v>41671373</v>
      </c>
      <c r="E214">
        <v>1</v>
      </c>
      <c r="F214">
        <v>1</v>
      </c>
      <c r="G214">
        <v>27</v>
      </c>
      <c r="H214">
        <v>3</v>
      </c>
      <c r="I214" t="s">
        <v>83</v>
      </c>
      <c r="J214" t="s">
        <v>84</v>
      </c>
      <c r="K214" t="s">
        <v>193</v>
      </c>
      <c r="L214">
        <v>1348</v>
      </c>
      <c r="N214">
        <v>1009</v>
      </c>
      <c r="O214" t="s">
        <v>26</v>
      </c>
      <c r="P214" t="s">
        <v>26</v>
      </c>
      <c r="Q214">
        <v>1000</v>
      </c>
      <c r="W214">
        <v>1</v>
      </c>
      <c r="X214">
        <v>734291692</v>
      </c>
      <c r="Y214">
        <v>-9.58</v>
      </c>
      <c r="AA214">
        <v>2690.29</v>
      </c>
      <c r="AB214">
        <v>0</v>
      </c>
      <c r="AC214">
        <v>0</v>
      </c>
      <c r="AD214">
        <v>0</v>
      </c>
      <c r="AE214">
        <v>2690.29</v>
      </c>
      <c r="AF214">
        <v>0</v>
      </c>
      <c r="AG214">
        <v>0</v>
      </c>
      <c r="AH214">
        <v>0</v>
      </c>
      <c r="AI214">
        <v>1</v>
      </c>
      <c r="AJ214">
        <v>1</v>
      </c>
      <c r="AK214">
        <v>1</v>
      </c>
      <c r="AL214">
        <v>1</v>
      </c>
      <c r="AN214">
        <v>0</v>
      </c>
      <c r="AO214">
        <v>1</v>
      </c>
      <c r="AP214">
        <v>0</v>
      </c>
      <c r="AQ214">
        <v>0</v>
      </c>
      <c r="AR214">
        <v>0</v>
      </c>
      <c r="AS214" t="s">
        <v>3</v>
      </c>
      <c r="AT214">
        <v>-9.58</v>
      </c>
      <c r="AU214" t="s">
        <v>3</v>
      </c>
      <c r="AV214">
        <v>0</v>
      </c>
      <c r="AW214">
        <v>2</v>
      </c>
      <c r="AX214">
        <v>45457544</v>
      </c>
      <c r="AY214">
        <v>1</v>
      </c>
      <c r="AZ214">
        <v>6144</v>
      </c>
      <c r="BA214">
        <v>218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CX214">
        <f>Y214*Source!I268</f>
        <v>-27.992760000000001</v>
      </c>
      <c r="CY214">
        <f>AA214</f>
        <v>2690.29</v>
      </c>
      <c r="CZ214">
        <f>AE214</f>
        <v>2690.29</v>
      </c>
      <c r="DA214">
        <f>AI214</f>
        <v>1</v>
      </c>
      <c r="DB214">
        <f t="shared" si="36"/>
        <v>-25772.98</v>
      </c>
      <c r="DC214">
        <f t="shared" si="37"/>
        <v>0</v>
      </c>
    </row>
    <row r="215" spans="1:107" x14ac:dyDescent="0.2">
      <c r="A215">
        <f>ROW(Source!A268)</f>
        <v>268</v>
      </c>
      <c r="B215">
        <v>45334378</v>
      </c>
      <c r="C215">
        <v>45335840</v>
      </c>
      <c r="D215">
        <v>41671389</v>
      </c>
      <c r="E215">
        <v>1</v>
      </c>
      <c r="F215">
        <v>1</v>
      </c>
      <c r="G215">
        <v>27</v>
      </c>
      <c r="H215">
        <v>3</v>
      </c>
      <c r="I215" t="s">
        <v>32</v>
      </c>
      <c r="J215" t="s">
        <v>34</v>
      </c>
      <c r="K215" t="s">
        <v>33</v>
      </c>
      <c r="L215">
        <v>1348</v>
      </c>
      <c r="N215">
        <v>1009</v>
      </c>
      <c r="O215" t="s">
        <v>26</v>
      </c>
      <c r="P215" t="s">
        <v>26</v>
      </c>
      <c r="Q215">
        <v>1000</v>
      </c>
      <c r="W215">
        <v>0</v>
      </c>
      <c r="X215">
        <v>-740831190</v>
      </c>
      <c r="Y215">
        <v>9.33</v>
      </c>
      <c r="AA215">
        <v>2652.04</v>
      </c>
      <c r="AB215">
        <v>0</v>
      </c>
      <c r="AC215">
        <v>0</v>
      </c>
      <c r="AD215">
        <v>0</v>
      </c>
      <c r="AE215">
        <v>2652.04</v>
      </c>
      <c r="AF215">
        <v>0</v>
      </c>
      <c r="AG215">
        <v>0</v>
      </c>
      <c r="AH215">
        <v>0</v>
      </c>
      <c r="AI215">
        <v>1</v>
      </c>
      <c r="AJ215">
        <v>1</v>
      </c>
      <c r="AK215">
        <v>1</v>
      </c>
      <c r="AL215">
        <v>1</v>
      </c>
      <c r="AN215">
        <v>0</v>
      </c>
      <c r="AO215">
        <v>0</v>
      </c>
      <c r="AP215">
        <v>0</v>
      </c>
      <c r="AQ215">
        <v>0</v>
      </c>
      <c r="AR215">
        <v>0</v>
      </c>
      <c r="AS215" t="s">
        <v>3</v>
      </c>
      <c r="AT215">
        <v>9.33</v>
      </c>
      <c r="AU215" t="s">
        <v>3</v>
      </c>
      <c r="AV215">
        <v>0</v>
      </c>
      <c r="AW215">
        <v>1</v>
      </c>
      <c r="AX215">
        <v>-1</v>
      </c>
      <c r="AY215">
        <v>0</v>
      </c>
      <c r="AZ215">
        <v>0</v>
      </c>
      <c r="BA215" t="s">
        <v>3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CX215">
        <f>Y215*Source!I268</f>
        <v>27.262260000000001</v>
      </c>
      <c r="CY215">
        <f>AA215</f>
        <v>2652.04</v>
      </c>
      <c r="CZ215">
        <f>AE215</f>
        <v>2652.04</v>
      </c>
      <c r="DA215">
        <f>AI215</f>
        <v>1</v>
      </c>
      <c r="DB215">
        <f t="shared" si="36"/>
        <v>24743.53</v>
      </c>
      <c r="DC215">
        <f t="shared" si="37"/>
        <v>0</v>
      </c>
    </row>
    <row r="216" spans="1:107" x14ac:dyDescent="0.2">
      <c r="A216">
        <f>ROW(Source!A271)</f>
        <v>271</v>
      </c>
      <c r="B216">
        <v>45334378</v>
      </c>
      <c r="C216">
        <v>45335852</v>
      </c>
      <c r="D216">
        <v>41655038</v>
      </c>
      <c r="E216">
        <v>27</v>
      </c>
      <c r="F216">
        <v>1</v>
      </c>
      <c r="G216">
        <v>27</v>
      </c>
      <c r="H216">
        <v>1</v>
      </c>
      <c r="I216" t="s">
        <v>420</v>
      </c>
      <c r="J216" t="s">
        <v>3</v>
      </c>
      <c r="K216" t="s">
        <v>421</v>
      </c>
      <c r="L216">
        <v>1191</v>
      </c>
      <c r="N216">
        <v>1013</v>
      </c>
      <c r="O216" t="s">
        <v>422</v>
      </c>
      <c r="P216" t="s">
        <v>422</v>
      </c>
      <c r="Q216">
        <v>1</v>
      </c>
      <c r="W216">
        <v>0</v>
      </c>
      <c r="X216">
        <v>476480486</v>
      </c>
      <c r="Y216">
        <v>18.440000000000001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1</v>
      </c>
      <c r="AJ216">
        <v>1</v>
      </c>
      <c r="AK216">
        <v>1</v>
      </c>
      <c r="AL216">
        <v>1</v>
      </c>
      <c r="AN216">
        <v>0</v>
      </c>
      <c r="AO216">
        <v>1</v>
      </c>
      <c r="AP216">
        <v>0</v>
      </c>
      <c r="AQ216">
        <v>0</v>
      </c>
      <c r="AR216">
        <v>0</v>
      </c>
      <c r="AS216" t="s">
        <v>3</v>
      </c>
      <c r="AT216">
        <v>18.440000000000001</v>
      </c>
      <c r="AU216" t="s">
        <v>3</v>
      </c>
      <c r="AV216">
        <v>1</v>
      </c>
      <c r="AW216">
        <v>2</v>
      </c>
      <c r="AX216">
        <v>46238492</v>
      </c>
      <c r="AY216">
        <v>1</v>
      </c>
      <c r="AZ216">
        <v>0</v>
      </c>
      <c r="BA216">
        <v>219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CX216">
        <f>Y216*Source!I271</f>
        <v>53.88168000000001</v>
      </c>
      <c r="CY216">
        <f>AD216</f>
        <v>0</v>
      </c>
      <c r="CZ216">
        <f>AH216</f>
        <v>0</v>
      </c>
      <c r="DA216">
        <f>AL216</f>
        <v>1</v>
      </c>
      <c r="DB216">
        <f t="shared" si="36"/>
        <v>0</v>
      </c>
      <c r="DC216">
        <f t="shared" si="37"/>
        <v>0</v>
      </c>
    </row>
    <row r="217" spans="1:107" x14ac:dyDescent="0.2">
      <c r="A217">
        <f>ROW(Source!A271)</f>
        <v>271</v>
      </c>
      <c r="B217">
        <v>45334378</v>
      </c>
      <c r="C217">
        <v>45335852</v>
      </c>
      <c r="D217">
        <v>41667979</v>
      </c>
      <c r="E217">
        <v>1</v>
      </c>
      <c r="F217">
        <v>1</v>
      </c>
      <c r="G217">
        <v>27</v>
      </c>
      <c r="H217">
        <v>2</v>
      </c>
      <c r="I217" t="s">
        <v>559</v>
      </c>
      <c r="J217" t="s">
        <v>560</v>
      </c>
      <c r="K217" t="s">
        <v>561</v>
      </c>
      <c r="L217">
        <v>1368</v>
      </c>
      <c r="N217">
        <v>1011</v>
      </c>
      <c r="O217" t="s">
        <v>426</v>
      </c>
      <c r="P217" t="s">
        <v>426</v>
      </c>
      <c r="Q217">
        <v>1</v>
      </c>
      <c r="W217">
        <v>0</v>
      </c>
      <c r="X217">
        <v>2028281919</v>
      </c>
      <c r="Y217">
        <v>2.64</v>
      </c>
      <c r="AA217">
        <v>0</v>
      </c>
      <c r="AB217">
        <v>531.41</v>
      </c>
      <c r="AC217">
        <v>373.56</v>
      </c>
      <c r="AD217">
        <v>0</v>
      </c>
      <c r="AE217">
        <v>0</v>
      </c>
      <c r="AF217">
        <v>531.41</v>
      </c>
      <c r="AG217">
        <v>373.56</v>
      </c>
      <c r="AH217">
        <v>0</v>
      </c>
      <c r="AI217">
        <v>1</v>
      </c>
      <c r="AJ217">
        <v>1</v>
      </c>
      <c r="AK217">
        <v>1</v>
      </c>
      <c r="AL217">
        <v>1</v>
      </c>
      <c r="AN217">
        <v>0</v>
      </c>
      <c r="AO217">
        <v>1</v>
      </c>
      <c r="AP217">
        <v>0</v>
      </c>
      <c r="AQ217">
        <v>0</v>
      </c>
      <c r="AR217">
        <v>0</v>
      </c>
      <c r="AS217" t="s">
        <v>3</v>
      </c>
      <c r="AT217">
        <v>2.64</v>
      </c>
      <c r="AU217" t="s">
        <v>3</v>
      </c>
      <c r="AV217">
        <v>0</v>
      </c>
      <c r="AW217">
        <v>2</v>
      </c>
      <c r="AX217">
        <v>46238493</v>
      </c>
      <c r="AY217">
        <v>1</v>
      </c>
      <c r="AZ217">
        <v>0</v>
      </c>
      <c r="BA217">
        <v>220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CX217">
        <f>Y217*Source!I271</f>
        <v>7.7140800000000009</v>
      </c>
      <c r="CY217">
        <f>AB217</f>
        <v>531.41</v>
      </c>
      <c r="CZ217">
        <f>AF217</f>
        <v>531.41</v>
      </c>
      <c r="DA217">
        <f>AJ217</f>
        <v>1</v>
      </c>
      <c r="DB217">
        <f t="shared" si="36"/>
        <v>1402.92</v>
      </c>
      <c r="DC217">
        <f t="shared" si="37"/>
        <v>986.2</v>
      </c>
    </row>
    <row r="218" spans="1:107" x14ac:dyDescent="0.2">
      <c r="A218">
        <f>ROW(Source!A271)</f>
        <v>271</v>
      </c>
      <c r="B218">
        <v>45334378</v>
      </c>
      <c r="C218">
        <v>45335852</v>
      </c>
      <c r="D218">
        <v>41668202</v>
      </c>
      <c r="E218">
        <v>1</v>
      </c>
      <c r="F218">
        <v>1</v>
      </c>
      <c r="G218">
        <v>27</v>
      </c>
      <c r="H218">
        <v>2</v>
      </c>
      <c r="I218" t="s">
        <v>562</v>
      </c>
      <c r="J218" t="s">
        <v>563</v>
      </c>
      <c r="K218" t="s">
        <v>564</v>
      </c>
      <c r="L218">
        <v>1368</v>
      </c>
      <c r="N218">
        <v>1011</v>
      </c>
      <c r="O218" t="s">
        <v>426</v>
      </c>
      <c r="P218" t="s">
        <v>426</v>
      </c>
      <c r="Q218">
        <v>1</v>
      </c>
      <c r="W218">
        <v>0</v>
      </c>
      <c r="X218">
        <v>-1222982568</v>
      </c>
      <c r="Y218">
        <v>1.18</v>
      </c>
      <c r="AA218">
        <v>0</v>
      </c>
      <c r="AB218">
        <v>7.44</v>
      </c>
      <c r="AC218">
        <v>0.98</v>
      </c>
      <c r="AD218">
        <v>0</v>
      </c>
      <c r="AE218">
        <v>0</v>
      </c>
      <c r="AF218">
        <v>7.44</v>
      </c>
      <c r="AG218">
        <v>0.98</v>
      </c>
      <c r="AH218">
        <v>0</v>
      </c>
      <c r="AI218">
        <v>1</v>
      </c>
      <c r="AJ218">
        <v>1</v>
      </c>
      <c r="AK218">
        <v>1</v>
      </c>
      <c r="AL218">
        <v>1</v>
      </c>
      <c r="AN218">
        <v>0</v>
      </c>
      <c r="AO218">
        <v>1</v>
      </c>
      <c r="AP218">
        <v>0</v>
      </c>
      <c r="AQ218">
        <v>0</v>
      </c>
      <c r="AR218">
        <v>0</v>
      </c>
      <c r="AS218" t="s">
        <v>3</v>
      </c>
      <c r="AT218">
        <v>1.18</v>
      </c>
      <c r="AU218" t="s">
        <v>3</v>
      </c>
      <c r="AV218">
        <v>0</v>
      </c>
      <c r="AW218">
        <v>2</v>
      </c>
      <c r="AX218">
        <v>46238494</v>
      </c>
      <c r="AY218">
        <v>1</v>
      </c>
      <c r="AZ218">
        <v>0</v>
      </c>
      <c r="BA218">
        <v>221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CX218">
        <f>Y218*Source!I271</f>
        <v>3.4479600000000001</v>
      </c>
      <c r="CY218">
        <f>AB218</f>
        <v>7.44</v>
      </c>
      <c r="CZ218">
        <f>AF218</f>
        <v>7.44</v>
      </c>
      <c r="DA218">
        <f>AJ218</f>
        <v>1</v>
      </c>
      <c r="DB218">
        <f t="shared" si="36"/>
        <v>8.7799999999999994</v>
      </c>
      <c r="DC218">
        <f t="shared" si="37"/>
        <v>1.1599999999999999</v>
      </c>
    </row>
    <row r="219" spans="1:107" x14ac:dyDescent="0.2">
      <c r="A219">
        <f>ROW(Source!A271)</f>
        <v>271</v>
      </c>
      <c r="B219">
        <v>45334378</v>
      </c>
      <c r="C219">
        <v>45335852</v>
      </c>
      <c r="D219">
        <v>41667404</v>
      </c>
      <c r="E219">
        <v>1</v>
      </c>
      <c r="F219">
        <v>1</v>
      </c>
      <c r="G219">
        <v>27</v>
      </c>
      <c r="H219">
        <v>2</v>
      </c>
      <c r="I219" t="s">
        <v>565</v>
      </c>
      <c r="J219" t="s">
        <v>566</v>
      </c>
      <c r="K219" t="s">
        <v>567</v>
      </c>
      <c r="L219">
        <v>1368</v>
      </c>
      <c r="N219">
        <v>1011</v>
      </c>
      <c r="O219" t="s">
        <v>426</v>
      </c>
      <c r="P219" t="s">
        <v>426</v>
      </c>
      <c r="Q219">
        <v>1</v>
      </c>
      <c r="W219">
        <v>0</v>
      </c>
      <c r="X219">
        <v>-929482187</v>
      </c>
      <c r="Y219">
        <v>0.01</v>
      </c>
      <c r="AA219">
        <v>0</v>
      </c>
      <c r="AB219">
        <v>616.73</v>
      </c>
      <c r="AC219">
        <v>511.29</v>
      </c>
      <c r="AD219">
        <v>0</v>
      </c>
      <c r="AE219">
        <v>0</v>
      </c>
      <c r="AF219">
        <v>616.73</v>
      </c>
      <c r="AG219">
        <v>511.29</v>
      </c>
      <c r="AH219">
        <v>0</v>
      </c>
      <c r="AI219">
        <v>1</v>
      </c>
      <c r="AJ219">
        <v>1</v>
      </c>
      <c r="AK219">
        <v>1</v>
      </c>
      <c r="AL219">
        <v>1</v>
      </c>
      <c r="AN219">
        <v>0</v>
      </c>
      <c r="AO219">
        <v>1</v>
      </c>
      <c r="AP219">
        <v>0</v>
      </c>
      <c r="AQ219">
        <v>0</v>
      </c>
      <c r="AR219">
        <v>0</v>
      </c>
      <c r="AS219" t="s">
        <v>3</v>
      </c>
      <c r="AT219">
        <v>0.01</v>
      </c>
      <c r="AU219" t="s">
        <v>3</v>
      </c>
      <c r="AV219">
        <v>0</v>
      </c>
      <c r="AW219">
        <v>2</v>
      </c>
      <c r="AX219">
        <v>46238495</v>
      </c>
      <c r="AY219">
        <v>1</v>
      </c>
      <c r="AZ219">
        <v>0</v>
      </c>
      <c r="BA219">
        <v>222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CX219">
        <f>Y219*Source!I271</f>
        <v>2.9220000000000003E-2</v>
      </c>
      <c r="CY219">
        <f>AB219</f>
        <v>616.73</v>
      </c>
      <c r="CZ219">
        <f>AF219</f>
        <v>616.73</v>
      </c>
      <c r="DA219">
        <f>AJ219</f>
        <v>1</v>
      </c>
      <c r="DB219">
        <f t="shared" si="36"/>
        <v>6.17</v>
      </c>
      <c r="DC219">
        <f t="shared" si="37"/>
        <v>5.1100000000000003</v>
      </c>
    </row>
    <row r="220" spans="1:107" x14ac:dyDescent="0.2">
      <c r="A220">
        <f>ROW(Source!A271)</f>
        <v>271</v>
      </c>
      <c r="B220">
        <v>45334378</v>
      </c>
      <c r="C220">
        <v>45335852</v>
      </c>
      <c r="D220">
        <v>41667588</v>
      </c>
      <c r="E220">
        <v>1</v>
      </c>
      <c r="F220">
        <v>1</v>
      </c>
      <c r="G220">
        <v>27</v>
      </c>
      <c r="H220">
        <v>2</v>
      </c>
      <c r="I220" t="s">
        <v>568</v>
      </c>
      <c r="J220" t="s">
        <v>569</v>
      </c>
      <c r="K220" t="s">
        <v>570</v>
      </c>
      <c r="L220">
        <v>1368</v>
      </c>
      <c r="N220">
        <v>1011</v>
      </c>
      <c r="O220" t="s">
        <v>426</v>
      </c>
      <c r="P220" t="s">
        <v>426</v>
      </c>
      <c r="Q220">
        <v>1</v>
      </c>
      <c r="W220">
        <v>0</v>
      </c>
      <c r="X220">
        <v>1948933241</v>
      </c>
      <c r="Y220">
        <v>2.64</v>
      </c>
      <c r="AA220">
        <v>0</v>
      </c>
      <c r="AB220">
        <v>454.31</v>
      </c>
      <c r="AC220">
        <v>405.68</v>
      </c>
      <c r="AD220">
        <v>0</v>
      </c>
      <c r="AE220">
        <v>0</v>
      </c>
      <c r="AF220">
        <v>454.31</v>
      </c>
      <c r="AG220">
        <v>405.68</v>
      </c>
      <c r="AH220">
        <v>0</v>
      </c>
      <c r="AI220">
        <v>1</v>
      </c>
      <c r="AJ220">
        <v>1</v>
      </c>
      <c r="AK220">
        <v>1</v>
      </c>
      <c r="AL220">
        <v>1</v>
      </c>
      <c r="AN220">
        <v>0</v>
      </c>
      <c r="AO220">
        <v>1</v>
      </c>
      <c r="AP220">
        <v>0</v>
      </c>
      <c r="AQ220">
        <v>0</v>
      </c>
      <c r="AR220">
        <v>0</v>
      </c>
      <c r="AS220" t="s">
        <v>3</v>
      </c>
      <c r="AT220">
        <v>2.64</v>
      </c>
      <c r="AU220" t="s">
        <v>3</v>
      </c>
      <c r="AV220">
        <v>0</v>
      </c>
      <c r="AW220">
        <v>2</v>
      </c>
      <c r="AX220">
        <v>46238496</v>
      </c>
      <c r="AY220">
        <v>1</v>
      </c>
      <c r="AZ220">
        <v>0</v>
      </c>
      <c r="BA220">
        <v>223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CX220">
        <f>Y220*Source!I271</f>
        <v>7.7140800000000009</v>
      </c>
      <c r="CY220">
        <f>AB220</f>
        <v>454.31</v>
      </c>
      <c r="CZ220">
        <f>AF220</f>
        <v>454.31</v>
      </c>
      <c r="DA220">
        <f>AJ220</f>
        <v>1</v>
      </c>
      <c r="DB220">
        <f t="shared" si="36"/>
        <v>1199.3800000000001</v>
      </c>
      <c r="DC220">
        <f t="shared" si="37"/>
        <v>1071</v>
      </c>
    </row>
    <row r="221" spans="1:107" x14ac:dyDescent="0.2">
      <c r="A221">
        <f>ROW(Source!A271)</f>
        <v>271</v>
      </c>
      <c r="B221">
        <v>45334378</v>
      </c>
      <c r="C221">
        <v>45335852</v>
      </c>
      <c r="D221">
        <v>41670412</v>
      </c>
      <c r="E221">
        <v>1</v>
      </c>
      <c r="F221">
        <v>1</v>
      </c>
      <c r="G221">
        <v>27</v>
      </c>
      <c r="H221">
        <v>3</v>
      </c>
      <c r="I221" t="s">
        <v>571</v>
      </c>
      <c r="J221" t="s">
        <v>572</v>
      </c>
      <c r="K221" t="s">
        <v>573</v>
      </c>
      <c r="L221">
        <v>1327</v>
      </c>
      <c r="N221">
        <v>1005</v>
      </c>
      <c r="O221" t="s">
        <v>18</v>
      </c>
      <c r="P221" t="s">
        <v>18</v>
      </c>
      <c r="Q221">
        <v>1</v>
      </c>
      <c r="W221">
        <v>0</v>
      </c>
      <c r="X221">
        <v>-656702110</v>
      </c>
      <c r="Y221">
        <v>5.6</v>
      </c>
      <c r="AA221">
        <v>12.02</v>
      </c>
      <c r="AB221">
        <v>0</v>
      </c>
      <c r="AC221">
        <v>0</v>
      </c>
      <c r="AD221">
        <v>0</v>
      </c>
      <c r="AE221">
        <v>12.02</v>
      </c>
      <c r="AF221">
        <v>0</v>
      </c>
      <c r="AG221">
        <v>0</v>
      </c>
      <c r="AH221">
        <v>0</v>
      </c>
      <c r="AI221">
        <v>1</v>
      </c>
      <c r="AJ221">
        <v>1</v>
      </c>
      <c r="AK221">
        <v>1</v>
      </c>
      <c r="AL221">
        <v>1</v>
      </c>
      <c r="AN221">
        <v>0</v>
      </c>
      <c r="AO221">
        <v>1</v>
      </c>
      <c r="AP221">
        <v>0</v>
      </c>
      <c r="AQ221">
        <v>0</v>
      </c>
      <c r="AR221">
        <v>0</v>
      </c>
      <c r="AS221" t="s">
        <v>3</v>
      </c>
      <c r="AT221">
        <v>5.6</v>
      </c>
      <c r="AU221" t="s">
        <v>3</v>
      </c>
      <c r="AV221">
        <v>0</v>
      </c>
      <c r="AW221">
        <v>2</v>
      </c>
      <c r="AX221">
        <v>46238497</v>
      </c>
      <c r="AY221">
        <v>1</v>
      </c>
      <c r="AZ221">
        <v>0</v>
      </c>
      <c r="BA221">
        <v>224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CX221">
        <f>Y221*Source!I271</f>
        <v>16.363199999999999</v>
      </c>
      <c r="CY221">
        <f>AA221</f>
        <v>12.02</v>
      </c>
      <c r="CZ221">
        <f>AE221</f>
        <v>12.02</v>
      </c>
      <c r="DA221">
        <f>AI221</f>
        <v>1</v>
      </c>
      <c r="DB221">
        <f t="shared" si="36"/>
        <v>67.31</v>
      </c>
      <c r="DC221">
        <f t="shared" si="37"/>
        <v>0</v>
      </c>
    </row>
    <row r="222" spans="1:107" x14ac:dyDescent="0.2">
      <c r="A222">
        <f>ROW(Source!A271)</f>
        <v>271</v>
      </c>
      <c r="B222">
        <v>45334378</v>
      </c>
      <c r="C222">
        <v>45335852</v>
      </c>
      <c r="D222">
        <v>41670499</v>
      </c>
      <c r="E222">
        <v>1</v>
      </c>
      <c r="F222">
        <v>1</v>
      </c>
      <c r="G222">
        <v>27</v>
      </c>
      <c r="H222">
        <v>3</v>
      </c>
      <c r="I222" t="s">
        <v>574</v>
      </c>
      <c r="J222" t="s">
        <v>575</v>
      </c>
      <c r="K222" t="s">
        <v>576</v>
      </c>
      <c r="L222">
        <v>1348</v>
      </c>
      <c r="N222">
        <v>1009</v>
      </c>
      <c r="O222" t="s">
        <v>26</v>
      </c>
      <c r="P222" t="s">
        <v>26</v>
      </c>
      <c r="Q222">
        <v>1000</v>
      </c>
      <c r="W222">
        <v>0</v>
      </c>
      <c r="X222">
        <v>2135985724</v>
      </c>
      <c r="Y222">
        <v>3.15E-3</v>
      </c>
      <c r="AA222">
        <v>343020.03</v>
      </c>
      <c r="AB222">
        <v>0</v>
      </c>
      <c r="AC222">
        <v>0</v>
      </c>
      <c r="AD222">
        <v>0</v>
      </c>
      <c r="AE222">
        <v>343020.03</v>
      </c>
      <c r="AF222">
        <v>0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N222">
        <v>0</v>
      </c>
      <c r="AO222">
        <v>1</v>
      </c>
      <c r="AP222">
        <v>0</v>
      </c>
      <c r="AQ222">
        <v>0</v>
      </c>
      <c r="AR222">
        <v>0</v>
      </c>
      <c r="AS222" t="s">
        <v>3</v>
      </c>
      <c r="AT222">
        <v>3.15E-3</v>
      </c>
      <c r="AU222" t="s">
        <v>3</v>
      </c>
      <c r="AV222">
        <v>0</v>
      </c>
      <c r="AW222">
        <v>2</v>
      </c>
      <c r="AX222">
        <v>46238498</v>
      </c>
      <c r="AY222">
        <v>1</v>
      </c>
      <c r="AZ222">
        <v>0</v>
      </c>
      <c r="BA222">
        <v>225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CX222">
        <f>Y222*Source!I271</f>
        <v>9.2043000000000003E-3</v>
      </c>
      <c r="CY222">
        <f>AA222</f>
        <v>343020.03</v>
      </c>
      <c r="CZ222">
        <f>AE222</f>
        <v>343020.03</v>
      </c>
      <c r="DA222">
        <f>AI222</f>
        <v>1</v>
      </c>
      <c r="DB222">
        <f t="shared" si="36"/>
        <v>1080.51</v>
      </c>
      <c r="DC222">
        <f t="shared" si="37"/>
        <v>0</v>
      </c>
    </row>
    <row r="223" spans="1:107" x14ac:dyDescent="0.2">
      <c r="A223">
        <f>ROW(Source!A271)</f>
        <v>271</v>
      </c>
      <c r="B223">
        <v>45334378</v>
      </c>
      <c r="C223">
        <v>45335852</v>
      </c>
      <c r="D223">
        <v>41670716</v>
      </c>
      <c r="E223">
        <v>1</v>
      </c>
      <c r="F223">
        <v>1</v>
      </c>
      <c r="G223">
        <v>27</v>
      </c>
      <c r="H223">
        <v>3</v>
      </c>
      <c r="I223" t="s">
        <v>279</v>
      </c>
      <c r="J223" t="s">
        <v>282</v>
      </c>
      <c r="K223" t="s">
        <v>280</v>
      </c>
      <c r="L223">
        <v>1346</v>
      </c>
      <c r="N223">
        <v>1009</v>
      </c>
      <c r="O223" t="s">
        <v>281</v>
      </c>
      <c r="P223" t="s">
        <v>281</v>
      </c>
      <c r="Q223">
        <v>1</v>
      </c>
      <c r="W223">
        <v>0</v>
      </c>
      <c r="X223">
        <v>-78256104</v>
      </c>
      <c r="Y223">
        <v>735</v>
      </c>
      <c r="AA223">
        <v>17.77</v>
      </c>
      <c r="AB223">
        <v>0</v>
      </c>
      <c r="AC223">
        <v>0</v>
      </c>
      <c r="AD223">
        <v>0</v>
      </c>
      <c r="AE223">
        <v>17.77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1</v>
      </c>
      <c r="AL223">
        <v>1</v>
      </c>
      <c r="AN223">
        <v>0</v>
      </c>
      <c r="AO223">
        <v>1</v>
      </c>
      <c r="AP223">
        <v>0</v>
      </c>
      <c r="AQ223">
        <v>0</v>
      </c>
      <c r="AR223">
        <v>0</v>
      </c>
      <c r="AS223" t="s">
        <v>3</v>
      </c>
      <c r="AT223">
        <v>735</v>
      </c>
      <c r="AU223" t="s">
        <v>3</v>
      </c>
      <c r="AV223">
        <v>0</v>
      </c>
      <c r="AW223">
        <v>2</v>
      </c>
      <c r="AX223">
        <v>46238499</v>
      </c>
      <c r="AY223">
        <v>1</v>
      </c>
      <c r="AZ223">
        <v>0</v>
      </c>
      <c r="BA223">
        <v>226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CX223">
        <f>Y223*Source!I271</f>
        <v>2147.67</v>
      </c>
      <c r="CY223">
        <f>AA223</f>
        <v>17.77</v>
      </c>
      <c r="CZ223">
        <f>AE223</f>
        <v>17.77</v>
      </c>
      <c r="DA223">
        <f>AI223</f>
        <v>1</v>
      </c>
      <c r="DB223">
        <f t="shared" si="36"/>
        <v>13060.95</v>
      </c>
      <c r="DC223">
        <f t="shared" si="37"/>
        <v>0</v>
      </c>
    </row>
    <row r="224" spans="1:107" x14ac:dyDescent="0.2">
      <c r="A224">
        <f>ROW(Source!A271)</f>
        <v>271</v>
      </c>
      <c r="B224">
        <v>45334378</v>
      </c>
      <c r="C224">
        <v>45335852</v>
      </c>
      <c r="D224">
        <v>41670723</v>
      </c>
      <c r="E224">
        <v>1</v>
      </c>
      <c r="F224">
        <v>1</v>
      </c>
      <c r="G224">
        <v>27</v>
      </c>
      <c r="H224">
        <v>3</v>
      </c>
      <c r="I224" t="s">
        <v>577</v>
      </c>
      <c r="J224" t="s">
        <v>578</v>
      </c>
      <c r="K224" t="s">
        <v>579</v>
      </c>
      <c r="L224">
        <v>1346</v>
      </c>
      <c r="N224">
        <v>1009</v>
      </c>
      <c r="O224" t="s">
        <v>281</v>
      </c>
      <c r="P224" t="s">
        <v>281</v>
      </c>
      <c r="Q224">
        <v>1</v>
      </c>
      <c r="W224">
        <v>0</v>
      </c>
      <c r="X224">
        <v>1434584530</v>
      </c>
      <c r="Y224">
        <v>241.5</v>
      </c>
      <c r="AA224">
        <v>202.34</v>
      </c>
      <c r="AB224">
        <v>0</v>
      </c>
      <c r="AC224">
        <v>0</v>
      </c>
      <c r="AD224">
        <v>0</v>
      </c>
      <c r="AE224">
        <v>202.34</v>
      </c>
      <c r="AF224">
        <v>0</v>
      </c>
      <c r="AG224">
        <v>0</v>
      </c>
      <c r="AH224">
        <v>0</v>
      </c>
      <c r="AI224">
        <v>1</v>
      </c>
      <c r="AJ224">
        <v>1</v>
      </c>
      <c r="AK224">
        <v>1</v>
      </c>
      <c r="AL224">
        <v>1</v>
      </c>
      <c r="AN224">
        <v>0</v>
      </c>
      <c r="AO224">
        <v>1</v>
      </c>
      <c r="AP224">
        <v>0</v>
      </c>
      <c r="AQ224">
        <v>0</v>
      </c>
      <c r="AR224">
        <v>0</v>
      </c>
      <c r="AS224" t="s">
        <v>3</v>
      </c>
      <c r="AT224">
        <v>241.5</v>
      </c>
      <c r="AU224" t="s">
        <v>3</v>
      </c>
      <c r="AV224">
        <v>0</v>
      </c>
      <c r="AW224">
        <v>2</v>
      </c>
      <c r="AX224">
        <v>46238500</v>
      </c>
      <c r="AY224">
        <v>1</v>
      </c>
      <c r="AZ224">
        <v>0</v>
      </c>
      <c r="BA224">
        <v>227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CX224">
        <f>Y224*Source!I271</f>
        <v>705.66300000000001</v>
      </c>
      <c r="CY224">
        <f>AA224</f>
        <v>202.34</v>
      </c>
      <c r="CZ224">
        <f>AE224</f>
        <v>202.34</v>
      </c>
      <c r="DA224">
        <f>AI224</f>
        <v>1</v>
      </c>
      <c r="DB224">
        <f t="shared" si="36"/>
        <v>48865.11</v>
      </c>
      <c r="DC224">
        <f t="shared" si="37"/>
        <v>0</v>
      </c>
    </row>
    <row r="225" spans="1:107" x14ac:dyDescent="0.2">
      <c r="A225">
        <f>ROW(Source!A271)</f>
        <v>271</v>
      </c>
      <c r="B225">
        <v>45334378</v>
      </c>
      <c r="C225">
        <v>45335852</v>
      </c>
      <c r="D225">
        <v>41668690</v>
      </c>
      <c r="E225">
        <v>1</v>
      </c>
      <c r="F225">
        <v>1</v>
      </c>
      <c r="G225">
        <v>27</v>
      </c>
      <c r="H225">
        <v>3</v>
      </c>
      <c r="I225" t="s">
        <v>580</v>
      </c>
      <c r="J225" t="s">
        <v>581</v>
      </c>
      <c r="K225" t="s">
        <v>582</v>
      </c>
      <c r="L225">
        <v>1348</v>
      </c>
      <c r="N225">
        <v>1009</v>
      </c>
      <c r="O225" t="s">
        <v>26</v>
      </c>
      <c r="P225" t="s">
        <v>26</v>
      </c>
      <c r="Q225">
        <v>1000</v>
      </c>
      <c r="W225">
        <v>0</v>
      </c>
      <c r="X225">
        <v>-629368275</v>
      </c>
      <c r="Y225">
        <v>5.2499999999999998E-2</v>
      </c>
      <c r="AA225">
        <v>748299.67</v>
      </c>
      <c r="AB225">
        <v>0</v>
      </c>
      <c r="AC225">
        <v>0</v>
      </c>
      <c r="AD225">
        <v>0</v>
      </c>
      <c r="AE225">
        <v>748299.67</v>
      </c>
      <c r="AF225">
        <v>0</v>
      </c>
      <c r="AG225">
        <v>0</v>
      </c>
      <c r="AH225">
        <v>0</v>
      </c>
      <c r="AI225">
        <v>1</v>
      </c>
      <c r="AJ225">
        <v>1</v>
      </c>
      <c r="AK225">
        <v>1</v>
      </c>
      <c r="AL225">
        <v>1</v>
      </c>
      <c r="AN225">
        <v>0</v>
      </c>
      <c r="AO225">
        <v>1</v>
      </c>
      <c r="AP225">
        <v>0</v>
      </c>
      <c r="AQ225">
        <v>0</v>
      </c>
      <c r="AR225">
        <v>0</v>
      </c>
      <c r="AS225" t="s">
        <v>3</v>
      </c>
      <c r="AT225">
        <v>5.2499999999999998E-2</v>
      </c>
      <c r="AU225" t="s">
        <v>3</v>
      </c>
      <c r="AV225">
        <v>0</v>
      </c>
      <c r="AW225">
        <v>2</v>
      </c>
      <c r="AX225">
        <v>46238501</v>
      </c>
      <c r="AY225">
        <v>1</v>
      </c>
      <c r="AZ225">
        <v>0</v>
      </c>
      <c r="BA225">
        <v>228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CX225">
        <f>Y225*Source!I271</f>
        <v>0.15340500000000001</v>
      </c>
      <c r="CY225">
        <f>AA225</f>
        <v>748299.67</v>
      </c>
      <c r="CZ225">
        <f>AE225</f>
        <v>748299.67</v>
      </c>
      <c r="DA225">
        <f>AI225</f>
        <v>1</v>
      </c>
      <c r="DB225">
        <f t="shared" si="36"/>
        <v>39285.730000000003</v>
      </c>
      <c r="DC225">
        <f t="shared" si="37"/>
        <v>0</v>
      </c>
    </row>
    <row r="226" spans="1:107" x14ac:dyDescent="0.2">
      <c r="A226">
        <f>ROW(Source!A272)</f>
        <v>272</v>
      </c>
      <c r="B226">
        <v>45334378</v>
      </c>
      <c r="C226">
        <v>45361094</v>
      </c>
      <c r="D226">
        <v>41655038</v>
      </c>
      <c r="E226">
        <v>27</v>
      </c>
      <c r="F226">
        <v>1</v>
      </c>
      <c r="G226">
        <v>27</v>
      </c>
      <c r="H226">
        <v>1</v>
      </c>
      <c r="I226" t="s">
        <v>420</v>
      </c>
      <c r="J226" t="s">
        <v>3</v>
      </c>
      <c r="K226" t="s">
        <v>421</v>
      </c>
      <c r="L226">
        <v>1191</v>
      </c>
      <c r="N226">
        <v>1013</v>
      </c>
      <c r="O226" t="s">
        <v>422</v>
      </c>
      <c r="P226" t="s">
        <v>422</v>
      </c>
      <c r="Q226">
        <v>1</v>
      </c>
      <c r="W226">
        <v>0</v>
      </c>
      <c r="X226">
        <v>476480486</v>
      </c>
      <c r="Y226">
        <v>13.25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1</v>
      </c>
      <c r="AJ226">
        <v>1</v>
      </c>
      <c r="AK226">
        <v>1</v>
      </c>
      <c r="AL226">
        <v>1</v>
      </c>
      <c r="AN226">
        <v>0</v>
      </c>
      <c r="AO226">
        <v>1</v>
      </c>
      <c r="AP226">
        <v>1</v>
      </c>
      <c r="AQ226">
        <v>0</v>
      </c>
      <c r="AR226">
        <v>0</v>
      </c>
      <c r="AS226" t="s">
        <v>3</v>
      </c>
      <c r="AT226">
        <v>2.65</v>
      </c>
      <c r="AU226" t="s">
        <v>277</v>
      </c>
      <c r="AV226">
        <v>1</v>
      </c>
      <c r="AW226">
        <v>2</v>
      </c>
      <c r="AX226">
        <v>45457535</v>
      </c>
      <c r="AY226">
        <v>1</v>
      </c>
      <c r="AZ226">
        <v>0</v>
      </c>
      <c r="BA226">
        <v>229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CX226">
        <f>Y226*Source!I272</f>
        <v>38.716500000000003</v>
      </c>
      <c r="CY226">
        <f>AD226</f>
        <v>0</v>
      </c>
      <c r="CZ226">
        <f>AH226</f>
        <v>0</v>
      </c>
      <c r="DA226">
        <f>AL226</f>
        <v>1</v>
      </c>
      <c r="DB226">
        <f t="shared" ref="DB226:DB231" si="41">ROUND((ROUND(AT226*CZ226,2)*5),6)</f>
        <v>0</v>
      </c>
      <c r="DC226">
        <f t="shared" ref="DC226:DC231" si="42">ROUND((ROUND(AT226*AG226,2)*5),6)</f>
        <v>0</v>
      </c>
    </row>
    <row r="227" spans="1:107" x14ac:dyDescent="0.2">
      <c r="A227">
        <f>ROW(Source!A272)</f>
        <v>272</v>
      </c>
      <c r="B227">
        <v>45334378</v>
      </c>
      <c r="C227">
        <v>45361094</v>
      </c>
      <c r="D227">
        <v>41667979</v>
      </c>
      <c r="E227">
        <v>1</v>
      </c>
      <c r="F227">
        <v>1</v>
      </c>
      <c r="G227">
        <v>27</v>
      </c>
      <c r="H227">
        <v>2</v>
      </c>
      <c r="I227" t="s">
        <v>559</v>
      </c>
      <c r="J227" t="s">
        <v>560</v>
      </c>
      <c r="K227" t="s">
        <v>561</v>
      </c>
      <c r="L227">
        <v>1368</v>
      </c>
      <c r="N227">
        <v>1011</v>
      </c>
      <c r="O227" t="s">
        <v>426</v>
      </c>
      <c r="P227" t="s">
        <v>426</v>
      </c>
      <c r="Q227">
        <v>1</v>
      </c>
      <c r="W227">
        <v>0</v>
      </c>
      <c r="X227">
        <v>2028281919</v>
      </c>
      <c r="Y227">
        <v>2.5</v>
      </c>
      <c r="AA227">
        <v>0</v>
      </c>
      <c r="AB227">
        <v>531.41</v>
      </c>
      <c r="AC227">
        <v>373.56</v>
      </c>
      <c r="AD227">
        <v>0</v>
      </c>
      <c r="AE227">
        <v>0</v>
      </c>
      <c r="AF227">
        <v>531.41</v>
      </c>
      <c r="AG227">
        <v>373.56</v>
      </c>
      <c r="AH227">
        <v>0</v>
      </c>
      <c r="AI227">
        <v>1</v>
      </c>
      <c r="AJ227">
        <v>1</v>
      </c>
      <c r="AK227">
        <v>1</v>
      </c>
      <c r="AL227">
        <v>1</v>
      </c>
      <c r="AN227">
        <v>0</v>
      </c>
      <c r="AO227">
        <v>1</v>
      </c>
      <c r="AP227">
        <v>1</v>
      </c>
      <c r="AQ227">
        <v>0</v>
      </c>
      <c r="AR227">
        <v>0</v>
      </c>
      <c r="AS227" t="s">
        <v>3</v>
      </c>
      <c r="AT227">
        <v>0.5</v>
      </c>
      <c r="AU227" t="s">
        <v>277</v>
      </c>
      <c r="AV227">
        <v>0</v>
      </c>
      <c r="AW227">
        <v>2</v>
      </c>
      <c r="AX227">
        <v>45457536</v>
      </c>
      <c r="AY227">
        <v>1</v>
      </c>
      <c r="AZ227">
        <v>0</v>
      </c>
      <c r="BA227">
        <v>230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CX227">
        <f>Y227*Source!I272</f>
        <v>7.3050000000000006</v>
      </c>
      <c r="CY227">
        <f>AB227</f>
        <v>531.41</v>
      </c>
      <c r="CZ227">
        <f>AF227</f>
        <v>531.41</v>
      </c>
      <c r="DA227">
        <f>AJ227</f>
        <v>1</v>
      </c>
      <c r="DB227">
        <f t="shared" si="41"/>
        <v>1328.55</v>
      </c>
      <c r="DC227">
        <f t="shared" si="42"/>
        <v>933.9</v>
      </c>
    </row>
    <row r="228" spans="1:107" x14ac:dyDescent="0.2">
      <c r="A228">
        <f>ROW(Source!A272)</f>
        <v>272</v>
      </c>
      <c r="B228">
        <v>45334378</v>
      </c>
      <c r="C228">
        <v>45361094</v>
      </c>
      <c r="D228">
        <v>41667588</v>
      </c>
      <c r="E228">
        <v>1</v>
      </c>
      <c r="F228">
        <v>1</v>
      </c>
      <c r="G228">
        <v>27</v>
      </c>
      <c r="H228">
        <v>2</v>
      </c>
      <c r="I228" t="s">
        <v>568</v>
      </c>
      <c r="J228" t="s">
        <v>569</v>
      </c>
      <c r="K228" t="s">
        <v>570</v>
      </c>
      <c r="L228">
        <v>1368</v>
      </c>
      <c r="N228">
        <v>1011</v>
      </c>
      <c r="O228" t="s">
        <v>426</v>
      </c>
      <c r="P228" t="s">
        <v>426</v>
      </c>
      <c r="Q228">
        <v>1</v>
      </c>
      <c r="W228">
        <v>0</v>
      </c>
      <c r="X228">
        <v>1948933241</v>
      </c>
      <c r="Y228">
        <v>2.5</v>
      </c>
      <c r="AA228">
        <v>0</v>
      </c>
      <c r="AB228">
        <v>454.31</v>
      </c>
      <c r="AC228">
        <v>405.68</v>
      </c>
      <c r="AD228">
        <v>0</v>
      </c>
      <c r="AE228">
        <v>0</v>
      </c>
      <c r="AF228">
        <v>454.31</v>
      </c>
      <c r="AG228">
        <v>405.68</v>
      </c>
      <c r="AH228">
        <v>0</v>
      </c>
      <c r="AI228">
        <v>1</v>
      </c>
      <c r="AJ228">
        <v>1</v>
      </c>
      <c r="AK228">
        <v>1</v>
      </c>
      <c r="AL228">
        <v>1</v>
      </c>
      <c r="AN228">
        <v>0</v>
      </c>
      <c r="AO228">
        <v>1</v>
      </c>
      <c r="AP228">
        <v>1</v>
      </c>
      <c r="AQ228">
        <v>0</v>
      </c>
      <c r="AR228">
        <v>0</v>
      </c>
      <c r="AS228" t="s">
        <v>3</v>
      </c>
      <c r="AT228">
        <v>0.5</v>
      </c>
      <c r="AU228" t="s">
        <v>277</v>
      </c>
      <c r="AV228">
        <v>0</v>
      </c>
      <c r="AW228">
        <v>2</v>
      </c>
      <c r="AX228">
        <v>45457537</v>
      </c>
      <c r="AY228">
        <v>1</v>
      </c>
      <c r="AZ228">
        <v>0</v>
      </c>
      <c r="BA228">
        <v>231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CX228">
        <f>Y228*Source!I272</f>
        <v>7.3050000000000006</v>
      </c>
      <c r="CY228">
        <f>AB228</f>
        <v>454.31</v>
      </c>
      <c r="CZ228">
        <f>AF228</f>
        <v>454.31</v>
      </c>
      <c r="DA228">
        <f>AJ228</f>
        <v>1</v>
      </c>
      <c r="DB228">
        <f t="shared" si="41"/>
        <v>1135.8</v>
      </c>
      <c r="DC228">
        <f t="shared" si="42"/>
        <v>1014.2</v>
      </c>
    </row>
    <row r="229" spans="1:107" x14ac:dyDescent="0.2">
      <c r="A229">
        <f>ROW(Source!A272)</f>
        <v>272</v>
      </c>
      <c r="B229">
        <v>45334378</v>
      </c>
      <c r="C229">
        <v>45361094</v>
      </c>
      <c r="D229">
        <v>41670716</v>
      </c>
      <c r="E229">
        <v>1</v>
      </c>
      <c r="F229">
        <v>1</v>
      </c>
      <c r="G229">
        <v>27</v>
      </c>
      <c r="H229">
        <v>3</v>
      </c>
      <c r="I229" t="s">
        <v>279</v>
      </c>
      <c r="J229" t="s">
        <v>282</v>
      </c>
      <c r="K229" t="s">
        <v>280</v>
      </c>
      <c r="L229">
        <v>1346</v>
      </c>
      <c r="N229">
        <v>1009</v>
      </c>
      <c r="O229" t="s">
        <v>281</v>
      </c>
      <c r="P229" t="s">
        <v>281</v>
      </c>
      <c r="Q229">
        <v>1</v>
      </c>
      <c r="W229">
        <v>0</v>
      </c>
      <c r="X229">
        <v>-78256104</v>
      </c>
      <c r="Y229">
        <v>735</v>
      </c>
      <c r="AA229">
        <v>17.77</v>
      </c>
      <c r="AB229">
        <v>0</v>
      </c>
      <c r="AC229">
        <v>0</v>
      </c>
      <c r="AD229">
        <v>0</v>
      </c>
      <c r="AE229">
        <v>17.77</v>
      </c>
      <c r="AF229">
        <v>0</v>
      </c>
      <c r="AG229">
        <v>0</v>
      </c>
      <c r="AH229">
        <v>0</v>
      </c>
      <c r="AI229">
        <v>1</v>
      </c>
      <c r="AJ229">
        <v>1</v>
      </c>
      <c r="AK229">
        <v>1</v>
      </c>
      <c r="AL229">
        <v>1</v>
      </c>
      <c r="AN229">
        <v>0</v>
      </c>
      <c r="AO229">
        <v>1</v>
      </c>
      <c r="AP229">
        <v>1</v>
      </c>
      <c r="AQ229">
        <v>0</v>
      </c>
      <c r="AR229">
        <v>0</v>
      </c>
      <c r="AS229" t="s">
        <v>3</v>
      </c>
      <c r="AT229">
        <v>147</v>
      </c>
      <c r="AU229" t="s">
        <v>277</v>
      </c>
      <c r="AV229">
        <v>0</v>
      </c>
      <c r="AW229">
        <v>2</v>
      </c>
      <c r="AX229">
        <v>45457538</v>
      </c>
      <c r="AY229">
        <v>1</v>
      </c>
      <c r="AZ229">
        <v>0</v>
      </c>
      <c r="BA229">
        <v>232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CX229">
        <f>Y229*Source!I272</f>
        <v>2147.67</v>
      </c>
      <c r="CY229">
        <f>AA229</f>
        <v>17.77</v>
      </c>
      <c r="CZ229">
        <f>AE229</f>
        <v>17.77</v>
      </c>
      <c r="DA229">
        <f>AI229</f>
        <v>1</v>
      </c>
      <c r="DB229">
        <f t="shared" si="41"/>
        <v>13060.95</v>
      </c>
      <c r="DC229">
        <f t="shared" si="42"/>
        <v>0</v>
      </c>
    </row>
    <row r="230" spans="1:107" x14ac:dyDescent="0.2">
      <c r="A230">
        <f>ROW(Source!A272)</f>
        <v>272</v>
      </c>
      <c r="B230">
        <v>45334378</v>
      </c>
      <c r="C230">
        <v>45361094</v>
      </c>
      <c r="D230">
        <v>41670723</v>
      </c>
      <c r="E230">
        <v>1</v>
      </c>
      <c r="F230">
        <v>1</v>
      </c>
      <c r="G230">
        <v>27</v>
      </c>
      <c r="H230">
        <v>3</v>
      </c>
      <c r="I230" t="s">
        <v>577</v>
      </c>
      <c r="J230" t="s">
        <v>578</v>
      </c>
      <c r="K230" t="s">
        <v>579</v>
      </c>
      <c r="L230">
        <v>1346</v>
      </c>
      <c r="N230">
        <v>1009</v>
      </c>
      <c r="O230" t="s">
        <v>281</v>
      </c>
      <c r="P230" t="s">
        <v>281</v>
      </c>
      <c r="Q230">
        <v>1</v>
      </c>
      <c r="W230">
        <v>0</v>
      </c>
      <c r="X230">
        <v>1434584530</v>
      </c>
      <c r="Y230">
        <v>210</v>
      </c>
      <c r="AA230">
        <v>202.34</v>
      </c>
      <c r="AB230">
        <v>0</v>
      </c>
      <c r="AC230">
        <v>0</v>
      </c>
      <c r="AD230">
        <v>0</v>
      </c>
      <c r="AE230">
        <v>202.34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1</v>
      </c>
      <c r="AN230">
        <v>0</v>
      </c>
      <c r="AO230">
        <v>1</v>
      </c>
      <c r="AP230">
        <v>1</v>
      </c>
      <c r="AQ230">
        <v>0</v>
      </c>
      <c r="AR230">
        <v>0</v>
      </c>
      <c r="AS230" t="s">
        <v>3</v>
      </c>
      <c r="AT230">
        <v>42</v>
      </c>
      <c r="AU230" t="s">
        <v>277</v>
      </c>
      <c r="AV230">
        <v>0</v>
      </c>
      <c r="AW230">
        <v>2</v>
      </c>
      <c r="AX230">
        <v>45457539</v>
      </c>
      <c r="AY230">
        <v>1</v>
      </c>
      <c r="AZ230">
        <v>0</v>
      </c>
      <c r="BA230">
        <v>233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CX230">
        <f>Y230*Source!I272</f>
        <v>613.62</v>
      </c>
      <c r="CY230">
        <f>AA230</f>
        <v>202.34</v>
      </c>
      <c r="CZ230">
        <f>AE230</f>
        <v>202.34</v>
      </c>
      <c r="DA230">
        <f>AI230</f>
        <v>1</v>
      </c>
      <c r="DB230">
        <f t="shared" si="41"/>
        <v>42491.4</v>
      </c>
      <c r="DC230">
        <f t="shared" si="42"/>
        <v>0</v>
      </c>
    </row>
    <row r="231" spans="1:107" x14ac:dyDescent="0.2">
      <c r="A231">
        <f>ROW(Source!A272)</f>
        <v>272</v>
      </c>
      <c r="B231">
        <v>45334378</v>
      </c>
      <c r="C231">
        <v>45361094</v>
      </c>
      <c r="D231">
        <v>41668690</v>
      </c>
      <c r="E231">
        <v>1</v>
      </c>
      <c r="F231">
        <v>1</v>
      </c>
      <c r="G231">
        <v>27</v>
      </c>
      <c r="H231">
        <v>3</v>
      </c>
      <c r="I231" t="s">
        <v>580</v>
      </c>
      <c r="J231" t="s">
        <v>581</v>
      </c>
      <c r="K231" t="s">
        <v>582</v>
      </c>
      <c r="L231">
        <v>1348</v>
      </c>
      <c r="N231">
        <v>1009</v>
      </c>
      <c r="O231" t="s">
        <v>26</v>
      </c>
      <c r="P231" t="s">
        <v>26</v>
      </c>
      <c r="Q231">
        <v>1000</v>
      </c>
      <c r="W231">
        <v>0</v>
      </c>
      <c r="X231">
        <v>-629368275</v>
      </c>
      <c r="Y231">
        <v>5.2499999999999998E-2</v>
      </c>
      <c r="AA231">
        <v>748299.67</v>
      </c>
      <c r="AB231">
        <v>0</v>
      </c>
      <c r="AC231">
        <v>0</v>
      </c>
      <c r="AD231">
        <v>0</v>
      </c>
      <c r="AE231">
        <v>748299.67</v>
      </c>
      <c r="AF231">
        <v>0</v>
      </c>
      <c r="AG231">
        <v>0</v>
      </c>
      <c r="AH231">
        <v>0</v>
      </c>
      <c r="AI231">
        <v>1</v>
      </c>
      <c r="AJ231">
        <v>1</v>
      </c>
      <c r="AK231">
        <v>1</v>
      </c>
      <c r="AL231">
        <v>1</v>
      </c>
      <c r="AN231">
        <v>0</v>
      </c>
      <c r="AO231">
        <v>1</v>
      </c>
      <c r="AP231">
        <v>1</v>
      </c>
      <c r="AQ231">
        <v>0</v>
      </c>
      <c r="AR231">
        <v>0</v>
      </c>
      <c r="AS231" t="s">
        <v>3</v>
      </c>
      <c r="AT231">
        <v>1.0500000000000001E-2</v>
      </c>
      <c r="AU231" t="s">
        <v>277</v>
      </c>
      <c r="AV231">
        <v>0</v>
      </c>
      <c r="AW231">
        <v>2</v>
      </c>
      <c r="AX231">
        <v>45457540</v>
      </c>
      <c r="AY231">
        <v>1</v>
      </c>
      <c r="AZ231">
        <v>0</v>
      </c>
      <c r="BA231">
        <v>234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CX231">
        <f>Y231*Source!I272</f>
        <v>0.15340500000000001</v>
      </c>
      <c r="CY231">
        <f>AA231</f>
        <v>748299.67</v>
      </c>
      <c r="CZ231">
        <f>AE231</f>
        <v>748299.67</v>
      </c>
      <c r="DA231">
        <f>AI231</f>
        <v>1</v>
      </c>
      <c r="DB231">
        <f t="shared" si="41"/>
        <v>39285.75</v>
      </c>
      <c r="DC231">
        <f t="shared" si="42"/>
        <v>0</v>
      </c>
    </row>
    <row r="232" spans="1:107" x14ac:dyDescent="0.2">
      <c r="A232">
        <f>ROW(Source!A273)</f>
        <v>273</v>
      </c>
      <c r="B232">
        <v>45334378</v>
      </c>
      <c r="C232">
        <v>45361113</v>
      </c>
      <c r="D232">
        <v>41655038</v>
      </c>
      <c r="E232">
        <v>27</v>
      </c>
      <c r="F232">
        <v>1</v>
      </c>
      <c r="G232">
        <v>27</v>
      </c>
      <c r="H232">
        <v>1</v>
      </c>
      <c r="I232" t="s">
        <v>420</v>
      </c>
      <c r="J232" t="s">
        <v>3</v>
      </c>
      <c r="K232" t="s">
        <v>421</v>
      </c>
      <c r="L232">
        <v>1191</v>
      </c>
      <c r="N232">
        <v>1013</v>
      </c>
      <c r="O232" t="s">
        <v>422</v>
      </c>
      <c r="P232" t="s">
        <v>422</v>
      </c>
      <c r="Q232">
        <v>1</v>
      </c>
      <c r="W232">
        <v>0</v>
      </c>
      <c r="X232">
        <v>476480486</v>
      </c>
      <c r="Y232">
        <v>18.440000000000001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1</v>
      </c>
      <c r="AL232">
        <v>1</v>
      </c>
      <c r="AN232">
        <v>0</v>
      </c>
      <c r="AO232">
        <v>1</v>
      </c>
      <c r="AP232">
        <v>0</v>
      </c>
      <c r="AQ232">
        <v>0</v>
      </c>
      <c r="AR232">
        <v>0</v>
      </c>
      <c r="AS232" t="s">
        <v>3</v>
      </c>
      <c r="AT232">
        <v>18.440000000000001</v>
      </c>
      <c r="AU232" t="s">
        <v>3</v>
      </c>
      <c r="AV232">
        <v>1</v>
      </c>
      <c r="AW232">
        <v>2</v>
      </c>
      <c r="AX232">
        <v>45361114</v>
      </c>
      <c r="AY232">
        <v>1</v>
      </c>
      <c r="AZ232">
        <v>0</v>
      </c>
      <c r="BA232">
        <v>235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CX232">
        <f>Y232*Source!I273</f>
        <v>0</v>
      </c>
      <c r="CY232">
        <f>AD232</f>
        <v>0</v>
      </c>
      <c r="CZ232">
        <f>AH232</f>
        <v>0</v>
      </c>
      <c r="DA232">
        <f>AL232</f>
        <v>1</v>
      </c>
      <c r="DB232">
        <f t="shared" ref="DB232:DB254" si="43">ROUND(ROUND(AT232*CZ232,2),6)</f>
        <v>0</v>
      </c>
      <c r="DC232">
        <f t="shared" ref="DC232:DC254" si="44">ROUND(ROUND(AT232*AG232,2),6)</f>
        <v>0</v>
      </c>
    </row>
    <row r="233" spans="1:107" x14ac:dyDescent="0.2">
      <c r="A233">
        <f>ROW(Source!A273)</f>
        <v>273</v>
      </c>
      <c r="B233">
        <v>45334378</v>
      </c>
      <c r="C233">
        <v>45361113</v>
      </c>
      <c r="D233">
        <v>41667979</v>
      </c>
      <c r="E233">
        <v>1</v>
      </c>
      <c r="F233">
        <v>1</v>
      </c>
      <c r="G233">
        <v>27</v>
      </c>
      <c r="H233">
        <v>2</v>
      </c>
      <c r="I233" t="s">
        <v>559</v>
      </c>
      <c r="J233" t="s">
        <v>560</v>
      </c>
      <c r="K233" t="s">
        <v>561</v>
      </c>
      <c r="L233">
        <v>1368</v>
      </c>
      <c r="N233">
        <v>1011</v>
      </c>
      <c r="O233" t="s">
        <v>426</v>
      </c>
      <c r="P233" t="s">
        <v>426</v>
      </c>
      <c r="Q233">
        <v>1</v>
      </c>
      <c r="W233">
        <v>0</v>
      </c>
      <c r="X233">
        <v>2028281919</v>
      </c>
      <c r="Y233">
        <v>2.64</v>
      </c>
      <c r="AA233">
        <v>0</v>
      </c>
      <c r="AB233">
        <v>531.41</v>
      </c>
      <c r="AC233">
        <v>373.56</v>
      </c>
      <c r="AD233">
        <v>0</v>
      </c>
      <c r="AE233">
        <v>0</v>
      </c>
      <c r="AF233">
        <v>531.41</v>
      </c>
      <c r="AG233">
        <v>373.56</v>
      </c>
      <c r="AH233">
        <v>0</v>
      </c>
      <c r="AI233">
        <v>1</v>
      </c>
      <c r="AJ233">
        <v>1</v>
      </c>
      <c r="AK233">
        <v>1</v>
      </c>
      <c r="AL233">
        <v>1</v>
      </c>
      <c r="AN233">
        <v>0</v>
      </c>
      <c r="AO233">
        <v>1</v>
      </c>
      <c r="AP233">
        <v>0</v>
      </c>
      <c r="AQ233">
        <v>0</v>
      </c>
      <c r="AR233">
        <v>0</v>
      </c>
      <c r="AS233" t="s">
        <v>3</v>
      </c>
      <c r="AT233">
        <v>2.64</v>
      </c>
      <c r="AU233" t="s">
        <v>3</v>
      </c>
      <c r="AV233">
        <v>0</v>
      </c>
      <c r="AW233">
        <v>2</v>
      </c>
      <c r="AX233">
        <v>45361115</v>
      </c>
      <c r="AY233">
        <v>1</v>
      </c>
      <c r="AZ233">
        <v>0</v>
      </c>
      <c r="BA233">
        <v>236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CX233">
        <f>Y233*Source!I273</f>
        <v>0</v>
      </c>
      <c r="CY233">
        <f>AB233</f>
        <v>531.41</v>
      </c>
      <c r="CZ233">
        <f>AF233</f>
        <v>531.41</v>
      </c>
      <c r="DA233">
        <f>AJ233</f>
        <v>1</v>
      </c>
      <c r="DB233">
        <f t="shared" si="43"/>
        <v>1402.92</v>
      </c>
      <c r="DC233">
        <f t="shared" si="44"/>
        <v>986.2</v>
      </c>
    </row>
    <row r="234" spans="1:107" x14ac:dyDescent="0.2">
      <c r="A234">
        <f>ROW(Source!A273)</f>
        <v>273</v>
      </c>
      <c r="B234">
        <v>45334378</v>
      </c>
      <c r="C234">
        <v>45361113</v>
      </c>
      <c r="D234">
        <v>41668202</v>
      </c>
      <c r="E234">
        <v>1</v>
      </c>
      <c r="F234">
        <v>1</v>
      </c>
      <c r="G234">
        <v>27</v>
      </c>
      <c r="H234">
        <v>2</v>
      </c>
      <c r="I234" t="s">
        <v>562</v>
      </c>
      <c r="J234" t="s">
        <v>563</v>
      </c>
      <c r="K234" t="s">
        <v>564</v>
      </c>
      <c r="L234">
        <v>1368</v>
      </c>
      <c r="N234">
        <v>1011</v>
      </c>
      <c r="O234" t="s">
        <v>426</v>
      </c>
      <c r="P234" t="s">
        <v>426</v>
      </c>
      <c r="Q234">
        <v>1</v>
      </c>
      <c r="W234">
        <v>0</v>
      </c>
      <c r="X234">
        <v>-1222982568</v>
      </c>
      <c r="Y234">
        <v>1.18</v>
      </c>
      <c r="AA234">
        <v>0</v>
      </c>
      <c r="AB234">
        <v>7.44</v>
      </c>
      <c r="AC234">
        <v>0.98</v>
      </c>
      <c r="AD234">
        <v>0</v>
      </c>
      <c r="AE234">
        <v>0</v>
      </c>
      <c r="AF234">
        <v>7.44</v>
      </c>
      <c r="AG234">
        <v>0.98</v>
      </c>
      <c r="AH234">
        <v>0</v>
      </c>
      <c r="AI234">
        <v>1</v>
      </c>
      <c r="AJ234">
        <v>1</v>
      </c>
      <c r="AK234">
        <v>1</v>
      </c>
      <c r="AL234">
        <v>1</v>
      </c>
      <c r="AN234">
        <v>0</v>
      </c>
      <c r="AO234">
        <v>1</v>
      </c>
      <c r="AP234">
        <v>0</v>
      </c>
      <c r="AQ234">
        <v>0</v>
      </c>
      <c r="AR234">
        <v>0</v>
      </c>
      <c r="AS234" t="s">
        <v>3</v>
      </c>
      <c r="AT234">
        <v>1.18</v>
      </c>
      <c r="AU234" t="s">
        <v>3</v>
      </c>
      <c r="AV234">
        <v>0</v>
      </c>
      <c r="AW234">
        <v>2</v>
      </c>
      <c r="AX234">
        <v>45361116</v>
      </c>
      <c r="AY234">
        <v>1</v>
      </c>
      <c r="AZ234">
        <v>0</v>
      </c>
      <c r="BA234">
        <v>237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CX234">
        <f>Y234*Source!I273</f>
        <v>0</v>
      </c>
      <c r="CY234">
        <f>AB234</f>
        <v>7.44</v>
      </c>
      <c r="CZ234">
        <f>AF234</f>
        <v>7.44</v>
      </c>
      <c r="DA234">
        <f>AJ234</f>
        <v>1</v>
      </c>
      <c r="DB234">
        <f t="shared" si="43"/>
        <v>8.7799999999999994</v>
      </c>
      <c r="DC234">
        <f t="shared" si="44"/>
        <v>1.1599999999999999</v>
      </c>
    </row>
    <row r="235" spans="1:107" x14ac:dyDescent="0.2">
      <c r="A235">
        <f>ROW(Source!A273)</f>
        <v>273</v>
      </c>
      <c r="B235">
        <v>45334378</v>
      </c>
      <c r="C235">
        <v>45361113</v>
      </c>
      <c r="D235">
        <v>41667404</v>
      </c>
      <c r="E235">
        <v>1</v>
      </c>
      <c r="F235">
        <v>1</v>
      </c>
      <c r="G235">
        <v>27</v>
      </c>
      <c r="H235">
        <v>2</v>
      </c>
      <c r="I235" t="s">
        <v>565</v>
      </c>
      <c r="J235" t="s">
        <v>566</v>
      </c>
      <c r="K235" t="s">
        <v>567</v>
      </c>
      <c r="L235">
        <v>1368</v>
      </c>
      <c r="N235">
        <v>1011</v>
      </c>
      <c r="O235" t="s">
        <v>426</v>
      </c>
      <c r="P235" t="s">
        <v>426</v>
      </c>
      <c r="Q235">
        <v>1</v>
      </c>
      <c r="W235">
        <v>0</v>
      </c>
      <c r="X235">
        <v>-929482187</v>
      </c>
      <c r="Y235">
        <v>0.01</v>
      </c>
      <c r="AA235">
        <v>0</v>
      </c>
      <c r="AB235">
        <v>616.73</v>
      </c>
      <c r="AC235">
        <v>511.29</v>
      </c>
      <c r="AD235">
        <v>0</v>
      </c>
      <c r="AE235">
        <v>0</v>
      </c>
      <c r="AF235">
        <v>616.73</v>
      </c>
      <c r="AG235">
        <v>511.29</v>
      </c>
      <c r="AH235">
        <v>0</v>
      </c>
      <c r="AI235">
        <v>1</v>
      </c>
      <c r="AJ235">
        <v>1</v>
      </c>
      <c r="AK235">
        <v>1</v>
      </c>
      <c r="AL235">
        <v>1</v>
      </c>
      <c r="AN235">
        <v>0</v>
      </c>
      <c r="AO235">
        <v>1</v>
      </c>
      <c r="AP235">
        <v>0</v>
      </c>
      <c r="AQ235">
        <v>0</v>
      </c>
      <c r="AR235">
        <v>0</v>
      </c>
      <c r="AS235" t="s">
        <v>3</v>
      </c>
      <c r="AT235">
        <v>0.01</v>
      </c>
      <c r="AU235" t="s">
        <v>3</v>
      </c>
      <c r="AV235">
        <v>0</v>
      </c>
      <c r="AW235">
        <v>2</v>
      </c>
      <c r="AX235">
        <v>45361117</v>
      </c>
      <c r="AY235">
        <v>1</v>
      </c>
      <c r="AZ235">
        <v>0</v>
      </c>
      <c r="BA235">
        <v>238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CX235">
        <f>Y235*Source!I273</f>
        <v>0</v>
      </c>
      <c r="CY235">
        <f>AB235</f>
        <v>616.73</v>
      </c>
      <c r="CZ235">
        <f>AF235</f>
        <v>616.73</v>
      </c>
      <c r="DA235">
        <f>AJ235</f>
        <v>1</v>
      </c>
      <c r="DB235">
        <f t="shared" si="43"/>
        <v>6.17</v>
      </c>
      <c r="DC235">
        <f t="shared" si="44"/>
        <v>5.1100000000000003</v>
      </c>
    </row>
    <row r="236" spans="1:107" x14ac:dyDescent="0.2">
      <c r="A236">
        <f>ROW(Source!A273)</f>
        <v>273</v>
      </c>
      <c r="B236">
        <v>45334378</v>
      </c>
      <c r="C236">
        <v>45361113</v>
      </c>
      <c r="D236">
        <v>41667588</v>
      </c>
      <c r="E236">
        <v>1</v>
      </c>
      <c r="F236">
        <v>1</v>
      </c>
      <c r="G236">
        <v>27</v>
      </c>
      <c r="H236">
        <v>2</v>
      </c>
      <c r="I236" t="s">
        <v>568</v>
      </c>
      <c r="J236" t="s">
        <v>569</v>
      </c>
      <c r="K236" t="s">
        <v>570</v>
      </c>
      <c r="L236">
        <v>1368</v>
      </c>
      <c r="N236">
        <v>1011</v>
      </c>
      <c r="O236" t="s">
        <v>426</v>
      </c>
      <c r="P236" t="s">
        <v>426</v>
      </c>
      <c r="Q236">
        <v>1</v>
      </c>
      <c r="W236">
        <v>0</v>
      </c>
      <c r="X236">
        <v>1948933241</v>
      </c>
      <c r="Y236">
        <v>2.64</v>
      </c>
      <c r="AA236">
        <v>0</v>
      </c>
      <c r="AB236">
        <v>454.31</v>
      </c>
      <c r="AC236">
        <v>405.68</v>
      </c>
      <c r="AD236">
        <v>0</v>
      </c>
      <c r="AE236">
        <v>0</v>
      </c>
      <c r="AF236">
        <v>454.31</v>
      </c>
      <c r="AG236">
        <v>405.68</v>
      </c>
      <c r="AH236">
        <v>0</v>
      </c>
      <c r="AI236">
        <v>1</v>
      </c>
      <c r="AJ236">
        <v>1</v>
      </c>
      <c r="AK236">
        <v>1</v>
      </c>
      <c r="AL236">
        <v>1</v>
      </c>
      <c r="AN236">
        <v>0</v>
      </c>
      <c r="AO236">
        <v>1</v>
      </c>
      <c r="AP236">
        <v>0</v>
      </c>
      <c r="AQ236">
        <v>0</v>
      </c>
      <c r="AR236">
        <v>0</v>
      </c>
      <c r="AS236" t="s">
        <v>3</v>
      </c>
      <c r="AT236">
        <v>2.64</v>
      </c>
      <c r="AU236" t="s">
        <v>3</v>
      </c>
      <c r="AV236">
        <v>0</v>
      </c>
      <c r="AW236">
        <v>2</v>
      </c>
      <c r="AX236">
        <v>45361118</v>
      </c>
      <c r="AY236">
        <v>1</v>
      </c>
      <c r="AZ236">
        <v>0</v>
      </c>
      <c r="BA236">
        <v>239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CX236">
        <f>Y236*Source!I273</f>
        <v>0</v>
      </c>
      <c r="CY236">
        <f>AB236</f>
        <v>454.31</v>
      </c>
      <c r="CZ236">
        <f>AF236</f>
        <v>454.31</v>
      </c>
      <c r="DA236">
        <f>AJ236</f>
        <v>1</v>
      </c>
      <c r="DB236">
        <f t="shared" si="43"/>
        <v>1199.3800000000001</v>
      </c>
      <c r="DC236">
        <f t="shared" si="44"/>
        <v>1071</v>
      </c>
    </row>
    <row r="237" spans="1:107" x14ac:dyDescent="0.2">
      <c r="A237">
        <f>ROW(Source!A273)</f>
        <v>273</v>
      </c>
      <c r="B237">
        <v>45334378</v>
      </c>
      <c r="C237">
        <v>45361113</v>
      </c>
      <c r="D237">
        <v>41670412</v>
      </c>
      <c r="E237">
        <v>1</v>
      </c>
      <c r="F237">
        <v>1</v>
      </c>
      <c r="G237">
        <v>27</v>
      </c>
      <c r="H237">
        <v>3</v>
      </c>
      <c r="I237" t="s">
        <v>571</v>
      </c>
      <c r="J237" t="s">
        <v>572</v>
      </c>
      <c r="K237" t="s">
        <v>573</v>
      </c>
      <c r="L237">
        <v>1327</v>
      </c>
      <c r="N237">
        <v>1005</v>
      </c>
      <c r="O237" t="s">
        <v>18</v>
      </c>
      <c r="P237" t="s">
        <v>18</v>
      </c>
      <c r="Q237">
        <v>1</v>
      </c>
      <c r="W237">
        <v>0</v>
      </c>
      <c r="X237">
        <v>-656702110</v>
      </c>
      <c r="Y237">
        <v>5.6</v>
      </c>
      <c r="AA237">
        <v>12.02</v>
      </c>
      <c r="AB237">
        <v>0</v>
      </c>
      <c r="AC237">
        <v>0</v>
      </c>
      <c r="AD237">
        <v>0</v>
      </c>
      <c r="AE237">
        <v>12.02</v>
      </c>
      <c r="AF237">
        <v>0</v>
      </c>
      <c r="AG237">
        <v>0</v>
      </c>
      <c r="AH237">
        <v>0</v>
      </c>
      <c r="AI237">
        <v>1</v>
      </c>
      <c r="AJ237">
        <v>1</v>
      </c>
      <c r="AK237">
        <v>1</v>
      </c>
      <c r="AL237">
        <v>1</v>
      </c>
      <c r="AN237">
        <v>0</v>
      </c>
      <c r="AO237">
        <v>1</v>
      </c>
      <c r="AP237">
        <v>0</v>
      </c>
      <c r="AQ237">
        <v>0</v>
      </c>
      <c r="AR237">
        <v>0</v>
      </c>
      <c r="AS237" t="s">
        <v>3</v>
      </c>
      <c r="AT237">
        <v>5.6</v>
      </c>
      <c r="AU237" t="s">
        <v>3</v>
      </c>
      <c r="AV237">
        <v>0</v>
      </c>
      <c r="AW237">
        <v>2</v>
      </c>
      <c r="AX237">
        <v>45361119</v>
      </c>
      <c r="AY237">
        <v>1</v>
      </c>
      <c r="AZ237">
        <v>0</v>
      </c>
      <c r="BA237">
        <v>240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CX237">
        <f>Y237*Source!I273</f>
        <v>0</v>
      </c>
      <c r="CY237">
        <f t="shared" ref="CY237:CY242" si="45">AA237</f>
        <v>12.02</v>
      </c>
      <c r="CZ237">
        <f t="shared" ref="CZ237:CZ242" si="46">AE237</f>
        <v>12.02</v>
      </c>
      <c r="DA237">
        <f t="shared" ref="DA237:DA242" si="47">AI237</f>
        <v>1</v>
      </c>
      <c r="DB237">
        <f t="shared" si="43"/>
        <v>67.31</v>
      </c>
      <c r="DC237">
        <f t="shared" si="44"/>
        <v>0</v>
      </c>
    </row>
    <row r="238" spans="1:107" x14ac:dyDescent="0.2">
      <c r="A238">
        <f>ROW(Source!A273)</f>
        <v>273</v>
      </c>
      <c r="B238">
        <v>45334378</v>
      </c>
      <c r="C238">
        <v>45361113</v>
      </c>
      <c r="D238">
        <v>41670499</v>
      </c>
      <c r="E238">
        <v>1</v>
      </c>
      <c r="F238">
        <v>1</v>
      </c>
      <c r="G238">
        <v>27</v>
      </c>
      <c r="H238">
        <v>3</v>
      </c>
      <c r="I238" t="s">
        <v>574</v>
      </c>
      <c r="J238" t="s">
        <v>575</v>
      </c>
      <c r="K238" t="s">
        <v>576</v>
      </c>
      <c r="L238">
        <v>1348</v>
      </c>
      <c r="N238">
        <v>1009</v>
      </c>
      <c r="O238" t="s">
        <v>26</v>
      </c>
      <c r="P238" t="s">
        <v>26</v>
      </c>
      <c r="Q238">
        <v>1000</v>
      </c>
      <c r="W238">
        <v>0</v>
      </c>
      <c r="X238">
        <v>2135985724</v>
      </c>
      <c r="Y238">
        <v>3.15E-3</v>
      </c>
      <c r="AA238">
        <v>343020.03</v>
      </c>
      <c r="AB238">
        <v>0</v>
      </c>
      <c r="AC238">
        <v>0</v>
      </c>
      <c r="AD238">
        <v>0</v>
      </c>
      <c r="AE238">
        <v>343020.03</v>
      </c>
      <c r="AF238">
        <v>0</v>
      </c>
      <c r="AG238">
        <v>0</v>
      </c>
      <c r="AH238">
        <v>0</v>
      </c>
      <c r="AI238">
        <v>1</v>
      </c>
      <c r="AJ238">
        <v>1</v>
      </c>
      <c r="AK238">
        <v>1</v>
      </c>
      <c r="AL238">
        <v>1</v>
      </c>
      <c r="AN238">
        <v>0</v>
      </c>
      <c r="AO238">
        <v>1</v>
      </c>
      <c r="AP238">
        <v>0</v>
      </c>
      <c r="AQ238">
        <v>0</v>
      </c>
      <c r="AR238">
        <v>0</v>
      </c>
      <c r="AS238" t="s">
        <v>3</v>
      </c>
      <c r="AT238">
        <v>3.15E-3</v>
      </c>
      <c r="AU238" t="s">
        <v>3</v>
      </c>
      <c r="AV238">
        <v>0</v>
      </c>
      <c r="AW238">
        <v>2</v>
      </c>
      <c r="AX238">
        <v>45361120</v>
      </c>
      <c r="AY238">
        <v>1</v>
      </c>
      <c r="AZ238">
        <v>0</v>
      </c>
      <c r="BA238">
        <v>241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CX238">
        <f>Y238*Source!I273</f>
        <v>0</v>
      </c>
      <c r="CY238">
        <f t="shared" si="45"/>
        <v>343020.03</v>
      </c>
      <c r="CZ238">
        <f t="shared" si="46"/>
        <v>343020.03</v>
      </c>
      <c r="DA238">
        <f t="shared" si="47"/>
        <v>1</v>
      </c>
      <c r="DB238">
        <f t="shared" si="43"/>
        <v>1080.51</v>
      </c>
      <c r="DC238">
        <f t="shared" si="44"/>
        <v>0</v>
      </c>
    </row>
    <row r="239" spans="1:107" x14ac:dyDescent="0.2">
      <c r="A239">
        <f>ROW(Source!A273)</f>
        <v>273</v>
      </c>
      <c r="B239">
        <v>45334378</v>
      </c>
      <c r="C239">
        <v>45361113</v>
      </c>
      <c r="D239">
        <v>41670716</v>
      </c>
      <c r="E239">
        <v>1</v>
      </c>
      <c r="F239">
        <v>1</v>
      </c>
      <c r="G239">
        <v>27</v>
      </c>
      <c r="H239">
        <v>3</v>
      </c>
      <c r="I239" t="s">
        <v>279</v>
      </c>
      <c r="J239" t="s">
        <v>282</v>
      </c>
      <c r="K239" t="s">
        <v>280</v>
      </c>
      <c r="L239">
        <v>1346</v>
      </c>
      <c r="N239">
        <v>1009</v>
      </c>
      <c r="O239" t="s">
        <v>281</v>
      </c>
      <c r="P239" t="s">
        <v>281</v>
      </c>
      <c r="Q239">
        <v>1</v>
      </c>
      <c r="W239">
        <v>1</v>
      </c>
      <c r="X239">
        <v>-78256104</v>
      </c>
      <c r="Y239">
        <v>-735</v>
      </c>
      <c r="AA239">
        <v>17.77</v>
      </c>
      <c r="AB239">
        <v>0</v>
      </c>
      <c r="AC239">
        <v>0</v>
      </c>
      <c r="AD239">
        <v>0</v>
      </c>
      <c r="AE239">
        <v>17.77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1</v>
      </c>
      <c r="AL239">
        <v>1</v>
      </c>
      <c r="AN239">
        <v>0</v>
      </c>
      <c r="AO239">
        <v>1</v>
      </c>
      <c r="AP239">
        <v>0</v>
      </c>
      <c r="AQ239">
        <v>0</v>
      </c>
      <c r="AR239">
        <v>0</v>
      </c>
      <c r="AS239" t="s">
        <v>3</v>
      </c>
      <c r="AT239">
        <v>-735</v>
      </c>
      <c r="AU239" t="s">
        <v>3</v>
      </c>
      <c r="AV239">
        <v>0</v>
      </c>
      <c r="AW239">
        <v>2</v>
      </c>
      <c r="AX239">
        <v>45361121</v>
      </c>
      <c r="AY239">
        <v>1</v>
      </c>
      <c r="AZ239">
        <v>6144</v>
      </c>
      <c r="BA239">
        <v>242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CX239">
        <f>Y239*Source!I273</f>
        <v>0</v>
      </c>
      <c r="CY239">
        <f t="shared" si="45"/>
        <v>17.77</v>
      </c>
      <c r="CZ239">
        <f t="shared" si="46"/>
        <v>17.77</v>
      </c>
      <c r="DA239">
        <f t="shared" si="47"/>
        <v>1</v>
      </c>
      <c r="DB239">
        <f t="shared" si="43"/>
        <v>-13060.95</v>
      </c>
      <c r="DC239">
        <f t="shared" si="44"/>
        <v>0</v>
      </c>
    </row>
    <row r="240" spans="1:107" x14ac:dyDescent="0.2">
      <c r="A240">
        <f>ROW(Source!A273)</f>
        <v>273</v>
      </c>
      <c r="B240">
        <v>45334378</v>
      </c>
      <c r="C240">
        <v>45361113</v>
      </c>
      <c r="D240">
        <v>41670717</v>
      </c>
      <c r="E240">
        <v>1</v>
      </c>
      <c r="F240">
        <v>1</v>
      </c>
      <c r="G240">
        <v>27</v>
      </c>
      <c r="H240">
        <v>3</v>
      </c>
      <c r="I240" t="s">
        <v>283</v>
      </c>
      <c r="J240" t="s">
        <v>285</v>
      </c>
      <c r="K240" t="s">
        <v>284</v>
      </c>
      <c r="L240">
        <v>1346</v>
      </c>
      <c r="N240">
        <v>1009</v>
      </c>
      <c r="O240" t="s">
        <v>281</v>
      </c>
      <c r="P240" t="s">
        <v>281</v>
      </c>
      <c r="Q240">
        <v>1</v>
      </c>
      <c r="W240">
        <v>0</v>
      </c>
      <c r="X240">
        <v>944069946</v>
      </c>
      <c r="Y240">
        <v>735</v>
      </c>
      <c r="AA240">
        <v>94.72</v>
      </c>
      <c r="AB240">
        <v>0</v>
      </c>
      <c r="AC240">
        <v>0</v>
      </c>
      <c r="AD240">
        <v>0</v>
      </c>
      <c r="AE240">
        <v>94.72</v>
      </c>
      <c r="AF240">
        <v>0</v>
      </c>
      <c r="AG240">
        <v>0</v>
      </c>
      <c r="AH240">
        <v>0</v>
      </c>
      <c r="AI240">
        <v>1</v>
      </c>
      <c r="AJ240">
        <v>1</v>
      </c>
      <c r="AK240">
        <v>1</v>
      </c>
      <c r="AL240">
        <v>1</v>
      </c>
      <c r="AN240">
        <v>0</v>
      </c>
      <c r="AO240">
        <v>0</v>
      </c>
      <c r="AP240">
        <v>0</v>
      </c>
      <c r="AQ240">
        <v>0</v>
      </c>
      <c r="AR240">
        <v>0</v>
      </c>
      <c r="AS240" t="s">
        <v>3</v>
      </c>
      <c r="AT240">
        <v>735</v>
      </c>
      <c r="AU240" t="s">
        <v>3</v>
      </c>
      <c r="AV240">
        <v>0</v>
      </c>
      <c r="AW240">
        <v>1</v>
      </c>
      <c r="AX240">
        <v>-1</v>
      </c>
      <c r="AY240">
        <v>0</v>
      </c>
      <c r="AZ240">
        <v>0</v>
      </c>
      <c r="BA240" t="s">
        <v>3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CX240">
        <f>Y240*Source!I273</f>
        <v>0</v>
      </c>
      <c r="CY240">
        <f t="shared" si="45"/>
        <v>94.72</v>
      </c>
      <c r="CZ240">
        <f t="shared" si="46"/>
        <v>94.72</v>
      </c>
      <c r="DA240">
        <f t="shared" si="47"/>
        <v>1</v>
      </c>
      <c r="DB240">
        <f t="shared" si="43"/>
        <v>69619.199999999997</v>
      </c>
      <c r="DC240">
        <f t="shared" si="44"/>
        <v>0</v>
      </c>
    </row>
    <row r="241" spans="1:107" x14ac:dyDescent="0.2">
      <c r="A241">
        <f>ROW(Source!A273)</f>
        <v>273</v>
      </c>
      <c r="B241">
        <v>45334378</v>
      </c>
      <c r="C241">
        <v>45361113</v>
      </c>
      <c r="D241">
        <v>41670723</v>
      </c>
      <c r="E241">
        <v>1</v>
      </c>
      <c r="F241">
        <v>1</v>
      </c>
      <c r="G241">
        <v>27</v>
      </c>
      <c r="H241">
        <v>3</v>
      </c>
      <c r="I241" t="s">
        <v>577</v>
      </c>
      <c r="J241" t="s">
        <v>578</v>
      </c>
      <c r="K241" t="s">
        <v>579</v>
      </c>
      <c r="L241">
        <v>1346</v>
      </c>
      <c r="N241">
        <v>1009</v>
      </c>
      <c r="O241" t="s">
        <v>281</v>
      </c>
      <c r="P241" t="s">
        <v>281</v>
      </c>
      <c r="Q241">
        <v>1</v>
      </c>
      <c r="W241">
        <v>0</v>
      </c>
      <c r="X241">
        <v>1434584530</v>
      </c>
      <c r="Y241">
        <v>241.5</v>
      </c>
      <c r="AA241">
        <v>202.34</v>
      </c>
      <c r="AB241">
        <v>0</v>
      </c>
      <c r="AC241">
        <v>0</v>
      </c>
      <c r="AD241">
        <v>0</v>
      </c>
      <c r="AE241">
        <v>202.34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1</v>
      </c>
      <c r="AL241">
        <v>1</v>
      </c>
      <c r="AN241">
        <v>0</v>
      </c>
      <c r="AO241">
        <v>1</v>
      </c>
      <c r="AP241">
        <v>0</v>
      </c>
      <c r="AQ241">
        <v>0</v>
      </c>
      <c r="AR241">
        <v>0</v>
      </c>
      <c r="AS241" t="s">
        <v>3</v>
      </c>
      <c r="AT241">
        <v>241.5</v>
      </c>
      <c r="AU241" t="s">
        <v>3</v>
      </c>
      <c r="AV241">
        <v>0</v>
      </c>
      <c r="AW241">
        <v>2</v>
      </c>
      <c r="AX241">
        <v>45361122</v>
      </c>
      <c r="AY241">
        <v>1</v>
      </c>
      <c r="AZ241">
        <v>0</v>
      </c>
      <c r="BA241">
        <v>243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CX241">
        <f>Y241*Source!I273</f>
        <v>0</v>
      </c>
      <c r="CY241">
        <f t="shared" si="45"/>
        <v>202.34</v>
      </c>
      <c r="CZ241">
        <f t="shared" si="46"/>
        <v>202.34</v>
      </c>
      <c r="DA241">
        <f t="shared" si="47"/>
        <v>1</v>
      </c>
      <c r="DB241">
        <f t="shared" si="43"/>
        <v>48865.11</v>
      </c>
      <c r="DC241">
        <f t="shared" si="44"/>
        <v>0</v>
      </c>
    </row>
    <row r="242" spans="1:107" x14ac:dyDescent="0.2">
      <c r="A242">
        <f>ROW(Source!A273)</f>
        <v>273</v>
      </c>
      <c r="B242">
        <v>45334378</v>
      </c>
      <c r="C242">
        <v>45361113</v>
      </c>
      <c r="D242">
        <v>41668690</v>
      </c>
      <c r="E242">
        <v>1</v>
      </c>
      <c r="F242">
        <v>1</v>
      </c>
      <c r="G242">
        <v>27</v>
      </c>
      <c r="H242">
        <v>3</v>
      </c>
      <c r="I242" t="s">
        <v>580</v>
      </c>
      <c r="J242" t="s">
        <v>581</v>
      </c>
      <c r="K242" t="s">
        <v>582</v>
      </c>
      <c r="L242">
        <v>1348</v>
      </c>
      <c r="N242">
        <v>1009</v>
      </c>
      <c r="O242" t="s">
        <v>26</v>
      </c>
      <c r="P242" t="s">
        <v>26</v>
      </c>
      <c r="Q242">
        <v>1000</v>
      </c>
      <c r="W242">
        <v>0</v>
      </c>
      <c r="X242">
        <v>-629368275</v>
      </c>
      <c r="Y242">
        <v>5.2499999999999998E-2</v>
      </c>
      <c r="AA242">
        <v>748299.67</v>
      </c>
      <c r="AB242">
        <v>0</v>
      </c>
      <c r="AC242">
        <v>0</v>
      </c>
      <c r="AD242">
        <v>0</v>
      </c>
      <c r="AE242">
        <v>748299.67</v>
      </c>
      <c r="AF242">
        <v>0</v>
      </c>
      <c r="AG242">
        <v>0</v>
      </c>
      <c r="AH242">
        <v>0</v>
      </c>
      <c r="AI242">
        <v>1</v>
      </c>
      <c r="AJ242">
        <v>1</v>
      </c>
      <c r="AK242">
        <v>1</v>
      </c>
      <c r="AL242">
        <v>1</v>
      </c>
      <c r="AN242">
        <v>0</v>
      </c>
      <c r="AO242">
        <v>1</v>
      </c>
      <c r="AP242">
        <v>0</v>
      </c>
      <c r="AQ242">
        <v>0</v>
      </c>
      <c r="AR242">
        <v>0</v>
      </c>
      <c r="AS242" t="s">
        <v>3</v>
      </c>
      <c r="AT242">
        <v>5.2499999999999998E-2</v>
      </c>
      <c r="AU242" t="s">
        <v>3</v>
      </c>
      <c r="AV242">
        <v>0</v>
      </c>
      <c r="AW242">
        <v>2</v>
      </c>
      <c r="AX242">
        <v>45361123</v>
      </c>
      <c r="AY242">
        <v>1</v>
      </c>
      <c r="AZ242">
        <v>0</v>
      </c>
      <c r="BA242">
        <v>244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CX242">
        <f>Y242*Source!I273</f>
        <v>0</v>
      </c>
      <c r="CY242">
        <f t="shared" si="45"/>
        <v>748299.67</v>
      </c>
      <c r="CZ242">
        <f t="shared" si="46"/>
        <v>748299.67</v>
      </c>
      <c r="DA242">
        <f t="shared" si="47"/>
        <v>1</v>
      </c>
      <c r="DB242">
        <f t="shared" si="43"/>
        <v>39285.730000000003</v>
      </c>
      <c r="DC242">
        <f t="shared" si="44"/>
        <v>0</v>
      </c>
    </row>
    <row r="243" spans="1:107" x14ac:dyDescent="0.2">
      <c r="A243">
        <f>ROW(Source!A310)</f>
        <v>310</v>
      </c>
      <c r="B243">
        <v>45334378</v>
      </c>
      <c r="C243">
        <v>46238437</v>
      </c>
      <c r="D243">
        <v>41655038</v>
      </c>
      <c r="E243">
        <v>27</v>
      </c>
      <c r="F243">
        <v>1</v>
      </c>
      <c r="G243">
        <v>27</v>
      </c>
      <c r="H243">
        <v>1</v>
      </c>
      <c r="I243" t="s">
        <v>420</v>
      </c>
      <c r="J243" t="s">
        <v>3</v>
      </c>
      <c r="K243" t="s">
        <v>421</v>
      </c>
      <c r="L243">
        <v>1191</v>
      </c>
      <c r="N243">
        <v>1013</v>
      </c>
      <c r="O243" t="s">
        <v>422</v>
      </c>
      <c r="P243" t="s">
        <v>422</v>
      </c>
      <c r="Q243">
        <v>1</v>
      </c>
      <c r="W243">
        <v>0</v>
      </c>
      <c r="X243">
        <v>476480486</v>
      </c>
      <c r="Y243">
        <v>0.66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1</v>
      </c>
      <c r="AJ243">
        <v>1</v>
      </c>
      <c r="AK243">
        <v>1</v>
      </c>
      <c r="AL243">
        <v>1</v>
      </c>
      <c r="AN243">
        <v>0</v>
      </c>
      <c r="AO243">
        <v>1</v>
      </c>
      <c r="AP243">
        <v>0</v>
      </c>
      <c r="AQ243">
        <v>0</v>
      </c>
      <c r="AR243">
        <v>0</v>
      </c>
      <c r="AS243" t="s">
        <v>3</v>
      </c>
      <c r="AT243">
        <v>0.66</v>
      </c>
      <c r="AU243" t="s">
        <v>3</v>
      </c>
      <c r="AV243">
        <v>1</v>
      </c>
      <c r="AW243">
        <v>2</v>
      </c>
      <c r="AX243">
        <v>46238523</v>
      </c>
      <c r="AY243">
        <v>1</v>
      </c>
      <c r="AZ243">
        <v>0</v>
      </c>
      <c r="BA243">
        <v>245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CX243">
        <f>Y243*Source!I310</f>
        <v>78.540000000000006</v>
      </c>
      <c r="CY243">
        <f>AD243</f>
        <v>0</v>
      </c>
      <c r="CZ243">
        <f>AH243</f>
        <v>0</v>
      </c>
      <c r="DA243">
        <f>AL243</f>
        <v>1</v>
      </c>
      <c r="DB243">
        <f t="shared" si="43"/>
        <v>0</v>
      </c>
      <c r="DC243">
        <f t="shared" si="44"/>
        <v>0</v>
      </c>
    </row>
    <row r="244" spans="1:107" x14ac:dyDescent="0.2">
      <c r="A244">
        <f>ROW(Source!A310)</f>
        <v>310</v>
      </c>
      <c r="B244">
        <v>45334378</v>
      </c>
      <c r="C244">
        <v>46238437</v>
      </c>
      <c r="D244">
        <v>41667646</v>
      </c>
      <c r="E244">
        <v>1</v>
      </c>
      <c r="F244">
        <v>1</v>
      </c>
      <c r="G244">
        <v>27</v>
      </c>
      <c r="H244">
        <v>2</v>
      </c>
      <c r="I244" t="s">
        <v>423</v>
      </c>
      <c r="J244" t="s">
        <v>424</v>
      </c>
      <c r="K244" t="s">
        <v>425</v>
      </c>
      <c r="L244">
        <v>1368</v>
      </c>
      <c r="N244">
        <v>1011</v>
      </c>
      <c r="O244" t="s">
        <v>426</v>
      </c>
      <c r="P244" t="s">
        <v>426</v>
      </c>
      <c r="Q244">
        <v>1</v>
      </c>
      <c r="W244">
        <v>0</v>
      </c>
      <c r="X244">
        <v>-1226344697</v>
      </c>
      <c r="Y244">
        <v>0.13200000000000001</v>
      </c>
      <c r="AA244">
        <v>0</v>
      </c>
      <c r="AB244">
        <v>470.71</v>
      </c>
      <c r="AC244">
        <v>359.8</v>
      </c>
      <c r="AD244">
        <v>0</v>
      </c>
      <c r="AE244">
        <v>0</v>
      </c>
      <c r="AF244">
        <v>470.71</v>
      </c>
      <c r="AG244">
        <v>359.8</v>
      </c>
      <c r="AH244">
        <v>0</v>
      </c>
      <c r="AI244">
        <v>1</v>
      </c>
      <c r="AJ244">
        <v>1</v>
      </c>
      <c r="AK244">
        <v>1</v>
      </c>
      <c r="AL244">
        <v>1</v>
      </c>
      <c r="AN244">
        <v>0</v>
      </c>
      <c r="AO244">
        <v>1</v>
      </c>
      <c r="AP244">
        <v>0</v>
      </c>
      <c r="AQ244">
        <v>0</v>
      </c>
      <c r="AR244">
        <v>0</v>
      </c>
      <c r="AS244" t="s">
        <v>3</v>
      </c>
      <c r="AT244">
        <v>0.13200000000000001</v>
      </c>
      <c r="AU244" t="s">
        <v>3</v>
      </c>
      <c r="AV244">
        <v>0</v>
      </c>
      <c r="AW244">
        <v>2</v>
      </c>
      <c r="AX244">
        <v>46238524</v>
      </c>
      <c r="AY244">
        <v>1</v>
      </c>
      <c r="AZ244">
        <v>0</v>
      </c>
      <c r="BA244">
        <v>246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CX244">
        <f>Y244*Source!I310</f>
        <v>15.708</v>
      </c>
      <c r="CY244">
        <f>AB244</f>
        <v>470.71</v>
      </c>
      <c r="CZ244">
        <f>AF244</f>
        <v>470.71</v>
      </c>
      <c r="DA244">
        <f>AJ244</f>
        <v>1</v>
      </c>
      <c r="DB244">
        <f t="shared" si="43"/>
        <v>62.13</v>
      </c>
      <c r="DC244">
        <f t="shared" si="44"/>
        <v>47.49</v>
      </c>
    </row>
    <row r="245" spans="1:107" x14ac:dyDescent="0.2">
      <c r="A245">
        <f>ROW(Source!A310)</f>
        <v>310</v>
      </c>
      <c r="B245">
        <v>45334378</v>
      </c>
      <c r="C245">
        <v>46238437</v>
      </c>
      <c r="D245">
        <v>41668100</v>
      </c>
      <c r="E245">
        <v>1</v>
      </c>
      <c r="F245">
        <v>1</v>
      </c>
      <c r="G245">
        <v>27</v>
      </c>
      <c r="H245">
        <v>2</v>
      </c>
      <c r="I245" t="s">
        <v>427</v>
      </c>
      <c r="J245" t="s">
        <v>428</v>
      </c>
      <c r="K245" t="s">
        <v>429</v>
      </c>
      <c r="L245">
        <v>1368</v>
      </c>
      <c r="N245">
        <v>1011</v>
      </c>
      <c r="O245" t="s">
        <v>426</v>
      </c>
      <c r="P245" t="s">
        <v>426</v>
      </c>
      <c r="Q245">
        <v>1</v>
      </c>
      <c r="W245">
        <v>0</v>
      </c>
      <c r="X245">
        <v>-292475566</v>
      </c>
      <c r="Y245">
        <v>0.05</v>
      </c>
      <c r="AA245">
        <v>0</v>
      </c>
      <c r="AB245">
        <v>1090.94</v>
      </c>
      <c r="AC245">
        <v>389.28</v>
      </c>
      <c r="AD245">
        <v>0</v>
      </c>
      <c r="AE245">
        <v>0</v>
      </c>
      <c r="AF245">
        <v>1090.94</v>
      </c>
      <c r="AG245">
        <v>389.28</v>
      </c>
      <c r="AH245">
        <v>0</v>
      </c>
      <c r="AI245">
        <v>1</v>
      </c>
      <c r="AJ245">
        <v>1</v>
      </c>
      <c r="AK245">
        <v>1</v>
      </c>
      <c r="AL245">
        <v>1</v>
      </c>
      <c r="AN245">
        <v>0</v>
      </c>
      <c r="AO245">
        <v>1</v>
      </c>
      <c r="AP245">
        <v>0</v>
      </c>
      <c r="AQ245">
        <v>0</v>
      </c>
      <c r="AR245">
        <v>0</v>
      </c>
      <c r="AS245" t="s">
        <v>3</v>
      </c>
      <c r="AT245">
        <v>0.05</v>
      </c>
      <c r="AU245" t="s">
        <v>3</v>
      </c>
      <c r="AV245">
        <v>0</v>
      </c>
      <c r="AW245">
        <v>2</v>
      </c>
      <c r="AX245">
        <v>46238525</v>
      </c>
      <c r="AY245">
        <v>1</v>
      </c>
      <c r="AZ245">
        <v>0</v>
      </c>
      <c r="BA245">
        <v>247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CX245">
        <f>Y245*Source!I310</f>
        <v>5.95</v>
      </c>
      <c r="CY245">
        <f>AB245</f>
        <v>1090.94</v>
      </c>
      <c r="CZ245">
        <f>AF245</f>
        <v>1090.94</v>
      </c>
      <c r="DA245">
        <f>AJ245</f>
        <v>1</v>
      </c>
      <c r="DB245">
        <f t="shared" si="43"/>
        <v>54.55</v>
      </c>
      <c r="DC245">
        <f t="shared" si="44"/>
        <v>19.46</v>
      </c>
    </row>
    <row r="246" spans="1:107" x14ac:dyDescent="0.2">
      <c r="A246">
        <f>ROW(Source!A310)</f>
        <v>310</v>
      </c>
      <c r="B246">
        <v>45334378</v>
      </c>
      <c r="C246">
        <v>46238437</v>
      </c>
      <c r="D246">
        <v>41668162</v>
      </c>
      <c r="E246">
        <v>1</v>
      </c>
      <c r="F246">
        <v>1</v>
      </c>
      <c r="G246">
        <v>27</v>
      </c>
      <c r="H246">
        <v>2</v>
      </c>
      <c r="I246" t="s">
        <v>430</v>
      </c>
      <c r="J246" t="s">
        <v>431</v>
      </c>
      <c r="K246" t="s">
        <v>432</v>
      </c>
      <c r="L246">
        <v>1368</v>
      </c>
      <c r="N246">
        <v>1011</v>
      </c>
      <c r="O246" t="s">
        <v>426</v>
      </c>
      <c r="P246" t="s">
        <v>426</v>
      </c>
      <c r="Q246">
        <v>1</v>
      </c>
      <c r="W246">
        <v>0</v>
      </c>
      <c r="X246">
        <v>1403155342</v>
      </c>
      <c r="Y246">
        <v>0.13200000000000001</v>
      </c>
      <c r="AA246">
        <v>0</v>
      </c>
      <c r="AB246">
        <v>6.02</v>
      </c>
      <c r="AC246">
        <v>0.02</v>
      </c>
      <c r="AD246">
        <v>0</v>
      </c>
      <c r="AE246">
        <v>0</v>
      </c>
      <c r="AF246">
        <v>6.02</v>
      </c>
      <c r="AG246">
        <v>0.02</v>
      </c>
      <c r="AH246">
        <v>0</v>
      </c>
      <c r="AI246">
        <v>1</v>
      </c>
      <c r="AJ246">
        <v>1</v>
      </c>
      <c r="AK246">
        <v>1</v>
      </c>
      <c r="AL246">
        <v>1</v>
      </c>
      <c r="AN246">
        <v>0</v>
      </c>
      <c r="AO246">
        <v>1</v>
      </c>
      <c r="AP246">
        <v>0</v>
      </c>
      <c r="AQ246">
        <v>0</v>
      </c>
      <c r="AR246">
        <v>0</v>
      </c>
      <c r="AS246" t="s">
        <v>3</v>
      </c>
      <c r="AT246">
        <v>0.13200000000000001</v>
      </c>
      <c r="AU246" t="s">
        <v>3</v>
      </c>
      <c r="AV246">
        <v>0</v>
      </c>
      <c r="AW246">
        <v>2</v>
      </c>
      <c r="AX246">
        <v>46238526</v>
      </c>
      <c r="AY246">
        <v>1</v>
      </c>
      <c r="AZ246">
        <v>0</v>
      </c>
      <c r="BA246">
        <v>248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CX246">
        <f>Y246*Source!I310</f>
        <v>15.708</v>
      </c>
      <c r="CY246">
        <f>AB246</f>
        <v>6.02</v>
      </c>
      <c r="CZ246">
        <f>AF246</f>
        <v>6.02</v>
      </c>
      <c r="DA246">
        <f>AJ246</f>
        <v>1</v>
      </c>
      <c r="DB246">
        <f t="shared" si="43"/>
        <v>0.79</v>
      </c>
      <c r="DC246">
        <f t="shared" si="44"/>
        <v>0</v>
      </c>
    </row>
    <row r="247" spans="1:107" x14ac:dyDescent="0.2">
      <c r="A247">
        <f>ROW(Source!A310)</f>
        <v>310</v>
      </c>
      <c r="B247">
        <v>45334378</v>
      </c>
      <c r="C247">
        <v>46238437</v>
      </c>
      <c r="D247">
        <v>41667401</v>
      </c>
      <c r="E247">
        <v>1</v>
      </c>
      <c r="F247">
        <v>1</v>
      </c>
      <c r="G247">
        <v>27</v>
      </c>
      <c r="H247">
        <v>2</v>
      </c>
      <c r="I247" t="s">
        <v>583</v>
      </c>
      <c r="J247" t="s">
        <v>584</v>
      </c>
      <c r="K247" t="s">
        <v>585</v>
      </c>
      <c r="L247">
        <v>1368</v>
      </c>
      <c r="N247">
        <v>1011</v>
      </c>
      <c r="O247" t="s">
        <v>426</v>
      </c>
      <c r="P247" t="s">
        <v>426</v>
      </c>
      <c r="Q247">
        <v>1</v>
      </c>
      <c r="W247">
        <v>0</v>
      </c>
      <c r="X247">
        <v>-954929434</v>
      </c>
      <c r="Y247">
        <v>8.8999999999999996E-2</v>
      </c>
      <c r="AA247">
        <v>0</v>
      </c>
      <c r="AB247">
        <v>829.85</v>
      </c>
      <c r="AC247">
        <v>457.02</v>
      </c>
      <c r="AD247">
        <v>0</v>
      </c>
      <c r="AE247">
        <v>0</v>
      </c>
      <c r="AF247">
        <v>829.85</v>
      </c>
      <c r="AG247">
        <v>457.02</v>
      </c>
      <c r="AH247">
        <v>0</v>
      </c>
      <c r="AI247">
        <v>1</v>
      </c>
      <c r="AJ247">
        <v>1</v>
      </c>
      <c r="AK247">
        <v>1</v>
      </c>
      <c r="AL247">
        <v>1</v>
      </c>
      <c r="AN247">
        <v>0</v>
      </c>
      <c r="AO247">
        <v>1</v>
      </c>
      <c r="AP247">
        <v>0</v>
      </c>
      <c r="AQ247">
        <v>0</v>
      </c>
      <c r="AR247">
        <v>0</v>
      </c>
      <c r="AS247" t="s">
        <v>3</v>
      </c>
      <c r="AT247">
        <v>8.8999999999999996E-2</v>
      </c>
      <c r="AU247" t="s">
        <v>3</v>
      </c>
      <c r="AV247">
        <v>0</v>
      </c>
      <c r="AW247">
        <v>2</v>
      </c>
      <c r="AX247">
        <v>46238527</v>
      </c>
      <c r="AY247">
        <v>1</v>
      </c>
      <c r="AZ247">
        <v>0</v>
      </c>
      <c r="BA247">
        <v>249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CX247">
        <f>Y247*Source!I310</f>
        <v>10.590999999999999</v>
      </c>
      <c r="CY247">
        <f>AB247</f>
        <v>829.85</v>
      </c>
      <c r="CZ247">
        <f>AF247</f>
        <v>829.85</v>
      </c>
      <c r="DA247">
        <f>AJ247</f>
        <v>1</v>
      </c>
      <c r="DB247">
        <f t="shared" si="43"/>
        <v>73.86</v>
      </c>
      <c r="DC247">
        <f t="shared" si="44"/>
        <v>40.67</v>
      </c>
    </row>
    <row r="248" spans="1:107" x14ac:dyDescent="0.2">
      <c r="A248">
        <f>ROW(Source!A310)</f>
        <v>310</v>
      </c>
      <c r="B248">
        <v>45334378</v>
      </c>
      <c r="C248">
        <v>46238437</v>
      </c>
      <c r="D248">
        <v>41671127</v>
      </c>
      <c r="E248">
        <v>1</v>
      </c>
      <c r="F248">
        <v>1</v>
      </c>
      <c r="G248">
        <v>27</v>
      </c>
      <c r="H248">
        <v>3</v>
      </c>
      <c r="I248" t="s">
        <v>586</v>
      </c>
      <c r="J248" t="s">
        <v>587</v>
      </c>
      <c r="K248" t="s">
        <v>588</v>
      </c>
      <c r="L248">
        <v>1339</v>
      </c>
      <c r="N248">
        <v>1007</v>
      </c>
      <c r="O248" t="s">
        <v>93</v>
      </c>
      <c r="P248" t="s">
        <v>93</v>
      </c>
      <c r="Q248">
        <v>1</v>
      </c>
      <c r="W248">
        <v>0</v>
      </c>
      <c r="X248">
        <v>1480947589</v>
      </c>
      <c r="Y248">
        <v>5.8999999999999997E-2</v>
      </c>
      <c r="AA248">
        <v>3694.66</v>
      </c>
      <c r="AB248">
        <v>0</v>
      </c>
      <c r="AC248">
        <v>0</v>
      </c>
      <c r="AD248">
        <v>0</v>
      </c>
      <c r="AE248">
        <v>3694.66</v>
      </c>
      <c r="AF248">
        <v>0</v>
      </c>
      <c r="AG248">
        <v>0</v>
      </c>
      <c r="AH248">
        <v>0</v>
      </c>
      <c r="AI248">
        <v>1</v>
      </c>
      <c r="AJ248">
        <v>1</v>
      </c>
      <c r="AK248">
        <v>1</v>
      </c>
      <c r="AL248">
        <v>1</v>
      </c>
      <c r="AN248">
        <v>0</v>
      </c>
      <c r="AO248">
        <v>1</v>
      </c>
      <c r="AP248">
        <v>0</v>
      </c>
      <c r="AQ248">
        <v>0</v>
      </c>
      <c r="AR248">
        <v>0</v>
      </c>
      <c r="AS248" t="s">
        <v>3</v>
      </c>
      <c r="AT248">
        <v>5.8999999999999997E-2</v>
      </c>
      <c r="AU248" t="s">
        <v>3</v>
      </c>
      <c r="AV248">
        <v>0</v>
      </c>
      <c r="AW248">
        <v>2</v>
      </c>
      <c r="AX248">
        <v>46238528</v>
      </c>
      <c r="AY248">
        <v>1</v>
      </c>
      <c r="AZ248">
        <v>0</v>
      </c>
      <c r="BA248">
        <v>250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CX248">
        <f>Y248*Source!I310</f>
        <v>7.0209999999999999</v>
      </c>
      <c r="CY248">
        <f>AA248</f>
        <v>3694.66</v>
      </c>
      <c r="CZ248">
        <f>AE248</f>
        <v>3694.66</v>
      </c>
      <c r="DA248">
        <f>AI248</f>
        <v>1</v>
      </c>
      <c r="DB248">
        <f t="shared" si="43"/>
        <v>217.98</v>
      </c>
      <c r="DC248">
        <f t="shared" si="44"/>
        <v>0</v>
      </c>
    </row>
    <row r="249" spans="1:107" x14ac:dyDescent="0.2">
      <c r="A249">
        <f>ROW(Source!A310)</f>
        <v>310</v>
      </c>
      <c r="B249">
        <v>45334378</v>
      </c>
      <c r="C249">
        <v>46238437</v>
      </c>
      <c r="D249">
        <v>41671236</v>
      </c>
      <c r="E249">
        <v>1</v>
      </c>
      <c r="F249">
        <v>1</v>
      </c>
      <c r="G249">
        <v>27</v>
      </c>
      <c r="H249">
        <v>3</v>
      </c>
      <c r="I249" t="s">
        <v>589</v>
      </c>
      <c r="J249" t="s">
        <v>590</v>
      </c>
      <c r="K249" t="s">
        <v>591</v>
      </c>
      <c r="L249">
        <v>1339</v>
      </c>
      <c r="N249">
        <v>1007</v>
      </c>
      <c r="O249" t="s">
        <v>93</v>
      </c>
      <c r="P249" t="s">
        <v>93</v>
      </c>
      <c r="Q249">
        <v>1</v>
      </c>
      <c r="W249">
        <v>0</v>
      </c>
      <c r="X249">
        <v>253260963</v>
      </c>
      <c r="Y249">
        <v>5.9999999999999995E-4</v>
      </c>
      <c r="AA249">
        <v>3392.59</v>
      </c>
      <c r="AB249">
        <v>0</v>
      </c>
      <c r="AC249">
        <v>0</v>
      </c>
      <c r="AD249">
        <v>0</v>
      </c>
      <c r="AE249">
        <v>3392.59</v>
      </c>
      <c r="AF249">
        <v>0</v>
      </c>
      <c r="AG249">
        <v>0</v>
      </c>
      <c r="AH249">
        <v>0</v>
      </c>
      <c r="AI249">
        <v>1</v>
      </c>
      <c r="AJ249">
        <v>1</v>
      </c>
      <c r="AK249">
        <v>1</v>
      </c>
      <c r="AL249">
        <v>1</v>
      </c>
      <c r="AN249">
        <v>0</v>
      </c>
      <c r="AO249">
        <v>1</v>
      </c>
      <c r="AP249">
        <v>0</v>
      </c>
      <c r="AQ249">
        <v>0</v>
      </c>
      <c r="AR249">
        <v>0</v>
      </c>
      <c r="AS249" t="s">
        <v>3</v>
      </c>
      <c r="AT249">
        <v>5.9999999999999995E-4</v>
      </c>
      <c r="AU249" t="s">
        <v>3</v>
      </c>
      <c r="AV249">
        <v>0</v>
      </c>
      <c r="AW249">
        <v>2</v>
      </c>
      <c r="AX249">
        <v>46238529</v>
      </c>
      <c r="AY249">
        <v>1</v>
      </c>
      <c r="AZ249">
        <v>0</v>
      </c>
      <c r="BA249">
        <v>251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CX249">
        <f>Y249*Source!I310</f>
        <v>7.1399999999999991E-2</v>
      </c>
      <c r="CY249">
        <f>AA249</f>
        <v>3392.59</v>
      </c>
      <c r="CZ249">
        <f>AE249</f>
        <v>3392.59</v>
      </c>
      <c r="DA249">
        <f>AI249</f>
        <v>1</v>
      </c>
      <c r="DB249">
        <f t="shared" si="43"/>
        <v>2.04</v>
      </c>
      <c r="DC249">
        <f t="shared" si="44"/>
        <v>0</v>
      </c>
    </row>
    <row r="250" spans="1:107" x14ac:dyDescent="0.2">
      <c r="A250">
        <f>ROW(Source!A310)</f>
        <v>310</v>
      </c>
      <c r="B250">
        <v>45334378</v>
      </c>
      <c r="C250">
        <v>46238437</v>
      </c>
      <c r="D250">
        <v>41671974</v>
      </c>
      <c r="E250">
        <v>1</v>
      </c>
      <c r="F250">
        <v>1</v>
      </c>
      <c r="G250">
        <v>27</v>
      </c>
      <c r="H250">
        <v>3</v>
      </c>
      <c r="I250" t="s">
        <v>294</v>
      </c>
      <c r="J250" t="s">
        <v>296</v>
      </c>
      <c r="K250" t="s">
        <v>295</v>
      </c>
      <c r="L250">
        <v>1339</v>
      </c>
      <c r="N250">
        <v>1007</v>
      </c>
      <c r="O250" t="s">
        <v>93</v>
      </c>
      <c r="P250" t="s">
        <v>93</v>
      </c>
      <c r="Q250">
        <v>1</v>
      </c>
      <c r="W250">
        <v>1</v>
      </c>
      <c r="X250">
        <v>1857369686</v>
      </c>
      <c r="Y250">
        <v>-4.36E-2</v>
      </c>
      <c r="AA250">
        <v>7833.01</v>
      </c>
      <c r="AB250">
        <v>0</v>
      </c>
      <c r="AC250">
        <v>0</v>
      </c>
      <c r="AD250">
        <v>0</v>
      </c>
      <c r="AE250">
        <v>7833.01</v>
      </c>
      <c r="AF250">
        <v>0</v>
      </c>
      <c r="AG250">
        <v>0</v>
      </c>
      <c r="AH250">
        <v>0</v>
      </c>
      <c r="AI250">
        <v>1</v>
      </c>
      <c r="AJ250">
        <v>1</v>
      </c>
      <c r="AK250">
        <v>1</v>
      </c>
      <c r="AL250">
        <v>1</v>
      </c>
      <c r="AN250">
        <v>0</v>
      </c>
      <c r="AO250">
        <v>1</v>
      </c>
      <c r="AP250">
        <v>0</v>
      </c>
      <c r="AQ250">
        <v>0</v>
      </c>
      <c r="AR250">
        <v>0</v>
      </c>
      <c r="AS250" t="s">
        <v>3</v>
      </c>
      <c r="AT250">
        <v>-4.36E-2</v>
      </c>
      <c r="AU250" t="s">
        <v>3</v>
      </c>
      <c r="AV250">
        <v>0</v>
      </c>
      <c r="AW250">
        <v>2</v>
      </c>
      <c r="AX250">
        <v>46238530</v>
      </c>
      <c r="AY250">
        <v>1</v>
      </c>
      <c r="AZ250">
        <v>6144</v>
      </c>
      <c r="BA250">
        <v>252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CX250">
        <f>Y250*Source!I310</f>
        <v>-5.1883999999999997</v>
      </c>
      <c r="CY250">
        <f>AA250</f>
        <v>7833.01</v>
      </c>
      <c r="CZ250">
        <f>AE250</f>
        <v>7833.01</v>
      </c>
      <c r="DA250">
        <f>AI250</f>
        <v>1</v>
      </c>
      <c r="DB250">
        <f t="shared" si="43"/>
        <v>-341.52</v>
      </c>
      <c r="DC250">
        <f t="shared" si="44"/>
        <v>0</v>
      </c>
    </row>
    <row r="251" spans="1:107" x14ac:dyDescent="0.2">
      <c r="A251">
        <f>ROW(Source!A310)</f>
        <v>310</v>
      </c>
      <c r="B251">
        <v>45334378</v>
      </c>
      <c r="C251">
        <v>46238437</v>
      </c>
      <c r="D251">
        <v>41656800</v>
      </c>
      <c r="E251">
        <v>27</v>
      </c>
      <c r="F251">
        <v>1</v>
      </c>
      <c r="G251">
        <v>27</v>
      </c>
      <c r="H251">
        <v>3</v>
      </c>
      <c r="I251" t="s">
        <v>24</v>
      </c>
      <c r="J251" t="s">
        <v>3</v>
      </c>
      <c r="K251" t="s">
        <v>25</v>
      </c>
      <c r="L251">
        <v>1348</v>
      </c>
      <c r="N251">
        <v>1009</v>
      </c>
      <c r="O251" t="s">
        <v>26</v>
      </c>
      <c r="P251" t="s">
        <v>26</v>
      </c>
      <c r="Q251">
        <v>1000</v>
      </c>
      <c r="W251">
        <v>1</v>
      </c>
      <c r="X251">
        <v>1489638031</v>
      </c>
      <c r="Y251">
        <v>-0.246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1</v>
      </c>
      <c r="AJ251">
        <v>1</v>
      </c>
      <c r="AK251">
        <v>1</v>
      </c>
      <c r="AL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 t="s">
        <v>3</v>
      </c>
      <c r="AT251">
        <v>-0.246</v>
      </c>
      <c r="AU251" t="s">
        <v>3</v>
      </c>
      <c r="AV251">
        <v>0</v>
      </c>
      <c r="AW251">
        <v>2</v>
      </c>
      <c r="AX251">
        <v>46238531</v>
      </c>
      <c r="AY251">
        <v>1</v>
      </c>
      <c r="AZ251">
        <v>6144</v>
      </c>
      <c r="BA251">
        <v>253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CX251">
        <f>Y251*Source!I310</f>
        <v>-29.274000000000001</v>
      </c>
      <c r="CY251">
        <f>AA251</f>
        <v>0</v>
      </c>
      <c r="CZ251">
        <f>AE251</f>
        <v>0</v>
      </c>
      <c r="DA251">
        <f>AI251</f>
        <v>1</v>
      </c>
      <c r="DB251">
        <f t="shared" si="43"/>
        <v>0</v>
      </c>
      <c r="DC251">
        <f t="shared" si="44"/>
        <v>0</v>
      </c>
    </row>
    <row r="252" spans="1:107" x14ac:dyDescent="0.2">
      <c r="A252">
        <f>ROW(Source!A310)</f>
        <v>310</v>
      </c>
      <c r="B252">
        <v>45334378</v>
      </c>
      <c r="C252">
        <v>46238437</v>
      </c>
      <c r="D252">
        <v>0</v>
      </c>
      <c r="E252">
        <v>27</v>
      </c>
      <c r="F252">
        <v>1</v>
      </c>
      <c r="G252">
        <v>27</v>
      </c>
      <c r="H252">
        <v>3</v>
      </c>
      <c r="I252" t="s">
        <v>298</v>
      </c>
      <c r="J252" t="s">
        <v>296</v>
      </c>
      <c r="K252" t="s">
        <v>295</v>
      </c>
      <c r="L252">
        <v>1301</v>
      </c>
      <c r="N252">
        <v>1003</v>
      </c>
      <c r="O252" t="s">
        <v>290</v>
      </c>
      <c r="P252" t="s">
        <v>290</v>
      </c>
      <c r="Q252">
        <v>1</v>
      </c>
      <c r="W252">
        <v>0</v>
      </c>
      <c r="X252">
        <v>-2007936786</v>
      </c>
      <c r="Y252">
        <v>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1</v>
      </c>
      <c r="AJ252">
        <v>1</v>
      </c>
      <c r="AK252">
        <v>1</v>
      </c>
      <c r="AL252">
        <v>1</v>
      </c>
      <c r="AN252">
        <v>0</v>
      </c>
      <c r="AO252">
        <v>0</v>
      </c>
      <c r="AP252">
        <v>0</v>
      </c>
      <c r="AQ252">
        <v>0</v>
      </c>
      <c r="AR252">
        <v>0</v>
      </c>
      <c r="AS252" t="s">
        <v>3</v>
      </c>
      <c r="AT252">
        <v>1</v>
      </c>
      <c r="AU252" t="s">
        <v>3</v>
      </c>
      <c r="AV252">
        <v>0</v>
      </c>
      <c r="AW252">
        <v>1</v>
      </c>
      <c r="AX252">
        <v>-1</v>
      </c>
      <c r="AY252">
        <v>0</v>
      </c>
      <c r="AZ252">
        <v>0</v>
      </c>
      <c r="BA252" t="s">
        <v>3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CX252">
        <f>Y252*Source!I310</f>
        <v>119</v>
      </c>
      <c r="CY252">
        <f>AA252</f>
        <v>0</v>
      </c>
      <c r="CZ252">
        <f>AE252</f>
        <v>0</v>
      </c>
      <c r="DA252">
        <f>AI252</f>
        <v>1</v>
      </c>
      <c r="DB252">
        <f t="shared" si="43"/>
        <v>0</v>
      </c>
      <c r="DC252">
        <f t="shared" si="44"/>
        <v>0</v>
      </c>
    </row>
    <row r="253" spans="1:107" x14ac:dyDescent="0.2">
      <c r="A253">
        <f>ROW(Source!A314)</f>
        <v>314</v>
      </c>
      <c r="B253">
        <v>45334378</v>
      </c>
      <c r="C253">
        <v>46238443</v>
      </c>
      <c r="D253">
        <v>41668089</v>
      </c>
      <c r="E253">
        <v>1</v>
      </c>
      <c r="F253">
        <v>1</v>
      </c>
      <c r="G253">
        <v>27</v>
      </c>
      <c r="H253">
        <v>2</v>
      </c>
      <c r="I253" t="s">
        <v>466</v>
      </c>
      <c r="J253" t="s">
        <v>467</v>
      </c>
      <c r="K253" t="s">
        <v>468</v>
      </c>
      <c r="L253">
        <v>1368</v>
      </c>
      <c r="N253">
        <v>1011</v>
      </c>
      <c r="O253" t="s">
        <v>426</v>
      </c>
      <c r="P253" t="s">
        <v>426</v>
      </c>
      <c r="Q253">
        <v>1</v>
      </c>
      <c r="W253">
        <v>0</v>
      </c>
      <c r="X253">
        <v>238809398</v>
      </c>
      <c r="Y253">
        <v>0.02</v>
      </c>
      <c r="AA253">
        <v>0</v>
      </c>
      <c r="AB253">
        <v>1009.4</v>
      </c>
      <c r="AC253">
        <v>316.82</v>
      </c>
      <c r="AD253">
        <v>0</v>
      </c>
      <c r="AE253">
        <v>0</v>
      </c>
      <c r="AF253">
        <v>1009.4</v>
      </c>
      <c r="AG253">
        <v>316.82</v>
      </c>
      <c r="AH253">
        <v>0</v>
      </c>
      <c r="AI253">
        <v>1</v>
      </c>
      <c r="AJ253">
        <v>1</v>
      </c>
      <c r="AK253">
        <v>1</v>
      </c>
      <c r="AL253">
        <v>1</v>
      </c>
      <c r="AN253">
        <v>0</v>
      </c>
      <c r="AO253">
        <v>1</v>
      </c>
      <c r="AP253">
        <v>0</v>
      </c>
      <c r="AQ253">
        <v>0</v>
      </c>
      <c r="AR253">
        <v>0</v>
      </c>
      <c r="AS253" t="s">
        <v>3</v>
      </c>
      <c r="AT253">
        <v>0.02</v>
      </c>
      <c r="AU253" t="s">
        <v>3</v>
      </c>
      <c r="AV253">
        <v>0</v>
      </c>
      <c r="AW253">
        <v>2</v>
      </c>
      <c r="AX253">
        <v>46238446</v>
      </c>
      <c r="AY253">
        <v>1</v>
      </c>
      <c r="AZ253">
        <v>0</v>
      </c>
      <c r="BA253">
        <v>254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CX253">
        <f>Y253*Source!I314</f>
        <v>0.58548</v>
      </c>
      <c r="CY253">
        <f>AB253</f>
        <v>1009.4</v>
      </c>
      <c r="CZ253">
        <f>AF253</f>
        <v>1009.4</v>
      </c>
      <c r="DA253">
        <f>AJ253</f>
        <v>1</v>
      </c>
      <c r="DB253">
        <f t="shared" si="43"/>
        <v>20.190000000000001</v>
      </c>
      <c r="DC253">
        <f t="shared" si="44"/>
        <v>6.34</v>
      </c>
    </row>
    <row r="254" spans="1:107" x14ac:dyDescent="0.2">
      <c r="A254">
        <f>ROW(Source!A314)</f>
        <v>314</v>
      </c>
      <c r="B254">
        <v>45334378</v>
      </c>
      <c r="C254">
        <v>46238443</v>
      </c>
      <c r="D254">
        <v>41668090</v>
      </c>
      <c r="E254">
        <v>1</v>
      </c>
      <c r="F254">
        <v>1</v>
      </c>
      <c r="G254">
        <v>27</v>
      </c>
      <c r="H254">
        <v>2</v>
      </c>
      <c r="I254" t="s">
        <v>463</v>
      </c>
      <c r="J254" t="s">
        <v>464</v>
      </c>
      <c r="K254" t="s">
        <v>465</v>
      </c>
      <c r="L254">
        <v>1368</v>
      </c>
      <c r="N254">
        <v>1011</v>
      </c>
      <c r="O254" t="s">
        <v>426</v>
      </c>
      <c r="P254" t="s">
        <v>426</v>
      </c>
      <c r="Q254">
        <v>1</v>
      </c>
      <c r="W254">
        <v>0</v>
      </c>
      <c r="X254">
        <v>-1786200580</v>
      </c>
      <c r="Y254">
        <v>1.7999999999999999E-2</v>
      </c>
      <c r="AA254">
        <v>0</v>
      </c>
      <c r="AB254">
        <v>1014.12</v>
      </c>
      <c r="AC254">
        <v>317.13</v>
      </c>
      <c r="AD254">
        <v>0</v>
      </c>
      <c r="AE254">
        <v>0</v>
      </c>
      <c r="AF254">
        <v>1014.12</v>
      </c>
      <c r="AG254">
        <v>317.13</v>
      </c>
      <c r="AH254">
        <v>0</v>
      </c>
      <c r="AI254">
        <v>1</v>
      </c>
      <c r="AJ254">
        <v>1</v>
      </c>
      <c r="AK254">
        <v>1</v>
      </c>
      <c r="AL254">
        <v>1</v>
      </c>
      <c r="AN254">
        <v>0</v>
      </c>
      <c r="AO254">
        <v>1</v>
      </c>
      <c r="AP254">
        <v>0</v>
      </c>
      <c r="AQ254">
        <v>0</v>
      </c>
      <c r="AR254">
        <v>0</v>
      </c>
      <c r="AS254" t="s">
        <v>3</v>
      </c>
      <c r="AT254">
        <v>1.7999999999999999E-2</v>
      </c>
      <c r="AU254" t="s">
        <v>3</v>
      </c>
      <c r="AV254">
        <v>0</v>
      </c>
      <c r="AW254">
        <v>2</v>
      </c>
      <c r="AX254">
        <v>46238447</v>
      </c>
      <c r="AY254">
        <v>1</v>
      </c>
      <c r="AZ254">
        <v>0</v>
      </c>
      <c r="BA254">
        <v>255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CX254">
        <f>Y254*Source!I314</f>
        <v>0.52693199999999996</v>
      </c>
      <c r="CY254">
        <f>AB254</f>
        <v>1014.12</v>
      </c>
      <c r="CZ254">
        <f>AF254</f>
        <v>1014.12</v>
      </c>
      <c r="DA254">
        <f>AJ254</f>
        <v>1</v>
      </c>
      <c r="DB254">
        <f t="shared" si="43"/>
        <v>18.25</v>
      </c>
      <c r="DC254">
        <f t="shared" si="44"/>
        <v>5.71</v>
      </c>
    </row>
    <row r="255" spans="1:107" x14ac:dyDescent="0.2">
      <c r="A255">
        <f>ROW(Source!A315)</f>
        <v>315</v>
      </c>
      <c r="B255">
        <v>45334378</v>
      </c>
      <c r="C255">
        <v>46238448</v>
      </c>
      <c r="D255">
        <v>41668089</v>
      </c>
      <c r="E255">
        <v>1</v>
      </c>
      <c r="F255">
        <v>1</v>
      </c>
      <c r="G255">
        <v>27</v>
      </c>
      <c r="H255">
        <v>2</v>
      </c>
      <c r="I255" t="s">
        <v>466</v>
      </c>
      <c r="J255" t="s">
        <v>467</v>
      </c>
      <c r="K255" t="s">
        <v>468</v>
      </c>
      <c r="L255">
        <v>1368</v>
      </c>
      <c r="N255">
        <v>1011</v>
      </c>
      <c r="O255" t="s">
        <v>426</v>
      </c>
      <c r="P255" t="s">
        <v>426</v>
      </c>
      <c r="Q255">
        <v>1</v>
      </c>
      <c r="W255">
        <v>0</v>
      </c>
      <c r="X255">
        <v>238809398</v>
      </c>
      <c r="Y255">
        <v>0.44</v>
      </c>
      <c r="AA255">
        <v>0</v>
      </c>
      <c r="AB255">
        <v>1009.4</v>
      </c>
      <c r="AC255">
        <v>316.82</v>
      </c>
      <c r="AD255">
        <v>0</v>
      </c>
      <c r="AE255">
        <v>0</v>
      </c>
      <c r="AF255">
        <v>1009.4</v>
      </c>
      <c r="AG255">
        <v>316.82</v>
      </c>
      <c r="AH255">
        <v>0</v>
      </c>
      <c r="AI255">
        <v>1</v>
      </c>
      <c r="AJ255">
        <v>1</v>
      </c>
      <c r="AK255">
        <v>1</v>
      </c>
      <c r="AL255">
        <v>1</v>
      </c>
      <c r="AN255">
        <v>0</v>
      </c>
      <c r="AO255">
        <v>1</v>
      </c>
      <c r="AP255">
        <v>1</v>
      </c>
      <c r="AQ255">
        <v>0</v>
      </c>
      <c r="AR255">
        <v>0</v>
      </c>
      <c r="AS255" t="s">
        <v>3</v>
      </c>
      <c r="AT255">
        <v>0.01</v>
      </c>
      <c r="AU255" t="s">
        <v>59</v>
      </c>
      <c r="AV255">
        <v>0</v>
      </c>
      <c r="AW255">
        <v>2</v>
      </c>
      <c r="AX255">
        <v>46238451</v>
      </c>
      <c r="AY255">
        <v>1</v>
      </c>
      <c r="AZ255">
        <v>0</v>
      </c>
      <c r="BA255">
        <v>256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CX255">
        <f>Y255*Source!I315</f>
        <v>12.880560000000001</v>
      </c>
      <c r="CY255">
        <f>AB255</f>
        <v>1009.4</v>
      </c>
      <c r="CZ255">
        <f>AF255</f>
        <v>1009.4</v>
      </c>
      <c r="DA255">
        <f>AJ255</f>
        <v>1</v>
      </c>
      <c r="DB255">
        <f>ROUND((ROUND(AT255*CZ255,2)*44),6)</f>
        <v>443.96</v>
      </c>
      <c r="DC255">
        <f>ROUND((ROUND(AT255*AG255,2)*44),6)</f>
        <v>139.47999999999999</v>
      </c>
    </row>
    <row r="256" spans="1:107" x14ac:dyDescent="0.2">
      <c r="A256">
        <f>ROW(Source!A315)</f>
        <v>315</v>
      </c>
      <c r="B256">
        <v>45334378</v>
      </c>
      <c r="C256">
        <v>46238448</v>
      </c>
      <c r="D256">
        <v>41668090</v>
      </c>
      <c r="E256">
        <v>1</v>
      </c>
      <c r="F256">
        <v>1</v>
      </c>
      <c r="G256">
        <v>27</v>
      </c>
      <c r="H256">
        <v>2</v>
      </c>
      <c r="I256" t="s">
        <v>463</v>
      </c>
      <c r="J256" t="s">
        <v>464</v>
      </c>
      <c r="K256" t="s">
        <v>465</v>
      </c>
      <c r="L256">
        <v>1368</v>
      </c>
      <c r="N256">
        <v>1011</v>
      </c>
      <c r="O256" t="s">
        <v>426</v>
      </c>
      <c r="P256" t="s">
        <v>426</v>
      </c>
      <c r="Q256">
        <v>1</v>
      </c>
      <c r="W256">
        <v>0</v>
      </c>
      <c r="X256">
        <v>-1786200580</v>
      </c>
      <c r="Y256">
        <v>0.35199999999999998</v>
      </c>
      <c r="AA256">
        <v>0</v>
      </c>
      <c r="AB256">
        <v>1014.12</v>
      </c>
      <c r="AC256">
        <v>317.13</v>
      </c>
      <c r="AD256">
        <v>0</v>
      </c>
      <c r="AE256">
        <v>0</v>
      </c>
      <c r="AF256">
        <v>1014.12</v>
      </c>
      <c r="AG256">
        <v>317.13</v>
      </c>
      <c r="AH256">
        <v>0</v>
      </c>
      <c r="AI256">
        <v>1</v>
      </c>
      <c r="AJ256">
        <v>1</v>
      </c>
      <c r="AK256">
        <v>1</v>
      </c>
      <c r="AL256">
        <v>1</v>
      </c>
      <c r="AN256">
        <v>0</v>
      </c>
      <c r="AO256">
        <v>1</v>
      </c>
      <c r="AP256">
        <v>1</v>
      </c>
      <c r="AQ256">
        <v>0</v>
      </c>
      <c r="AR256">
        <v>0</v>
      </c>
      <c r="AS256" t="s">
        <v>3</v>
      </c>
      <c r="AT256">
        <v>8.0000000000000002E-3</v>
      </c>
      <c r="AU256" t="s">
        <v>59</v>
      </c>
      <c r="AV256">
        <v>0</v>
      </c>
      <c r="AW256">
        <v>2</v>
      </c>
      <c r="AX256">
        <v>46238452</v>
      </c>
      <c r="AY256">
        <v>1</v>
      </c>
      <c r="AZ256">
        <v>0</v>
      </c>
      <c r="BA256">
        <v>257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CX256">
        <f>Y256*Source!I315</f>
        <v>10.304447999999999</v>
      </c>
      <c r="CY256">
        <f>AB256</f>
        <v>1014.12</v>
      </c>
      <c r="CZ256">
        <f>AF256</f>
        <v>1014.12</v>
      </c>
      <c r="DA256">
        <f>AJ256</f>
        <v>1</v>
      </c>
      <c r="DB256">
        <f>ROUND((ROUND(AT256*CZ256,2)*44),6)</f>
        <v>356.84</v>
      </c>
      <c r="DC256">
        <f>ROUND((ROUND(AT256*AG256,2)*44),6)</f>
        <v>111.76</v>
      </c>
    </row>
    <row r="257" spans="1:107" x14ac:dyDescent="0.2">
      <c r="A257">
        <f>ROW(Source!A321)</f>
        <v>321</v>
      </c>
      <c r="B257">
        <v>45334378</v>
      </c>
      <c r="C257">
        <v>45335873</v>
      </c>
      <c r="D257">
        <v>41655038</v>
      </c>
      <c r="E257">
        <v>27</v>
      </c>
      <c r="F257">
        <v>1</v>
      </c>
      <c r="G257">
        <v>27</v>
      </c>
      <c r="H257">
        <v>1</v>
      </c>
      <c r="I257" t="s">
        <v>420</v>
      </c>
      <c r="J257" t="s">
        <v>3</v>
      </c>
      <c r="K257" t="s">
        <v>421</v>
      </c>
      <c r="L257">
        <v>1191</v>
      </c>
      <c r="N257">
        <v>1013</v>
      </c>
      <c r="O257" t="s">
        <v>422</v>
      </c>
      <c r="P257" t="s">
        <v>422</v>
      </c>
      <c r="Q257">
        <v>1</v>
      </c>
      <c r="W257">
        <v>0</v>
      </c>
      <c r="X257">
        <v>476480486</v>
      </c>
      <c r="Y257">
        <v>0.66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1</v>
      </c>
      <c r="AK257">
        <v>1</v>
      </c>
      <c r="AL257">
        <v>1</v>
      </c>
      <c r="AN257">
        <v>0</v>
      </c>
      <c r="AO257">
        <v>1</v>
      </c>
      <c r="AP257">
        <v>0</v>
      </c>
      <c r="AQ257">
        <v>0</v>
      </c>
      <c r="AR257">
        <v>0</v>
      </c>
      <c r="AS257" t="s">
        <v>3</v>
      </c>
      <c r="AT257">
        <v>0.66</v>
      </c>
      <c r="AU257" t="s">
        <v>3</v>
      </c>
      <c r="AV257">
        <v>1</v>
      </c>
      <c r="AW257">
        <v>2</v>
      </c>
      <c r="AX257">
        <v>45335900</v>
      </c>
      <c r="AY257">
        <v>1</v>
      </c>
      <c r="AZ257">
        <v>0</v>
      </c>
      <c r="BA257">
        <v>258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CX257">
        <f>Y257*Source!I321</f>
        <v>0</v>
      </c>
      <c r="CY257">
        <f>AD257</f>
        <v>0</v>
      </c>
      <c r="CZ257">
        <f>AH257</f>
        <v>0</v>
      </c>
      <c r="DA257">
        <f>AL257</f>
        <v>1</v>
      </c>
      <c r="DB257">
        <f t="shared" ref="DB257:DB267" si="48">ROUND(ROUND(AT257*CZ257,2),6)</f>
        <v>0</v>
      </c>
      <c r="DC257">
        <f t="shared" ref="DC257:DC267" si="49">ROUND(ROUND(AT257*AG257,2),6)</f>
        <v>0</v>
      </c>
    </row>
    <row r="258" spans="1:107" x14ac:dyDescent="0.2">
      <c r="A258">
        <f>ROW(Source!A321)</f>
        <v>321</v>
      </c>
      <c r="B258">
        <v>45334378</v>
      </c>
      <c r="C258">
        <v>45335873</v>
      </c>
      <c r="D258">
        <v>41667646</v>
      </c>
      <c r="E258">
        <v>1</v>
      </c>
      <c r="F258">
        <v>1</v>
      </c>
      <c r="G258">
        <v>27</v>
      </c>
      <c r="H258">
        <v>2</v>
      </c>
      <c r="I258" t="s">
        <v>423</v>
      </c>
      <c r="J258" t="s">
        <v>424</v>
      </c>
      <c r="K258" t="s">
        <v>425</v>
      </c>
      <c r="L258">
        <v>1368</v>
      </c>
      <c r="N258">
        <v>1011</v>
      </c>
      <c r="O258" t="s">
        <v>426</v>
      </c>
      <c r="P258" t="s">
        <v>426</v>
      </c>
      <c r="Q258">
        <v>1</v>
      </c>
      <c r="W258">
        <v>0</v>
      </c>
      <c r="X258">
        <v>-1226344697</v>
      </c>
      <c r="Y258">
        <v>0.13200000000000001</v>
      </c>
      <c r="AA258">
        <v>0</v>
      </c>
      <c r="AB258">
        <v>470.71</v>
      </c>
      <c r="AC258">
        <v>359.8</v>
      </c>
      <c r="AD258">
        <v>0</v>
      </c>
      <c r="AE258">
        <v>0</v>
      </c>
      <c r="AF258">
        <v>470.71</v>
      </c>
      <c r="AG258">
        <v>359.8</v>
      </c>
      <c r="AH258">
        <v>0</v>
      </c>
      <c r="AI258">
        <v>1</v>
      </c>
      <c r="AJ258">
        <v>1</v>
      </c>
      <c r="AK258">
        <v>1</v>
      </c>
      <c r="AL258">
        <v>1</v>
      </c>
      <c r="AN258">
        <v>0</v>
      </c>
      <c r="AO258">
        <v>1</v>
      </c>
      <c r="AP258">
        <v>0</v>
      </c>
      <c r="AQ258">
        <v>0</v>
      </c>
      <c r="AR258">
        <v>0</v>
      </c>
      <c r="AS258" t="s">
        <v>3</v>
      </c>
      <c r="AT258">
        <v>0.13200000000000001</v>
      </c>
      <c r="AU258" t="s">
        <v>3</v>
      </c>
      <c r="AV258">
        <v>0</v>
      </c>
      <c r="AW258">
        <v>2</v>
      </c>
      <c r="AX258">
        <v>45335901</v>
      </c>
      <c r="AY258">
        <v>1</v>
      </c>
      <c r="AZ258">
        <v>0</v>
      </c>
      <c r="BA258">
        <v>259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CX258">
        <f>Y258*Source!I321</f>
        <v>0</v>
      </c>
      <c r="CY258">
        <f>AB258</f>
        <v>470.71</v>
      </c>
      <c r="CZ258">
        <f>AF258</f>
        <v>470.71</v>
      </c>
      <c r="DA258">
        <f>AJ258</f>
        <v>1</v>
      </c>
      <c r="DB258">
        <f t="shared" si="48"/>
        <v>62.13</v>
      </c>
      <c r="DC258">
        <f t="shared" si="49"/>
        <v>47.49</v>
      </c>
    </row>
    <row r="259" spans="1:107" x14ac:dyDescent="0.2">
      <c r="A259">
        <f>ROW(Source!A321)</f>
        <v>321</v>
      </c>
      <c r="B259">
        <v>45334378</v>
      </c>
      <c r="C259">
        <v>45335873</v>
      </c>
      <c r="D259">
        <v>41668100</v>
      </c>
      <c r="E259">
        <v>1</v>
      </c>
      <c r="F259">
        <v>1</v>
      </c>
      <c r="G259">
        <v>27</v>
      </c>
      <c r="H259">
        <v>2</v>
      </c>
      <c r="I259" t="s">
        <v>427</v>
      </c>
      <c r="J259" t="s">
        <v>428</v>
      </c>
      <c r="K259" t="s">
        <v>429</v>
      </c>
      <c r="L259">
        <v>1368</v>
      </c>
      <c r="N259">
        <v>1011</v>
      </c>
      <c r="O259" t="s">
        <v>426</v>
      </c>
      <c r="P259" t="s">
        <v>426</v>
      </c>
      <c r="Q259">
        <v>1</v>
      </c>
      <c r="W259">
        <v>0</v>
      </c>
      <c r="X259">
        <v>-292475566</v>
      </c>
      <c r="Y259">
        <v>0.05</v>
      </c>
      <c r="AA259">
        <v>0</v>
      </c>
      <c r="AB259">
        <v>1090.94</v>
      </c>
      <c r="AC259">
        <v>389.28</v>
      </c>
      <c r="AD259">
        <v>0</v>
      </c>
      <c r="AE259">
        <v>0</v>
      </c>
      <c r="AF259">
        <v>1090.94</v>
      </c>
      <c r="AG259">
        <v>389.28</v>
      </c>
      <c r="AH259">
        <v>0</v>
      </c>
      <c r="AI259">
        <v>1</v>
      </c>
      <c r="AJ259">
        <v>1</v>
      </c>
      <c r="AK259">
        <v>1</v>
      </c>
      <c r="AL259">
        <v>1</v>
      </c>
      <c r="AN259">
        <v>0</v>
      </c>
      <c r="AO259">
        <v>1</v>
      </c>
      <c r="AP259">
        <v>0</v>
      </c>
      <c r="AQ259">
        <v>0</v>
      </c>
      <c r="AR259">
        <v>0</v>
      </c>
      <c r="AS259" t="s">
        <v>3</v>
      </c>
      <c r="AT259">
        <v>0.05</v>
      </c>
      <c r="AU259" t="s">
        <v>3</v>
      </c>
      <c r="AV259">
        <v>0</v>
      </c>
      <c r="AW259">
        <v>2</v>
      </c>
      <c r="AX259">
        <v>45335902</v>
      </c>
      <c r="AY259">
        <v>1</v>
      </c>
      <c r="AZ259">
        <v>0</v>
      </c>
      <c r="BA259">
        <v>260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CX259">
        <f>Y259*Source!I321</f>
        <v>0</v>
      </c>
      <c r="CY259">
        <f>AB259</f>
        <v>1090.94</v>
      </c>
      <c r="CZ259">
        <f>AF259</f>
        <v>1090.94</v>
      </c>
      <c r="DA259">
        <f>AJ259</f>
        <v>1</v>
      </c>
      <c r="DB259">
        <f t="shared" si="48"/>
        <v>54.55</v>
      </c>
      <c r="DC259">
        <f t="shared" si="49"/>
        <v>19.46</v>
      </c>
    </row>
    <row r="260" spans="1:107" x14ac:dyDescent="0.2">
      <c r="A260">
        <f>ROW(Source!A321)</f>
        <v>321</v>
      </c>
      <c r="B260">
        <v>45334378</v>
      </c>
      <c r="C260">
        <v>45335873</v>
      </c>
      <c r="D260">
        <v>41668162</v>
      </c>
      <c r="E260">
        <v>1</v>
      </c>
      <c r="F260">
        <v>1</v>
      </c>
      <c r="G260">
        <v>27</v>
      </c>
      <c r="H260">
        <v>2</v>
      </c>
      <c r="I260" t="s">
        <v>430</v>
      </c>
      <c r="J260" t="s">
        <v>431</v>
      </c>
      <c r="K260" t="s">
        <v>432</v>
      </c>
      <c r="L260">
        <v>1368</v>
      </c>
      <c r="N260">
        <v>1011</v>
      </c>
      <c r="O260" t="s">
        <v>426</v>
      </c>
      <c r="P260" t="s">
        <v>426</v>
      </c>
      <c r="Q260">
        <v>1</v>
      </c>
      <c r="W260">
        <v>0</v>
      </c>
      <c r="X260">
        <v>1403155342</v>
      </c>
      <c r="Y260">
        <v>0.13200000000000001</v>
      </c>
      <c r="AA260">
        <v>0</v>
      </c>
      <c r="AB260">
        <v>6.02</v>
      </c>
      <c r="AC260">
        <v>0.02</v>
      </c>
      <c r="AD260">
        <v>0</v>
      </c>
      <c r="AE260">
        <v>0</v>
      </c>
      <c r="AF260">
        <v>6.02</v>
      </c>
      <c r="AG260">
        <v>0.02</v>
      </c>
      <c r="AH260">
        <v>0</v>
      </c>
      <c r="AI260">
        <v>1</v>
      </c>
      <c r="AJ260">
        <v>1</v>
      </c>
      <c r="AK260">
        <v>1</v>
      </c>
      <c r="AL260">
        <v>1</v>
      </c>
      <c r="AN260">
        <v>0</v>
      </c>
      <c r="AO260">
        <v>1</v>
      </c>
      <c r="AP260">
        <v>0</v>
      </c>
      <c r="AQ260">
        <v>0</v>
      </c>
      <c r="AR260">
        <v>0</v>
      </c>
      <c r="AS260" t="s">
        <v>3</v>
      </c>
      <c r="AT260">
        <v>0.13200000000000001</v>
      </c>
      <c r="AU260" t="s">
        <v>3</v>
      </c>
      <c r="AV260">
        <v>0</v>
      </c>
      <c r="AW260">
        <v>2</v>
      </c>
      <c r="AX260">
        <v>45335903</v>
      </c>
      <c r="AY260">
        <v>1</v>
      </c>
      <c r="AZ260">
        <v>0</v>
      </c>
      <c r="BA260">
        <v>261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CX260">
        <f>Y260*Source!I321</f>
        <v>0</v>
      </c>
      <c r="CY260">
        <f>AB260</f>
        <v>6.02</v>
      </c>
      <c r="CZ260">
        <f>AF260</f>
        <v>6.02</v>
      </c>
      <c r="DA260">
        <f>AJ260</f>
        <v>1</v>
      </c>
      <c r="DB260">
        <f t="shared" si="48"/>
        <v>0.79</v>
      </c>
      <c r="DC260">
        <f t="shared" si="49"/>
        <v>0</v>
      </c>
    </row>
    <row r="261" spans="1:107" x14ac:dyDescent="0.2">
      <c r="A261">
        <f>ROW(Source!A321)</f>
        <v>321</v>
      </c>
      <c r="B261">
        <v>45334378</v>
      </c>
      <c r="C261">
        <v>45335873</v>
      </c>
      <c r="D261">
        <v>41667401</v>
      </c>
      <c r="E261">
        <v>1</v>
      </c>
      <c r="F261">
        <v>1</v>
      </c>
      <c r="G261">
        <v>27</v>
      </c>
      <c r="H261">
        <v>2</v>
      </c>
      <c r="I261" t="s">
        <v>583</v>
      </c>
      <c r="J261" t="s">
        <v>584</v>
      </c>
      <c r="K261" t="s">
        <v>585</v>
      </c>
      <c r="L261">
        <v>1368</v>
      </c>
      <c r="N261">
        <v>1011</v>
      </c>
      <c r="O261" t="s">
        <v>426</v>
      </c>
      <c r="P261" t="s">
        <v>426</v>
      </c>
      <c r="Q261">
        <v>1</v>
      </c>
      <c r="W261">
        <v>0</v>
      </c>
      <c r="X261">
        <v>-954929434</v>
      </c>
      <c r="Y261">
        <v>8.8999999999999996E-2</v>
      </c>
      <c r="AA261">
        <v>0</v>
      </c>
      <c r="AB261">
        <v>829.85</v>
      </c>
      <c r="AC261">
        <v>457.02</v>
      </c>
      <c r="AD261">
        <v>0</v>
      </c>
      <c r="AE261">
        <v>0</v>
      </c>
      <c r="AF261">
        <v>829.85</v>
      </c>
      <c r="AG261">
        <v>457.02</v>
      </c>
      <c r="AH261">
        <v>0</v>
      </c>
      <c r="AI261">
        <v>1</v>
      </c>
      <c r="AJ261">
        <v>1</v>
      </c>
      <c r="AK261">
        <v>1</v>
      </c>
      <c r="AL261">
        <v>1</v>
      </c>
      <c r="AN261">
        <v>0</v>
      </c>
      <c r="AO261">
        <v>1</v>
      </c>
      <c r="AP261">
        <v>0</v>
      </c>
      <c r="AQ261">
        <v>0</v>
      </c>
      <c r="AR261">
        <v>0</v>
      </c>
      <c r="AS261" t="s">
        <v>3</v>
      </c>
      <c r="AT261">
        <v>8.8999999999999996E-2</v>
      </c>
      <c r="AU261" t="s">
        <v>3</v>
      </c>
      <c r="AV261">
        <v>0</v>
      </c>
      <c r="AW261">
        <v>2</v>
      </c>
      <c r="AX261">
        <v>45335904</v>
      </c>
      <c r="AY261">
        <v>1</v>
      </c>
      <c r="AZ261">
        <v>0</v>
      </c>
      <c r="BA261">
        <v>262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CX261">
        <f>Y261*Source!I321</f>
        <v>0</v>
      </c>
      <c r="CY261">
        <f>AB261</f>
        <v>829.85</v>
      </c>
      <c r="CZ261">
        <f>AF261</f>
        <v>829.85</v>
      </c>
      <c r="DA261">
        <f>AJ261</f>
        <v>1</v>
      </c>
      <c r="DB261">
        <f t="shared" si="48"/>
        <v>73.86</v>
      </c>
      <c r="DC261">
        <f t="shared" si="49"/>
        <v>40.67</v>
      </c>
    </row>
    <row r="262" spans="1:107" x14ac:dyDescent="0.2">
      <c r="A262">
        <f>ROW(Source!A321)</f>
        <v>321</v>
      </c>
      <c r="B262">
        <v>45334378</v>
      </c>
      <c r="C262">
        <v>45335873</v>
      </c>
      <c r="D262">
        <v>41671127</v>
      </c>
      <c r="E262">
        <v>1</v>
      </c>
      <c r="F262">
        <v>1</v>
      </c>
      <c r="G262">
        <v>27</v>
      </c>
      <c r="H262">
        <v>3</v>
      </c>
      <c r="I262" t="s">
        <v>586</v>
      </c>
      <c r="J262" t="s">
        <v>587</v>
      </c>
      <c r="K262" t="s">
        <v>588</v>
      </c>
      <c r="L262">
        <v>1339</v>
      </c>
      <c r="N262">
        <v>1007</v>
      </c>
      <c r="O262" t="s">
        <v>93</v>
      </c>
      <c r="P262" t="s">
        <v>93</v>
      </c>
      <c r="Q262">
        <v>1</v>
      </c>
      <c r="W262">
        <v>0</v>
      </c>
      <c r="X262">
        <v>1480947589</v>
      </c>
      <c r="Y262">
        <v>5.8999999999999997E-2</v>
      </c>
      <c r="AA262">
        <v>3694.66</v>
      </c>
      <c r="AB262">
        <v>0</v>
      </c>
      <c r="AC262">
        <v>0</v>
      </c>
      <c r="AD262">
        <v>0</v>
      </c>
      <c r="AE262">
        <v>3694.66</v>
      </c>
      <c r="AF262">
        <v>0</v>
      </c>
      <c r="AG262">
        <v>0</v>
      </c>
      <c r="AH262">
        <v>0</v>
      </c>
      <c r="AI262">
        <v>1</v>
      </c>
      <c r="AJ262">
        <v>1</v>
      </c>
      <c r="AK262">
        <v>1</v>
      </c>
      <c r="AL262">
        <v>1</v>
      </c>
      <c r="AN262">
        <v>0</v>
      </c>
      <c r="AO262">
        <v>1</v>
      </c>
      <c r="AP262">
        <v>0</v>
      </c>
      <c r="AQ262">
        <v>0</v>
      </c>
      <c r="AR262">
        <v>0</v>
      </c>
      <c r="AS262" t="s">
        <v>3</v>
      </c>
      <c r="AT262">
        <v>5.8999999999999997E-2</v>
      </c>
      <c r="AU262" t="s">
        <v>3</v>
      </c>
      <c r="AV262">
        <v>0</v>
      </c>
      <c r="AW262">
        <v>2</v>
      </c>
      <c r="AX262">
        <v>45335905</v>
      </c>
      <c r="AY262">
        <v>1</v>
      </c>
      <c r="AZ262">
        <v>0</v>
      </c>
      <c r="BA262">
        <v>263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CX262">
        <f>Y262*Source!I321</f>
        <v>0</v>
      </c>
      <c r="CY262">
        <f>AA262</f>
        <v>3694.66</v>
      </c>
      <c r="CZ262">
        <f>AE262</f>
        <v>3694.66</v>
      </c>
      <c r="DA262">
        <f>AI262</f>
        <v>1</v>
      </c>
      <c r="DB262">
        <f t="shared" si="48"/>
        <v>217.98</v>
      </c>
      <c r="DC262">
        <f t="shared" si="49"/>
        <v>0</v>
      </c>
    </row>
    <row r="263" spans="1:107" x14ac:dyDescent="0.2">
      <c r="A263">
        <f>ROW(Source!A321)</f>
        <v>321</v>
      </c>
      <c r="B263">
        <v>45334378</v>
      </c>
      <c r="C263">
        <v>45335873</v>
      </c>
      <c r="D263">
        <v>41671236</v>
      </c>
      <c r="E263">
        <v>1</v>
      </c>
      <c r="F263">
        <v>1</v>
      </c>
      <c r="G263">
        <v>27</v>
      </c>
      <c r="H263">
        <v>3</v>
      </c>
      <c r="I263" t="s">
        <v>589</v>
      </c>
      <c r="J263" t="s">
        <v>590</v>
      </c>
      <c r="K263" t="s">
        <v>591</v>
      </c>
      <c r="L263">
        <v>1339</v>
      </c>
      <c r="N263">
        <v>1007</v>
      </c>
      <c r="O263" t="s">
        <v>93</v>
      </c>
      <c r="P263" t="s">
        <v>93</v>
      </c>
      <c r="Q263">
        <v>1</v>
      </c>
      <c r="W263">
        <v>0</v>
      </c>
      <c r="X263">
        <v>253260963</v>
      </c>
      <c r="Y263">
        <v>5.9999999999999995E-4</v>
      </c>
      <c r="AA263">
        <v>3392.59</v>
      </c>
      <c r="AB263">
        <v>0</v>
      </c>
      <c r="AC263">
        <v>0</v>
      </c>
      <c r="AD263">
        <v>0</v>
      </c>
      <c r="AE263">
        <v>3392.59</v>
      </c>
      <c r="AF263">
        <v>0</v>
      </c>
      <c r="AG263">
        <v>0</v>
      </c>
      <c r="AH263">
        <v>0</v>
      </c>
      <c r="AI263">
        <v>1</v>
      </c>
      <c r="AJ263">
        <v>1</v>
      </c>
      <c r="AK263">
        <v>1</v>
      </c>
      <c r="AL263">
        <v>1</v>
      </c>
      <c r="AN263">
        <v>0</v>
      </c>
      <c r="AO263">
        <v>1</v>
      </c>
      <c r="AP263">
        <v>0</v>
      </c>
      <c r="AQ263">
        <v>0</v>
      </c>
      <c r="AR263">
        <v>0</v>
      </c>
      <c r="AS263" t="s">
        <v>3</v>
      </c>
      <c r="AT263">
        <v>5.9999999999999995E-4</v>
      </c>
      <c r="AU263" t="s">
        <v>3</v>
      </c>
      <c r="AV263">
        <v>0</v>
      </c>
      <c r="AW263">
        <v>2</v>
      </c>
      <c r="AX263">
        <v>45335906</v>
      </c>
      <c r="AY263">
        <v>1</v>
      </c>
      <c r="AZ263">
        <v>0</v>
      </c>
      <c r="BA263">
        <v>264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CX263">
        <f>Y263*Source!I321</f>
        <v>0</v>
      </c>
      <c r="CY263">
        <f>AA263</f>
        <v>3392.59</v>
      </c>
      <c r="CZ263">
        <f>AE263</f>
        <v>3392.59</v>
      </c>
      <c r="DA263">
        <f>AI263</f>
        <v>1</v>
      </c>
      <c r="DB263">
        <f t="shared" si="48"/>
        <v>2.04</v>
      </c>
      <c r="DC263">
        <f t="shared" si="49"/>
        <v>0</v>
      </c>
    </row>
    <row r="264" spans="1:107" x14ac:dyDescent="0.2">
      <c r="A264">
        <f>ROW(Source!A321)</f>
        <v>321</v>
      </c>
      <c r="B264">
        <v>45334378</v>
      </c>
      <c r="C264">
        <v>45335873</v>
      </c>
      <c r="D264">
        <v>41671974</v>
      </c>
      <c r="E264">
        <v>1</v>
      </c>
      <c r="F264">
        <v>1</v>
      </c>
      <c r="G264">
        <v>27</v>
      </c>
      <c r="H264">
        <v>3</v>
      </c>
      <c r="I264" t="s">
        <v>294</v>
      </c>
      <c r="J264" t="s">
        <v>296</v>
      </c>
      <c r="K264" t="s">
        <v>295</v>
      </c>
      <c r="L264">
        <v>1339</v>
      </c>
      <c r="N264">
        <v>1007</v>
      </c>
      <c r="O264" t="s">
        <v>93</v>
      </c>
      <c r="P264" t="s">
        <v>93</v>
      </c>
      <c r="Q264">
        <v>1</v>
      </c>
      <c r="W264">
        <v>1</v>
      </c>
      <c r="X264">
        <v>1857369686</v>
      </c>
      <c r="Y264">
        <v>-4.36E-2</v>
      </c>
      <c r="AA264">
        <v>7833.01</v>
      </c>
      <c r="AB264">
        <v>0</v>
      </c>
      <c r="AC264">
        <v>0</v>
      </c>
      <c r="AD264">
        <v>0</v>
      </c>
      <c r="AE264">
        <v>7833.01</v>
      </c>
      <c r="AF264">
        <v>0</v>
      </c>
      <c r="AG264">
        <v>0</v>
      </c>
      <c r="AH264">
        <v>0</v>
      </c>
      <c r="AI264">
        <v>1</v>
      </c>
      <c r="AJ264">
        <v>1</v>
      </c>
      <c r="AK264">
        <v>1</v>
      </c>
      <c r="AL264">
        <v>1</v>
      </c>
      <c r="AN264">
        <v>0</v>
      </c>
      <c r="AO264">
        <v>1</v>
      </c>
      <c r="AP264">
        <v>0</v>
      </c>
      <c r="AQ264">
        <v>0</v>
      </c>
      <c r="AR264">
        <v>0</v>
      </c>
      <c r="AS264" t="s">
        <v>3</v>
      </c>
      <c r="AT264">
        <v>-4.36E-2</v>
      </c>
      <c r="AU264" t="s">
        <v>3</v>
      </c>
      <c r="AV264">
        <v>0</v>
      </c>
      <c r="AW264">
        <v>2</v>
      </c>
      <c r="AX264">
        <v>45335907</v>
      </c>
      <c r="AY264">
        <v>1</v>
      </c>
      <c r="AZ264">
        <v>6144</v>
      </c>
      <c r="BA264">
        <v>265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CX264">
        <f>Y264*Source!I321</f>
        <v>0</v>
      </c>
      <c r="CY264">
        <f>AA264</f>
        <v>7833.01</v>
      </c>
      <c r="CZ264">
        <f>AE264</f>
        <v>7833.01</v>
      </c>
      <c r="DA264">
        <f>AI264</f>
        <v>1</v>
      </c>
      <c r="DB264">
        <f t="shared" si="48"/>
        <v>-341.52</v>
      </c>
      <c r="DC264">
        <f t="shared" si="49"/>
        <v>0</v>
      </c>
    </row>
    <row r="265" spans="1:107" x14ac:dyDescent="0.2">
      <c r="A265">
        <f>ROW(Source!A321)</f>
        <v>321</v>
      </c>
      <c r="B265">
        <v>45334378</v>
      </c>
      <c r="C265">
        <v>45335873</v>
      </c>
      <c r="D265">
        <v>41656800</v>
      </c>
      <c r="E265">
        <v>27</v>
      </c>
      <c r="F265">
        <v>1</v>
      </c>
      <c r="G265">
        <v>27</v>
      </c>
      <c r="H265">
        <v>3</v>
      </c>
      <c r="I265" t="s">
        <v>24</v>
      </c>
      <c r="J265" t="s">
        <v>3</v>
      </c>
      <c r="K265" t="s">
        <v>25</v>
      </c>
      <c r="L265">
        <v>1348</v>
      </c>
      <c r="N265">
        <v>1009</v>
      </c>
      <c r="O265" t="s">
        <v>26</v>
      </c>
      <c r="P265" t="s">
        <v>26</v>
      </c>
      <c r="Q265">
        <v>1000</v>
      </c>
      <c r="W265">
        <v>1</v>
      </c>
      <c r="X265">
        <v>1489638031</v>
      </c>
      <c r="Y265">
        <v>-0.246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1</v>
      </c>
      <c r="AJ265">
        <v>1</v>
      </c>
      <c r="AK265">
        <v>1</v>
      </c>
      <c r="AL265">
        <v>1</v>
      </c>
      <c r="AN265">
        <v>0</v>
      </c>
      <c r="AO265">
        <v>1</v>
      </c>
      <c r="AP265">
        <v>0</v>
      </c>
      <c r="AQ265">
        <v>0</v>
      </c>
      <c r="AR265">
        <v>0</v>
      </c>
      <c r="AS265" t="s">
        <v>3</v>
      </c>
      <c r="AT265">
        <v>-0.246</v>
      </c>
      <c r="AU265" t="s">
        <v>3</v>
      </c>
      <c r="AV265">
        <v>0</v>
      </c>
      <c r="AW265">
        <v>2</v>
      </c>
      <c r="AX265">
        <v>45335908</v>
      </c>
      <c r="AY265">
        <v>1</v>
      </c>
      <c r="AZ265">
        <v>6144</v>
      </c>
      <c r="BA265">
        <v>266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CX265">
        <f>Y265*Source!I321</f>
        <v>0</v>
      </c>
      <c r="CY265">
        <f>AA265</f>
        <v>0</v>
      </c>
      <c r="CZ265">
        <f>AE265</f>
        <v>0</v>
      </c>
      <c r="DA265">
        <f>AI265</f>
        <v>1</v>
      </c>
      <c r="DB265">
        <f t="shared" si="48"/>
        <v>0</v>
      </c>
      <c r="DC265">
        <f t="shared" si="49"/>
        <v>0</v>
      </c>
    </row>
    <row r="266" spans="1:107" x14ac:dyDescent="0.2">
      <c r="A266">
        <f>ROW(Source!A324)</f>
        <v>324</v>
      </c>
      <c r="B266">
        <v>45334378</v>
      </c>
      <c r="C266">
        <v>45335910</v>
      </c>
      <c r="D266">
        <v>41668089</v>
      </c>
      <c r="E266">
        <v>1</v>
      </c>
      <c r="F266">
        <v>1</v>
      </c>
      <c r="G266">
        <v>27</v>
      </c>
      <c r="H266">
        <v>2</v>
      </c>
      <c r="I266" t="s">
        <v>466</v>
      </c>
      <c r="J266" t="s">
        <v>467</v>
      </c>
      <c r="K266" t="s">
        <v>468</v>
      </c>
      <c r="L266">
        <v>1368</v>
      </c>
      <c r="N266">
        <v>1011</v>
      </c>
      <c r="O266" t="s">
        <v>426</v>
      </c>
      <c r="P266" t="s">
        <v>426</v>
      </c>
      <c r="Q266">
        <v>1</v>
      </c>
      <c r="W266">
        <v>0</v>
      </c>
      <c r="X266">
        <v>238809398</v>
      </c>
      <c r="Y266">
        <v>0.02</v>
      </c>
      <c r="AA266">
        <v>0</v>
      </c>
      <c r="AB266">
        <v>1009.4</v>
      </c>
      <c r="AC266">
        <v>316.82</v>
      </c>
      <c r="AD266">
        <v>0</v>
      </c>
      <c r="AE266">
        <v>0</v>
      </c>
      <c r="AF266">
        <v>1009.4</v>
      </c>
      <c r="AG266">
        <v>316.82</v>
      </c>
      <c r="AH266">
        <v>0</v>
      </c>
      <c r="AI266">
        <v>1</v>
      </c>
      <c r="AJ266">
        <v>1</v>
      </c>
      <c r="AK266">
        <v>1</v>
      </c>
      <c r="AL266">
        <v>1</v>
      </c>
      <c r="AN266">
        <v>0</v>
      </c>
      <c r="AO266">
        <v>1</v>
      </c>
      <c r="AP266">
        <v>0</v>
      </c>
      <c r="AQ266">
        <v>0</v>
      </c>
      <c r="AR266">
        <v>0</v>
      </c>
      <c r="AS266" t="s">
        <v>3</v>
      </c>
      <c r="AT266">
        <v>0.02</v>
      </c>
      <c r="AU266" t="s">
        <v>3</v>
      </c>
      <c r="AV266">
        <v>0</v>
      </c>
      <c r="AW266">
        <v>2</v>
      </c>
      <c r="AX266">
        <v>45335917</v>
      </c>
      <c r="AY266">
        <v>1</v>
      </c>
      <c r="AZ266">
        <v>0</v>
      </c>
      <c r="BA266">
        <v>267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CX266">
        <f>Y266*Source!I324</f>
        <v>0</v>
      </c>
      <c r="CY266">
        <f>AB266</f>
        <v>1009.4</v>
      </c>
      <c r="CZ266">
        <f>AF266</f>
        <v>1009.4</v>
      </c>
      <c r="DA266">
        <f>AJ266</f>
        <v>1</v>
      </c>
      <c r="DB266">
        <f t="shared" si="48"/>
        <v>20.190000000000001</v>
      </c>
      <c r="DC266">
        <f t="shared" si="49"/>
        <v>6.34</v>
      </c>
    </row>
    <row r="267" spans="1:107" x14ac:dyDescent="0.2">
      <c r="A267">
        <f>ROW(Source!A324)</f>
        <v>324</v>
      </c>
      <c r="B267">
        <v>45334378</v>
      </c>
      <c r="C267">
        <v>45335910</v>
      </c>
      <c r="D267">
        <v>41668090</v>
      </c>
      <c r="E267">
        <v>1</v>
      </c>
      <c r="F267">
        <v>1</v>
      </c>
      <c r="G267">
        <v>27</v>
      </c>
      <c r="H267">
        <v>2</v>
      </c>
      <c r="I267" t="s">
        <v>463</v>
      </c>
      <c r="J267" t="s">
        <v>464</v>
      </c>
      <c r="K267" t="s">
        <v>465</v>
      </c>
      <c r="L267">
        <v>1368</v>
      </c>
      <c r="N267">
        <v>1011</v>
      </c>
      <c r="O267" t="s">
        <v>426</v>
      </c>
      <c r="P267" t="s">
        <v>426</v>
      </c>
      <c r="Q267">
        <v>1</v>
      </c>
      <c r="W267">
        <v>0</v>
      </c>
      <c r="X267">
        <v>-1786200580</v>
      </c>
      <c r="Y267">
        <v>1.7999999999999999E-2</v>
      </c>
      <c r="AA267">
        <v>0</v>
      </c>
      <c r="AB267">
        <v>1014.12</v>
      </c>
      <c r="AC267">
        <v>317.13</v>
      </c>
      <c r="AD267">
        <v>0</v>
      </c>
      <c r="AE267">
        <v>0</v>
      </c>
      <c r="AF267">
        <v>1014.12</v>
      </c>
      <c r="AG267">
        <v>317.13</v>
      </c>
      <c r="AH267">
        <v>0</v>
      </c>
      <c r="AI267">
        <v>1</v>
      </c>
      <c r="AJ267">
        <v>1</v>
      </c>
      <c r="AK267">
        <v>1</v>
      </c>
      <c r="AL267">
        <v>1</v>
      </c>
      <c r="AN267">
        <v>0</v>
      </c>
      <c r="AO267">
        <v>1</v>
      </c>
      <c r="AP267">
        <v>0</v>
      </c>
      <c r="AQ267">
        <v>0</v>
      </c>
      <c r="AR267">
        <v>0</v>
      </c>
      <c r="AS267" t="s">
        <v>3</v>
      </c>
      <c r="AT267">
        <v>1.7999999999999999E-2</v>
      </c>
      <c r="AU267" t="s">
        <v>3</v>
      </c>
      <c r="AV267">
        <v>0</v>
      </c>
      <c r="AW267">
        <v>2</v>
      </c>
      <c r="AX267">
        <v>45335918</v>
      </c>
      <c r="AY267">
        <v>1</v>
      </c>
      <c r="AZ267">
        <v>0</v>
      </c>
      <c r="BA267">
        <v>268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CX267">
        <f>Y267*Source!I324</f>
        <v>0</v>
      </c>
      <c r="CY267">
        <f>AB267</f>
        <v>1014.12</v>
      </c>
      <c r="CZ267">
        <f>AF267</f>
        <v>1014.12</v>
      </c>
      <c r="DA267">
        <f>AJ267</f>
        <v>1</v>
      </c>
      <c r="DB267">
        <f t="shared" si="48"/>
        <v>18.25</v>
      </c>
      <c r="DC267">
        <f t="shared" si="49"/>
        <v>5.71</v>
      </c>
    </row>
    <row r="268" spans="1:107" x14ac:dyDescent="0.2">
      <c r="A268">
        <f>ROW(Source!A325)</f>
        <v>325</v>
      </c>
      <c r="B268">
        <v>45334378</v>
      </c>
      <c r="C268">
        <v>45335919</v>
      </c>
      <c r="D268">
        <v>41668089</v>
      </c>
      <c r="E268">
        <v>1</v>
      </c>
      <c r="F268">
        <v>1</v>
      </c>
      <c r="G268">
        <v>27</v>
      </c>
      <c r="H268">
        <v>2</v>
      </c>
      <c r="I268" t="s">
        <v>466</v>
      </c>
      <c r="J268" t="s">
        <v>467</v>
      </c>
      <c r="K268" t="s">
        <v>468</v>
      </c>
      <c r="L268">
        <v>1368</v>
      </c>
      <c r="N268">
        <v>1011</v>
      </c>
      <c r="O268" t="s">
        <v>426</v>
      </c>
      <c r="P268" t="s">
        <v>426</v>
      </c>
      <c r="Q268">
        <v>1</v>
      </c>
      <c r="W268">
        <v>0</v>
      </c>
      <c r="X268">
        <v>238809398</v>
      </c>
      <c r="Y268">
        <v>0.44</v>
      </c>
      <c r="AA268">
        <v>0</v>
      </c>
      <c r="AB268">
        <v>1009.4</v>
      </c>
      <c r="AC268">
        <v>316.82</v>
      </c>
      <c r="AD268">
        <v>0</v>
      </c>
      <c r="AE268">
        <v>0</v>
      </c>
      <c r="AF268">
        <v>1009.4</v>
      </c>
      <c r="AG268">
        <v>316.82</v>
      </c>
      <c r="AH268">
        <v>0</v>
      </c>
      <c r="AI268">
        <v>1</v>
      </c>
      <c r="AJ268">
        <v>1</v>
      </c>
      <c r="AK268">
        <v>1</v>
      </c>
      <c r="AL268">
        <v>1</v>
      </c>
      <c r="AN268">
        <v>0</v>
      </c>
      <c r="AO268">
        <v>1</v>
      </c>
      <c r="AP268">
        <v>1</v>
      </c>
      <c r="AQ268">
        <v>0</v>
      </c>
      <c r="AR268">
        <v>0</v>
      </c>
      <c r="AS268" t="s">
        <v>3</v>
      </c>
      <c r="AT268">
        <v>0.01</v>
      </c>
      <c r="AU268" t="s">
        <v>59</v>
      </c>
      <c r="AV268">
        <v>0</v>
      </c>
      <c r="AW268">
        <v>2</v>
      </c>
      <c r="AX268">
        <v>45335926</v>
      </c>
      <c r="AY268">
        <v>1</v>
      </c>
      <c r="AZ268">
        <v>0</v>
      </c>
      <c r="BA268">
        <v>269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CX268">
        <f>Y268*Source!I325</f>
        <v>0</v>
      </c>
      <c r="CY268">
        <f>AB268</f>
        <v>1009.4</v>
      </c>
      <c r="CZ268">
        <f>AF268</f>
        <v>1009.4</v>
      </c>
      <c r="DA268">
        <f>AJ268</f>
        <v>1</v>
      </c>
      <c r="DB268">
        <f>ROUND((ROUND(AT268*CZ268,2)*44),6)</f>
        <v>443.96</v>
      </c>
      <c r="DC268">
        <f>ROUND((ROUND(AT268*AG268,2)*44),6)</f>
        <v>139.47999999999999</v>
      </c>
    </row>
    <row r="269" spans="1:107" x14ac:dyDescent="0.2">
      <c r="A269">
        <f>ROW(Source!A325)</f>
        <v>325</v>
      </c>
      <c r="B269">
        <v>45334378</v>
      </c>
      <c r="C269">
        <v>45335919</v>
      </c>
      <c r="D269">
        <v>41668090</v>
      </c>
      <c r="E269">
        <v>1</v>
      </c>
      <c r="F269">
        <v>1</v>
      </c>
      <c r="G269">
        <v>27</v>
      </c>
      <c r="H269">
        <v>2</v>
      </c>
      <c r="I269" t="s">
        <v>463</v>
      </c>
      <c r="J269" t="s">
        <v>464</v>
      </c>
      <c r="K269" t="s">
        <v>465</v>
      </c>
      <c r="L269">
        <v>1368</v>
      </c>
      <c r="N269">
        <v>1011</v>
      </c>
      <c r="O269" t="s">
        <v>426</v>
      </c>
      <c r="P269" t="s">
        <v>426</v>
      </c>
      <c r="Q269">
        <v>1</v>
      </c>
      <c r="W269">
        <v>0</v>
      </c>
      <c r="X269">
        <v>-1786200580</v>
      </c>
      <c r="Y269">
        <v>0.35199999999999998</v>
      </c>
      <c r="AA269">
        <v>0</v>
      </c>
      <c r="AB269">
        <v>1014.12</v>
      </c>
      <c r="AC269">
        <v>317.13</v>
      </c>
      <c r="AD269">
        <v>0</v>
      </c>
      <c r="AE269">
        <v>0</v>
      </c>
      <c r="AF269">
        <v>1014.12</v>
      </c>
      <c r="AG269">
        <v>317.13</v>
      </c>
      <c r="AH269">
        <v>0</v>
      </c>
      <c r="AI269">
        <v>1</v>
      </c>
      <c r="AJ269">
        <v>1</v>
      </c>
      <c r="AK269">
        <v>1</v>
      </c>
      <c r="AL269">
        <v>1</v>
      </c>
      <c r="AN269">
        <v>0</v>
      </c>
      <c r="AO269">
        <v>1</v>
      </c>
      <c r="AP269">
        <v>1</v>
      </c>
      <c r="AQ269">
        <v>0</v>
      </c>
      <c r="AR269">
        <v>0</v>
      </c>
      <c r="AS269" t="s">
        <v>3</v>
      </c>
      <c r="AT269">
        <v>8.0000000000000002E-3</v>
      </c>
      <c r="AU269" t="s">
        <v>59</v>
      </c>
      <c r="AV269">
        <v>0</v>
      </c>
      <c r="AW269">
        <v>2</v>
      </c>
      <c r="AX269">
        <v>45335927</v>
      </c>
      <c r="AY269">
        <v>1</v>
      </c>
      <c r="AZ269">
        <v>0</v>
      </c>
      <c r="BA269">
        <v>270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CX269">
        <f>Y269*Source!I325</f>
        <v>0</v>
      </c>
      <c r="CY269">
        <f>AB269</f>
        <v>1014.12</v>
      </c>
      <c r="CZ269">
        <f>AF269</f>
        <v>1014.12</v>
      </c>
      <c r="DA269">
        <f>AJ269</f>
        <v>1</v>
      </c>
      <c r="DB269">
        <f>ROUND((ROUND(AT269*CZ269,2)*44),6)</f>
        <v>356.84</v>
      </c>
      <c r="DC269">
        <f>ROUND((ROUND(AT269*AG269,2)*44),6)</f>
        <v>111.76</v>
      </c>
    </row>
    <row r="270" spans="1:107" x14ac:dyDescent="0.2">
      <c r="A270">
        <f>ROW(Source!A361)</f>
        <v>361</v>
      </c>
      <c r="B270">
        <v>45334378</v>
      </c>
      <c r="C270">
        <v>45335979</v>
      </c>
      <c r="D270">
        <v>41655038</v>
      </c>
      <c r="E270">
        <v>27</v>
      </c>
      <c r="F270">
        <v>1</v>
      </c>
      <c r="G270">
        <v>27</v>
      </c>
      <c r="H270">
        <v>1</v>
      </c>
      <c r="I270" t="s">
        <v>420</v>
      </c>
      <c r="J270" t="s">
        <v>3</v>
      </c>
      <c r="K270" t="s">
        <v>421</v>
      </c>
      <c r="L270">
        <v>1191</v>
      </c>
      <c r="N270">
        <v>1013</v>
      </c>
      <c r="O270" t="s">
        <v>422</v>
      </c>
      <c r="P270" t="s">
        <v>422</v>
      </c>
      <c r="Q270">
        <v>1</v>
      </c>
      <c r="W270">
        <v>0</v>
      </c>
      <c r="X270">
        <v>476480486</v>
      </c>
      <c r="Y270">
        <v>76.7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1</v>
      </c>
      <c r="AL270">
        <v>1</v>
      </c>
      <c r="AN270">
        <v>0</v>
      </c>
      <c r="AO270">
        <v>1</v>
      </c>
      <c r="AP270">
        <v>0</v>
      </c>
      <c r="AQ270">
        <v>0</v>
      </c>
      <c r="AR270">
        <v>0</v>
      </c>
      <c r="AS270" t="s">
        <v>3</v>
      </c>
      <c r="AT270">
        <v>76.7</v>
      </c>
      <c r="AU270" t="s">
        <v>3</v>
      </c>
      <c r="AV270">
        <v>1</v>
      </c>
      <c r="AW270">
        <v>2</v>
      </c>
      <c r="AX270">
        <v>45337352</v>
      </c>
      <c r="AY270">
        <v>1</v>
      </c>
      <c r="AZ270">
        <v>0</v>
      </c>
      <c r="BA270">
        <v>271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CX270">
        <f>Y270*Source!I361</f>
        <v>0</v>
      </c>
      <c r="CY270">
        <f>AD270</f>
        <v>0</v>
      </c>
      <c r="CZ270">
        <f>AH270</f>
        <v>0</v>
      </c>
      <c r="DA270">
        <f>AL270</f>
        <v>1</v>
      </c>
      <c r="DB270">
        <f>ROUND(ROUND(AT270*CZ270,2),6)</f>
        <v>0</v>
      </c>
      <c r="DC270">
        <f>ROUND(ROUND(AT270*AG270,2),6)</f>
        <v>0</v>
      </c>
    </row>
    <row r="271" spans="1:107" x14ac:dyDescent="0.2">
      <c r="A271">
        <f>ROW(Source!A362)</f>
        <v>362</v>
      </c>
      <c r="B271">
        <v>45334378</v>
      </c>
      <c r="C271">
        <v>45335984</v>
      </c>
      <c r="D271">
        <v>41667291</v>
      </c>
      <c r="E271">
        <v>1</v>
      </c>
      <c r="F271">
        <v>1</v>
      </c>
      <c r="G271">
        <v>27</v>
      </c>
      <c r="H271">
        <v>2</v>
      </c>
      <c r="I271" t="s">
        <v>544</v>
      </c>
      <c r="J271" t="s">
        <v>545</v>
      </c>
      <c r="K271" t="s">
        <v>546</v>
      </c>
      <c r="L271">
        <v>1368</v>
      </c>
      <c r="N271">
        <v>1011</v>
      </c>
      <c r="O271" t="s">
        <v>426</v>
      </c>
      <c r="P271" t="s">
        <v>426</v>
      </c>
      <c r="Q271">
        <v>1</v>
      </c>
      <c r="W271">
        <v>0</v>
      </c>
      <c r="X271">
        <v>770341722</v>
      </c>
      <c r="Y271">
        <v>5.3699999999999998E-2</v>
      </c>
      <c r="AA271">
        <v>0</v>
      </c>
      <c r="AB271">
        <v>1494.43</v>
      </c>
      <c r="AC271">
        <v>481.21</v>
      </c>
      <c r="AD271">
        <v>0</v>
      </c>
      <c r="AE271">
        <v>0</v>
      </c>
      <c r="AF271">
        <v>1494.43</v>
      </c>
      <c r="AG271">
        <v>481.21</v>
      </c>
      <c r="AH271">
        <v>0</v>
      </c>
      <c r="AI271">
        <v>1</v>
      </c>
      <c r="AJ271">
        <v>1</v>
      </c>
      <c r="AK271">
        <v>1</v>
      </c>
      <c r="AL271">
        <v>1</v>
      </c>
      <c r="AN271">
        <v>0</v>
      </c>
      <c r="AO271">
        <v>1</v>
      </c>
      <c r="AP271">
        <v>0</v>
      </c>
      <c r="AQ271">
        <v>0</v>
      </c>
      <c r="AR271">
        <v>0</v>
      </c>
      <c r="AS271" t="s">
        <v>3</v>
      </c>
      <c r="AT271">
        <v>5.3699999999999998E-2</v>
      </c>
      <c r="AU271" t="s">
        <v>3</v>
      </c>
      <c r="AV271">
        <v>0</v>
      </c>
      <c r="AW271">
        <v>2</v>
      </c>
      <c r="AX271">
        <v>45337369</v>
      </c>
      <c r="AY271">
        <v>1</v>
      </c>
      <c r="AZ271">
        <v>0</v>
      </c>
      <c r="BA271">
        <v>272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CX271">
        <f>Y271*Source!I362</f>
        <v>0</v>
      </c>
      <c r="CY271">
        <f>AB271</f>
        <v>1494.43</v>
      </c>
      <c r="CZ271">
        <f>AF271</f>
        <v>1494.43</v>
      </c>
      <c r="DA271">
        <f>AJ271</f>
        <v>1</v>
      </c>
      <c r="DB271">
        <f>ROUND(ROUND(AT271*CZ271,2),6)</f>
        <v>80.25</v>
      </c>
      <c r="DC271">
        <f>ROUND(ROUND(AT271*AG271,2),6)</f>
        <v>25.84</v>
      </c>
    </row>
    <row r="272" spans="1:107" x14ac:dyDescent="0.2">
      <c r="A272">
        <f>ROW(Source!A363)</f>
        <v>363</v>
      </c>
      <c r="B272">
        <v>45334378</v>
      </c>
      <c r="C272">
        <v>45335989</v>
      </c>
      <c r="D272">
        <v>41668089</v>
      </c>
      <c r="E272">
        <v>1</v>
      </c>
      <c r="F272">
        <v>1</v>
      </c>
      <c r="G272">
        <v>27</v>
      </c>
      <c r="H272">
        <v>2</v>
      </c>
      <c r="I272" t="s">
        <v>466</v>
      </c>
      <c r="J272" t="s">
        <v>467</v>
      </c>
      <c r="K272" t="s">
        <v>468</v>
      </c>
      <c r="L272">
        <v>1368</v>
      </c>
      <c r="N272">
        <v>1011</v>
      </c>
      <c r="O272" t="s">
        <v>426</v>
      </c>
      <c r="P272" t="s">
        <v>426</v>
      </c>
      <c r="Q272">
        <v>1</v>
      </c>
      <c r="W272">
        <v>0</v>
      </c>
      <c r="X272">
        <v>238809398</v>
      </c>
      <c r="Y272">
        <v>0.02</v>
      </c>
      <c r="AA272">
        <v>0</v>
      </c>
      <c r="AB272">
        <v>1009.4</v>
      </c>
      <c r="AC272">
        <v>316.82</v>
      </c>
      <c r="AD272">
        <v>0</v>
      </c>
      <c r="AE272">
        <v>0</v>
      </c>
      <c r="AF272">
        <v>1009.4</v>
      </c>
      <c r="AG272">
        <v>316.82</v>
      </c>
      <c r="AH272">
        <v>0</v>
      </c>
      <c r="AI272">
        <v>1</v>
      </c>
      <c r="AJ272">
        <v>1</v>
      </c>
      <c r="AK272">
        <v>1</v>
      </c>
      <c r="AL272">
        <v>1</v>
      </c>
      <c r="AN272">
        <v>0</v>
      </c>
      <c r="AO272">
        <v>1</v>
      </c>
      <c r="AP272">
        <v>0</v>
      </c>
      <c r="AQ272">
        <v>0</v>
      </c>
      <c r="AR272">
        <v>0</v>
      </c>
      <c r="AS272" t="s">
        <v>3</v>
      </c>
      <c r="AT272">
        <v>0.02</v>
      </c>
      <c r="AU272" t="s">
        <v>3</v>
      </c>
      <c r="AV272">
        <v>0</v>
      </c>
      <c r="AW272">
        <v>2</v>
      </c>
      <c r="AX272">
        <v>45337370</v>
      </c>
      <c r="AY272">
        <v>1</v>
      </c>
      <c r="AZ272">
        <v>0</v>
      </c>
      <c r="BA272">
        <v>273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CX272">
        <f>Y272*Source!I363</f>
        <v>0</v>
      </c>
      <c r="CY272">
        <f>AB272</f>
        <v>1009.4</v>
      </c>
      <c r="CZ272">
        <f>AF272</f>
        <v>1009.4</v>
      </c>
      <c r="DA272">
        <f>AJ272</f>
        <v>1</v>
      </c>
      <c r="DB272">
        <f>ROUND(ROUND(AT272*CZ272,2),6)</f>
        <v>20.190000000000001</v>
      </c>
      <c r="DC272">
        <f>ROUND(ROUND(AT272*AG272,2),6)</f>
        <v>6.34</v>
      </c>
    </row>
    <row r="273" spans="1:107" x14ac:dyDescent="0.2">
      <c r="A273">
        <f>ROW(Source!A363)</f>
        <v>363</v>
      </c>
      <c r="B273">
        <v>45334378</v>
      </c>
      <c r="C273">
        <v>45335989</v>
      </c>
      <c r="D273">
        <v>41668090</v>
      </c>
      <c r="E273">
        <v>1</v>
      </c>
      <c r="F273">
        <v>1</v>
      </c>
      <c r="G273">
        <v>27</v>
      </c>
      <c r="H273">
        <v>2</v>
      </c>
      <c r="I273" t="s">
        <v>463</v>
      </c>
      <c r="J273" t="s">
        <v>464</v>
      </c>
      <c r="K273" t="s">
        <v>465</v>
      </c>
      <c r="L273">
        <v>1368</v>
      </c>
      <c r="N273">
        <v>1011</v>
      </c>
      <c r="O273" t="s">
        <v>426</v>
      </c>
      <c r="P273" t="s">
        <v>426</v>
      </c>
      <c r="Q273">
        <v>1</v>
      </c>
      <c r="W273">
        <v>0</v>
      </c>
      <c r="X273">
        <v>-1786200580</v>
      </c>
      <c r="Y273">
        <v>1.7999999999999999E-2</v>
      </c>
      <c r="AA273">
        <v>0</v>
      </c>
      <c r="AB273">
        <v>1014.12</v>
      </c>
      <c r="AC273">
        <v>317.13</v>
      </c>
      <c r="AD273">
        <v>0</v>
      </c>
      <c r="AE273">
        <v>0</v>
      </c>
      <c r="AF273">
        <v>1014.12</v>
      </c>
      <c r="AG273">
        <v>317.13</v>
      </c>
      <c r="AH273">
        <v>0</v>
      </c>
      <c r="AI273">
        <v>1</v>
      </c>
      <c r="AJ273">
        <v>1</v>
      </c>
      <c r="AK273">
        <v>1</v>
      </c>
      <c r="AL273">
        <v>1</v>
      </c>
      <c r="AN273">
        <v>0</v>
      </c>
      <c r="AO273">
        <v>1</v>
      </c>
      <c r="AP273">
        <v>0</v>
      </c>
      <c r="AQ273">
        <v>0</v>
      </c>
      <c r="AR273">
        <v>0</v>
      </c>
      <c r="AS273" t="s">
        <v>3</v>
      </c>
      <c r="AT273">
        <v>1.7999999999999999E-2</v>
      </c>
      <c r="AU273" t="s">
        <v>3</v>
      </c>
      <c r="AV273">
        <v>0</v>
      </c>
      <c r="AW273">
        <v>2</v>
      </c>
      <c r="AX273">
        <v>45337371</v>
      </c>
      <c r="AY273">
        <v>1</v>
      </c>
      <c r="AZ273">
        <v>0</v>
      </c>
      <c r="BA273">
        <v>274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CX273">
        <f>Y273*Source!I363</f>
        <v>0</v>
      </c>
      <c r="CY273">
        <f>AB273</f>
        <v>1014.12</v>
      </c>
      <c r="CZ273">
        <f>AF273</f>
        <v>1014.12</v>
      </c>
      <c r="DA273">
        <f>AJ273</f>
        <v>1</v>
      </c>
      <c r="DB273">
        <f>ROUND(ROUND(AT273*CZ273,2),6)</f>
        <v>18.25</v>
      </c>
      <c r="DC273">
        <f>ROUND(ROUND(AT273*AG273,2),6)</f>
        <v>5.71</v>
      </c>
    </row>
    <row r="274" spans="1:107" x14ac:dyDescent="0.2">
      <c r="A274">
        <f>ROW(Source!A364)</f>
        <v>364</v>
      </c>
      <c r="B274">
        <v>45334378</v>
      </c>
      <c r="C274">
        <v>45335998</v>
      </c>
      <c r="D274">
        <v>41668089</v>
      </c>
      <c r="E274">
        <v>1</v>
      </c>
      <c r="F274">
        <v>1</v>
      </c>
      <c r="G274">
        <v>27</v>
      </c>
      <c r="H274">
        <v>2</v>
      </c>
      <c r="I274" t="s">
        <v>466</v>
      </c>
      <c r="J274" t="s">
        <v>467</v>
      </c>
      <c r="K274" t="s">
        <v>468</v>
      </c>
      <c r="L274">
        <v>1368</v>
      </c>
      <c r="N274">
        <v>1011</v>
      </c>
      <c r="O274" t="s">
        <v>426</v>
      </c>
      <c r="P274" t="s">
        <v>426</v>
      </c>
      <c r="Q274">
        <v>1</v>
      </c>
      <c r="W274">
        <v>0</v>
      </c>
      <c r="X274">
        <v>238809398</v>
      </c>
      <c r="Y274">
        <v>0.44</v>
      </c>
      <c r="AA274">
        <v>0</v>
      </c>
      <c r="AB274">
        <v>1009.4</v>
      </c>
      <c r="AC274">
        <v>316.82</v>
      </c>
      <c r="AD274">
        <v>0</v>
      </c>
      <c r="AE274">
        <v>0</v>
      </c>
      <c r="AF274">
        <v>1009.4</v>
      </c>
      <c r="AG274">
        <v>316.82</v>
      </c>
      <c r="AH274">
        <v>0</v>
      </c>
      <c r="AI274">
        <v>1</v>
      </c>
      <c r="AJ274">
        <v>1</v>
      </c>
      <c r="AK274">
        <v>1</v>
      </c>
      <c r="AL274">
        <v>1</v>
      </c>
      <c r="AN274">
        <v>0</v>
      </c>
      <c r="AO274">
        <v>1</v>
      </c>
      <c r="AP274">
        <v>1</v>
      </c>
      <c r="AQ274">
        <v>0</v>
      </c>
      <c r="AR274">
        <v>0</v>
      </c>
      <c r="AS274" t="s">
        <v>3</v>
      </c>
      <c r="AT274">
        <v>0.01</v>
      </c>
      <c r="AU274" t="s">
        <v>59</v>
      </c>
      <c r="AV274">
        <v>0</v>
      </c>
      <c r="AW274">
        <v>2</v>
      </c>
      <c r="AX274">
        <v>45337372</v>
      </c>
      <c r="AY274">
        <v>1</v>
      </c>
      <c r="AZ274">
        <v>0</v>
      </c>
      <c r="BA274">
        <v>275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CX274">
        <f>Y274*Source!I364</f>
        <v>0</v>
      </c>
      <c r="CY274">
        <f>AB274</f>
        <v>1009.4</v>
      </c>
      <c r="CZ274">
        <f>AF274</f>
        <v>1009.4</v>
      </c>
      <c r="DA274">
        <f>AJ274</f>
        <v>1</v>
      </c>
      <c r="DB274">
        <f>ROUND((ROUND(AT274*CZ274,2)*44),6)</f>
        <v>443.96</v>
      </c>
      <c r="DC274">
        <f>ROUND((ROUND(AT274*AG274,2)*44),6)</f>
        <v>139.47999999999999</v>
      </c>
    </row>
    <row r="275" spans="1:107" x14ac:dyDescent="0.2">
      <c r="A275">
        <f>ROW(Source!A364)</f>
        <v>364</v>
      </c>
      <c r="B275">
        <v>45334378</v>
      </c>
      <c r="C275">
        <v>45335998</v>
      </c>
      <c r="D275">
        <v>41668090</v>
      </c>
      <c r="E275">
        <v>1</v>
      </c>
      <c r="F275">
        <v>1</v>
      </c>
      <c r="G275">
        <v>27</v>
      </c>
      <c r="H275">
        <v>2</v>
      </c>
      <c r="I275" t="s">
        <v>463</v>
      </c>
      <c r="J275" t="s">
        <v>464</v>
      </c>
      <c r="K275" t="s">
        <v>465</v>
      </c>
      <c r="L275">
        <v>1368</v>
      </c>
      <c r="N275">
        <v>1011</v>
      </c>
      <c r="O275" t="s">
        <v>426</v>
      </c>
      <c r="P275" t="s">
        <v>426</v>
      </c>
      <c r="Q275">
        <v>1</v>
      </c>
      <c r="W275">
        <v>0</v>
      </c>
      <c r="X275">
        <v>-1786200580</v>
      </c>
      <c r="Y275">
        <v>0.35199999999999998</v>
      </c>
      <c r="AA275">
        <v>0</v>
      </c>
      <c r="AB275">
        <v>1014.12</v>
      </c>
      <c r="AC275">
        <v>317.13</v>
      </c>
      <c r="AD275">
        <v>0</v>
      </c>
      <c r="AE275">
        <v>0</v>
      </c>
      <c r="AF275">
        <v>1014.12</v>
      </c>
      <c r="AG275">
        <v>317.13</v>
      </c>
      <c r="AH275">
        <v>0</v>
      </c>
      <c r="AI275">
        <v>1</v>
      </c>
      <c r="AJ275">
        <v>1</v>
      </c>
      <c r="AK275">
        <v>1</v>
      </c>
      <c r="AL275">
        <v>1</v>
      </c>
      <c r="AN275">
        <v>0</v>
      </c>
      <c r="AO275">
        <v>1</v>
      </c>
      <c r="AP275">
        <v>1</v>
      </c>
      <c r="AQ275">
        <v>0</v>
      </c>
      <c r="AR275">
        <v>0</v>
      </c>
      <c r="AS275" t="s">
        <v>3</v>
      </c>
      <c r="AT275">
        <v>8.0000000000000002E-3</v>
      </c>
      <c r="AU275" t="s">
        <v>59</v>
      </c>
      <c r="AV275">
        <v>0</v>
      </c>
      <c r="AW275">
        <v>2</v>
      </c>
      <c r="AX275">
        <v>45337373</v>
      </c>
      <c r="AY275">
        <v>1</v>
      </c>
      <c r="AZ275">
        <v>0</v>
      </c>
      <c r="BA275">
        <v>276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CX275">
        <f>Y275*Source!I364</f>
        <v>0</v>
      </c>
      <c r="CY275">
        <f>AB275</f>
        <v>1014.12</v>
      </c>
      <c r="CZ275">
        <f>AF275</f>
        <v>1014.12</v>
      </c>
      <c r="DA275">
        <f>AJ275</f>
        <v>1</v>
      </c>
      <c r="DB275">
        <f>ROUND((ROUND(AT275*CZ275,2)*44),6)</f>
        <v>356.84</v>
      </c>
      <c r="DC275">
        <f>ROUND((ROUND(AT275*AG275,2)*44),6)</f>
        <v>111.76</v>
      </c>
    </row>
    <row r="276" spans="1:107" x14ac:dyDescent="0.2">
      <c r="A276">
        <f>ROW(Source!A366)</f>
        <v>366</v>
      </c>
      <c r="B276">
        <v>45334378</v>
      </c>
      <c r="C276">
        <v>45336008</v>
      </c>
      <c r="D276">
        <v>41655038</v>
      </c>
      <c r="E276">
        <v>27</v>
      </c>
      <c r="F276">
        <v>1</v>
      </c>
      <c r="G276">
        <v>27</v>
      </c>
      <c r="H276">
        <v>1</v>
      </c>
      <c r="I276" t="s">
        <v>420</v>
      </c>
      <c r="J276" t="s">
        <v>3</v>
      </c>
      <c r="K276" t="s">
        <v>421</v>
      </c>
      <c r="L276">
        <v>1191</v>
      </c>
      <c r="N276">
        <v>1013</v>
      </c>
      <c r="O276" t="s">
        <v>422</v>
      </c>
      <c r="P276" t="s">
        <v>422</v>
      </c>
      <c r="Q276">
        <v>1</v>
      </c>
      <c r="W276">
        <v>0</v>
      </c>
      <c r="X276">
        <v>476480486</v>
      </c>
      <c r="Y276">
        <v>16.559999999999999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</v>
      </c>
      <c r="AJ276">
        <v>1</v>
      </c>
      <c r="AK276">
        <v>1</v>
      </c>
      <c r="AL276">
        <v>1</v>
      </c>
      <c r="AN276">
        <v>0</v>
      </c>
      <c r="AO276">
        <v>1</v>
      </c>
      <c r="AP276">
        <v>0</v>
      </c>
      <c r="AQ276">
        <v>0</v>
      </c>
      <c r="AR276">
        <v>0</v>
      </c>
      <c r="AS276" t="s">
        <v>3</v>
      </c>
      <c r="AT276">
        <v>16.559999999999999</v>
      </c>
      <c r="AU276" t="s">
        <v>3</v>
      </c>
      <c r="AV276">
        <v>1</v>
      </c>
      <c r="AW276">
        <v>2</v>
      </c>
      <c r="AX276">
        <v>45337374</v>
      </c>
      <c r="AY276">
        <v>1</v>
      </c>
      <c r="AZ276">
        <v>0</v>
      </c>
      <c r="BA276">
        <v>277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CX276">
        <f>Y276*Source!I366</f>
        <v>0</v>
      </c>
      <c r="CY276">
        <f>AD276</f>
        <v>0</v>
      </c>
      <c r="CZ276">
        <f>AH276</f>
        <v>0</v>
      </c>
      <c r="DA276">
        <f>AL276</f>
        <v>1</v>
      </c>
      <c r="DB276">
        <f t="shared" ref="DB276:DB294" si="50">ROUND(ROUND(AT276*CZ276,2),6)</f>
        <v>0</v>
      </c>
      <c r="DC276">
        <f t="shared" ref="DC276:DC294" si="51">ROUND(ROUND(AT276*AG276,2),6)</f>
        <v>0</v>
      </c>
    </row>
    <row r="277" spans="1:107" x14ac:dyDescent="0.2">
      <c r="A277">
        <f>ROW(Source!A366)</f>
        <v>366</v>
      </c>
      <c r="B277">
        <v>45334378</v>
      </c>
      <c r="C277">
        <v>45336008</v>
      </c>
      <c r="D277">
        <v>41667335</v>
      </c>
      <c r="E277">
        <v>1</v>
      </c>
      <c r="F277">
        <v>1</v>
      </c>
      <c r="G277">
        <v>27</v>
      </c>
      <c r="H277">
        <v>2</v>
      </c>
      <c r="I277" t="s">
        <v>469</v>
      </c>
      <c r="J277" t="s">
        <v>470</v>
      </c>
      <c r="K277" t="s">
        <v>471</v>
      </c>
      <c r="L277">
        <v>1368</v>
      </c>
      <c r="N277">
        <v>1011</v>
      </c>
      <c r="O277" t="s">
        <v>426</v>
      </c>
      <c r="P277" t="s">
        <v>426</v>
      </c>
      <c r="Q277">
        <v>1</v>
      </c>
      <c r="W277">
        <v>0</v>
      </c>
      <c r="X277">
        <v>-714750861</v>
      </c>
      <c r="Y277">
        <v>2.08</v>
      </c>
      <c r="AA277">
        <v>0</v>
      </c>
      <c r="AB277">
        <v>740.94</v>
      </c>
      <c r="AC277">
        <v>413.22</v>
      </c>
      <c r="AD277">
        <v>0</v>
      </c>
      <c r="AE277">
        <v>0</v>
      </c>
      <c r="AF277">
        <v>740.94</v>
      </c>
      <c r="AG277">
        <v>413.22</v>
      </c>
      <c r="AH277">
        <v>0</v>
      </c>
      <c r="AI277">
        <v>1</v>
      </c>
      <c r="AJ277">
        <v>1</v>
      </c>
      <c r="AK277">
        <v>1</v>
      </c>
      <c r="AL277">
        <v>1</v>
      </c>
      <c r="AN277">
        <v>0</v>
      </c>
      <c r="AO277">
        <v>1</v>
      </c>
      <c r="AP277">
        <v>0</v>
      </c>
      <c r="AQ277">
        <v>0</v>
      </c>
      <c r="AR277">
        <v>0</v>
      </c>
      <c r="AS277" t="s">
        <v>3</v>
      </c>
      <c r="AT277">
        <v>2.08</v>
      </c>
      <c r="AU277" t="s">
        <v>3</v>
      </c>
      <c r="AV277">
        <v>0</v>
      </c>
      <c r="AW277">
        <v>2</v>
      </c>
      <c r="AX277">
        <v>45337375</v>
      </c>
      <c r="AY277">
        <v>1</v>
      </c>
      <c r="AZ277">
        <v>0</v>
      </c>
      <c r="BA277">
        <v>278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CX277">
        <f>Y277*Source!I366</f>
        <v>0</v>
      </c>
      <c r="CY277">
        <f>AB277</f>
        <v>740.94</v>
      </c>
      <c r="CZ277">
        <f>AF277</f>
        <v>740.94</v>
      </c>
      <c r="DA277">
        <f>AJ277</f>
        <v>1</v>
      </c>
      <c r="DB277">
        <f t="shared" si="50"/>
        <v>1541.16</v>
      </c>
      <c r="DC277">
        <f t="shared" si="51"/>
        <v>859.5</v>
      </c>
    </row>
    <row r="278" spans="1:107" x14ac:dyDescent="0.2">
      <c r="A278">
        <f>ROW(Source!A366)</f>
        <v>366</v>
      </c>
      <c r="B278">
        <v>45334378</v>
      </c>
      <c r="C278">
        <v>45336008</v>
      </c>
      <c r="D278">
        <v>41667490</v>
      </c>
      <c r="E278">
        <v>1</v>
      </c>
      <c r="F278">
        <v>1</v>
      </c>
      <c r="G278">
        <v>27</v>
      </c>
      <c r="H278">
        <v>2</v>
      </c>
      <c r="I278" t="s">
        <v>520</v>
      </c>
      <c r="J278" t="s">
        <v>521</v>
      </c>
      <c r="K278" t="s">
        <v>522</v>
      </c>
      <c r="L278">
        <v>1368</v>
      </c>
      <c r="N278">
        <v>1011</v>
      </c>
      <c r="O278" t="s">
        <v>426</v>
      </c>
      <c r="P278" t="s">
        <v>426</v>
      </c>
      <c r="Q278">
        <v>1</v>
      </c>
      <c r="W278">
        <v>0</v>
      </c>
      <c r="X278">
        <v>1985690002</v>
      </c>
      <c r="Y278">
        <v>2.08</v>
      </c>
      <c r="AA278">
        <v>0</v>
      </c>
      <c r="AB278">
        <v>430.32</v>
      </c>
      <c r="AC278">
        <v>215.31</v>
      </c>
      <c r="AD278">
        <v>0</v>
      </c>
      <c r="AE278">
        <v>0</v>
      </c>
      <c r="AF278">
        <v>430.32</v>
      </c>
      <c r="AG278">
        <v>215.31</v>
      </c>
      <c r="AH278">
        <v>0</v>
      </c>
      <c r="AI278">
        <v>1</v>
      </c>
      <c r="AJ278">
        <v>1</v>
      </c>
      <c r="AK278">
        <v>1</v>
      </c>
      <c r="AL278">
        <v>1</v>
      </c>
      <c r="AN278">
        <v>0</v>
      </c>
      <c r="AO278">
        <v>1</v>
      </c>
      <c r="AP278">
        <v>0</v>
      </c>
      <c r="AQ278">
        <v>0</v>
      </c>
      <c r="AR278">
        <v>0</v>
      </c>
      <c r="AS278" t="s">
        <v>3</v>
      </c>
      <c r="AT278">
        <v>2.08</v>
      </c>
      <c r="AU278" t="s">
        <v>3</v>
      </c>
      <c r="AV278">
        <v>0</v>
      </c>
      <c r="AW278">
        <v>2</v>
      </c>
      <c r="AX278">
        <v>45337376</v>
      </c>
      <c r="AY278">
        <v>1</v>
      </c>
      <c r="AZ278">
        <v>0</v>
      </c>
      <c r="BA278">
        <v>279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CX278">
        <f>Y278*Source!I366</f>
        <v>0</v>
      </c>
      <c r="CY278">
        <f>AB278</f>
        <v>430.32</v>
      </c>
      <c r="CZ278">
        <f>AF278</f>
        <v>430.32</v>
      </c>
      <c r="DA278">
        <f>AJ278</f>
        <v>1</v>
      </c>
      <c r="DB278">
        <f t="shared" si="50"/>
        <v>895.07</v>
      </c>
      <c r="DC278">
        <f t="shared" si="51"/>
        <v>447.84</v>
      </c>
    </row>
    <row r="279" spans="1:107" x14ac:dyDescent="0.2">
      <c r="A279">
        <f>ROW(Source!A366)</f>
        <v>366</v>
      </c>
      <c r="B279">
        <v>45334378</v>
      </c>
      <c r="C279">
        <v>45336008</v>
      </c>
      <c r="D279">
        <v>41667493</v>
      </c>
      <c r="E279">
        <v>1</v>
      </c>
      <c r="F279">
        <v>1</v>
      </c>
      <c r="G279">
        <v>27</v>
      </c>
      <c r="H279">
        <v>2</v>
      </c>
      <c r="I279" t="s">
        <v>523</v>
      </c>
      <c r="J279" t="s">
        <v>524</v>
      </c>
      <c r="K279" t="s">
        <v>525</v>
      </c>
      <c r="L279">
        <v>1368</v>
      </c>
      <c r="N279">
        <v>1011</v>
      </c>
      <c r="O279" t="s">
        <v>426</v>
      </c>
      <c r="P279" t="s">
        <v>426</v>
      </c>
      <c r="Q279">
        <v>1</v>
      </c>
      <c r="W279">
        <v>0</v>
      </c>
      <c r="X279">
        <v>351519474</v>
      </c>
      <c r="Y279">
        <v>0.81</v>
      </c>
      <c r="AA279">
        <v>0</v>
      </c>
      <c r="AB279">
        <v>2020.59</v>
      </c>
      <c r="AC279">
        <v>458.56</v>
      </c>
      <c r="AD279">
        <v>0</v>
      </c>
      <c r="AE279">
        <v>0</v>
      </c>
      <c r="AF279">
        <v>2020.59</v>
      </c>
      <c r="AG279">
        <v>458.56</v>
      </c>
      <c r="AH279">
        <v>0</v>
      </c>
      <c r="AI279">
        <v>1</v>
      </c>
      <c r="AJ279">
        <v>1</v>
      </c>
      <c r="AK279">
        <v>1</v>
      </c>
      <c r="AL279">
        <v>1</v>
      </c>
      <c r="AN279">
        <v>0</v>
      </c>
      <c r="AO279">
        <v>1</v>
      </c>
      <c r="AP279">
        <v>0</v>
      </c>
      <c r="AQ279">
        <v>0</v>
      </c>
      <c r="AR279">
        <v>0</v>
      </c>
      <c r="AS279" t="s">
        <v>3</v>
      </c>
      <c r="AT279">
        <v>0.81</v>
      </c>
      <c r="AU279" t="s">
        <v>3</v>
      </c>
      <c r="AV279">
        <v>0</v>
      </c>
      <c r="AW279">
        <v>2</v>
      </c>
      <c r="AX279">
        <v>45337377</v>
      </c>
      <c r="AY279">
        <v>1</v>
      </c>
      <c r="AZ279">
        <v>0</v>
      </c>
      <c r="BA279">
        <v>280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CX279">
        <f>Y279*Source!I366</f>
        <v>0</v>
      </c>
      <c r="CY279">
        <f>AB279</f>
        <v>2020.59</v>
      </c>
      <c r="CZ279">
        <f>AF279</f>
        <v>2020.59</v>
      </c>
      <c r="DA279">
        <f>AJ279</f>
        <v>1</v>
      </c>
      <c r="DB279">
        <f t="shared" si="50"/>
        <v>1636.68</v>
      </c>
      <c r="DC279">
        <f t="shared" si="51"/>
        <v>371.43</v>
      </c>
    </row>
    <row r="280" spans="1:107" x14ac:dyDescent="0.2">
      <c r="A280">
        <f>ROW(Source!A366)</f>
        <v>366</v>
      </c>
      <c r="B280">
        <v>45334378</v>
      </c>
      <c r="C280">
        <v>45336008</v>
      </c>
      <c r="D280">
        <v>41667517</v>
      </c>
      <c r="E280">
        <v>1</v>
      </c>
      <c r="F280">
        <v>1</v>
      </c>
      <c r="G280">
        <v>27</v>
      </c>
      <c r="H280">
        <v>2</v>
      </c>
      <c r="I280" t="s">
        <v>526</v>
      </c>
      <c r="J280" t="s">
        <v>527</v>
      </c>
      <c r="K280" t="s">
        <v>528</v>
      </c>
      <c r="L280">
        <v>1368</v>
      </c>
      <c r="N280">
        <v>1011</v>
      </c>
      <c r="O280" t="s">
        <v>426</v>
      </c>
      <c r="P280" t="s">
        <v>426</v>
      </c>
      <c r="Q280">
        <v>1</v>
      </c>
      <c r="W280">
        <v>0</v>
      </c>
      <c r="X280">
        <v>41279402</v>
      </c>
      <c r="Y280">
        <v>1.94</v>
      </c>
      <c r="AA280">
        <v>0</v>
      </c>
      <c r="AB280">
        <v>1412.71</v>
      </c>
      <c r="AC280">
        <v>641.32000000000005</v>
      </c>
      <c r="AD280">
        <v>0</v>
      </c>
      <c r="AE280">
        <v>0</v>
      </c>
      <c r="AF280">
        <v>1412.71</v>
      </c>
      <c r="AG280">
        <v>641.32000000000005</v>
      </c>
      <c r="AH280">
        <v>0</v>
      </c>
      <c r="AI280">
        <v>1</v>
      </c>
      <c r="AJ280">
        <v>1</v>
      </c>
      <c r="AK280">
        <v>1</v>
      </c>
      <c r="AL280">
        <v>1</v>
      </c>
      <c r="AN280">
        <v>0</v>
      </c>
      <c r="AO280">
        <v>1</v>
      </c>
      <c r="AP280">
        <v>0</v>
      </c>
      <c r="AQ280">
        <v>0</v>
      </c>
      <c r="AR280">
        <v>0</v>
      </c>
      <c r="AS280" t="s">
        <v>3</v>
      </c>
      <c r="AT280">
        <v>1.94</v>
      </c>
      <c r="AU280" t="s">
        <v>3</v>
      </c>
      <c r="AV280">
        <v>0</v>
      </c>
      <c r="AW280">
        <v>2</v>
      </c>
      <c r="AX280">
        <v>45337378</v>
      </c>
      <c r="AY280">
        <v>1</v>
      </c>
      <c r="AZ280">
        <v>0</v>
      </c>
      <c r="BA280">
        <v>281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CX280">
        <f>Y280*Source!I366</f>
        <v>0</v>
      </c>
      <c r="CY280">
        <f>AB280</f>
        <v>1412.71</v>
      </c>
      <c r="CZ280">
        <f>AF280</f>
        <v>1412.71</v>
      </c>
      <c r="DA280">
        <f>AJ280</f>
        <v>1</v>
      </c>
      <c r="DB280">
        <f t="shared" si="50"/>
        <v>2740.66</v>
      </c>
      <c r="DC280">
        <f t="shared" si="51"/>
        <v>1244.1600000000001</v>
      </c>
    </row>
    <row r="281" spans="1:107" x14ac:dyDescent="0.2">
      <c r="A281">
        <f>ROW(Source!A366)</f>
        <v>366</v>
      </c>
      <c r="B281">
        <v>45334378</v>
      </c>
      <c r="C281">
        <v>45336008</v>
      </c>
      <c r="D281">
        <v>41667483</v>
      </c>
      <c r="E281">
        <v>1</v>
      </c>
      <c r="F281">
        <v>1</v>
      </c>
      <c r="G281">
        <v>27</v>
      </c>
      <c r="H281">
        <v>2</v>
      </c>
      <c r="I281" t="s">
        <v>529</v>
      </c>
      <c r="J281" t="s">
        <v>530</v>
      </c>
      <c r="K281" t="s">
        <v>531</v>
      </c>
      <c r="L281">
        <v>1368</v>
      </c>
      <c r="N281">
        <v>1011</v>
      </c>
      <c r="O281" t="s">
        <v>426</v>
      </c>
      <c r="P281" t="s">
        <v>426</v>
      </c>
      <c r="Q281">
        <v>1</v>
      </c>
      <c r="W281">
        <v>0</v>
      </c>
      <c r="X281">
        <v>-1991511797</v>
      </c>
      <c r="Y281">
        <v>0.65</v>
      </c>
      <c r="AA281">
        <v>0</v>
      </c>
      <c r="AB281">
        <v>1213.3399999999999</v>
      </c>
      <c r="AC281">
        <v>461.6</v>
      </c>
      <c r="AD281">
        <v>0</v>
      </c>
      <c r="AE281">
        <v>0</v>
      </c>
      <c r="AF281">
        <v>1213.3399999999999</v>
      </c>
      <c r="AG281">
        <v>461.6</v>
      </c>
      <c r="AH281">
        <v>0</v>
      </c>
      <c r="AI281">
        <v>1</v>
      </c>
      <c r="AJ281">
        <v>1</v>
      </c>
      <c r="AK281">
        <v>1</v>
      </c>
      <c r="AL281">
        <v>1</v>
      </c>
      <c r="AN281">
        <v>0</v>
      </c>
      <c r="AO281">
        <v>1</v>
      </c>
      <c r="AP281">
        <v>0</v>
      </c>
      <c r="AQ281">
        <v>0</v>
      </c>
      <c r="AR281">
        <v>0</v>
      </c>
      <c r="AS281" t="s">
        <v>3</v>
      </c>
      <c r="AT281">
        <v>0.65</v>
      </c>
      <c r="AU281" t="s">
        <v>3</v>
      </c>
      <c r="AV281">
        <v>0</v>
      </c>
      <c r="AW281">
        <v>2</v>
      </c>
      <c r="AX281">
        <v>45337379</v>
      </c>
      <c r="AY281">
        <v>1</v>
      </c>
      <c r="AZ281">
        <v>0</v>
      </c>
      <c r="BA281">
        <v>282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CX281">
        <f>Y281*Source!I366</f>
        <v>0</v>
      </c>
      <c r="CY281">
        <f>AB281</f>
        <v>1213.3399999999999</v>
      </c>
      <c r="CZ281">
        <f>AF281</f>
        <v>1213.3399999999999</v>
      </c>
      <c r="DA281">
        <f>AJ281</f>
        <v>1</v>
      </c>
      <c r="DB281">
        <f t="shared" si="50"/>
        <v>788.67</v>
      </c>
      <c r="DC281">
        <f t="shared" si="51"/>
        <v>300.04000000000002</v>
      </c>
    </row>
    <row r="282" spans="1:107" x14ac:dyDescent="0.2">
      <c r="A282">
        <f>ROW(Source!A366)</f>
        <v>366</v>
      </c>
      <c r="B282">
        <v>45334378</v>
      </c>
      <c r="C282">
        <v>45336008</v>
      </c>
      <c r="D282">
        <v>41669445</v>
      </c>
      <c r="E282">
        <v>1</v>
      </c>
      <c r="F282">
        <v>1</v>
      </c>
      <c r="G282">
        <v>27</v>
      </c>
      <c r="H282">
        <v>3</v>
      </c>
      <c r="I282" t="s">
        <v>532</v>
      </c>
      <c r="J282" t="s">
        <v>533</v>
      </c>
      <c r="K282" t="s">
        <v>534</v>
      </c>
      <c r="L282">
        <v>1339</v>
      </c>
      <c r="N282">
        <v>1007</v>
      </c>
      <c r="O282" t="s">
        <v>93</v>
      </c>
      <c r="P282" t="s">
        <v>93</v>
      </c>
      <c r="Q282">
        <v>1</v>
      </c>
      <c r="W282">
        <v>0</v>
      </c>
      <c r="X282">
        <v>-840107338</v>
      </c>
      <c r="Y282">
        <v>110</v>
      </c>
      <c r="AA282">
        <v>590.78</v>
      </c>
      <c r="AB282">
        <v>0</v>
      </c>
      <c r="AC282">
        <v>0</v>
      </c>
      <c r="AD282">
        <v>0</v>
      </c>
      <c r="AE282">
        <v>590.78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1</v>
      </c>
      <c r="AL282">
        <v>1</v>
      </c>
      <c r="AN282">
        <v>0</v>
      </c>
      <c r="AO282">
        <v>1</v>
      </c>
      <c r="AP282">
        <v>0</v>
      </c>
      <c r="AQ282">
        <v>0</v>
      </c>
      <c r="AR282">
        <v>0</v>
      </c>
      <c r="AS282" t="s">
        <v>3</v>
      </c>
      <c r="AT282">
        <v>110</v>
      </c>
      <c r="AU282" t="s">
        <v>3</v>
      </c>
      <c r="AV282">
        <v>0</v>
      </c>
      <c r="AW282">
        <v>2</v>
      </c>
      <c r="AX282">
        <v>45337380</v>
      </c>
      <c r="AY282">
        <v>1</v>
      </c>
      <c r="AZ282">
        <v>0</v>
      </c>
      <c r="BA282">
        <v>283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CX282">
        <f>Y282*Source!I366</f>
        <v>0</v>
      </c>
      <c r="CY282">
        <f>AA282</f>
        <v>590.78</v>
      </c>
      <c r="CZ282">
        <f>AE282</f>
        <v>590.78</v>
      </c>
      <c r="DA282">
        <f>AI282</f>
        <v>1</v>
      </c>
      <c r="DB282">
        <f t="shared" si="50"/>
        <v>64985.8</v>
      </c>
      <c r="DC282">
        <f t="shared" si="51"/>
        <v>0</v>
      </c>
    </row>
    <row r="283" spans="1:107" x14ac:dyDescent="0.2">
      <c r="A283">
        <f>ROW(Source!A366)</f>
        <v>366</v>
      </c>
      <c r="B283">
        <v>45334378</v>
      </c>
      <c r="C283">
        <v>45336008</v>
      </c>
      <c r="D283">
        <v>41670191</v>
      </c>
      <c r="E283">
        <v>1</v>
      </c>
      <c r="F283">
        <v>1</v>
      </c>
      <c r="G283">
        <v>27</v>
      </c>
      <c r="H283">
        <v>3</v>
      </c>
      <c r="I283" t="s">
        <v>442</v>
      </c>
      <c r="J283" t="s">
        <v>443</v>
      </c>
      <c r="K283" t="s">
        <v>444</v>
      </c>
      <c r="L283">
        <v>1339</v>
      </c>
      <c r="N283">
        <v>1007</v>
      </c>
      <c r="O283" t="s">
        <v>93</v>
      </c>
      <c r="P283" t="s">
        <v>93</v>
      </c>
      <c r="Q283">
        <v>1</v>
      </c>
      <c r="W283">
        <v>0</v>
      </c>
      <c r="X283">
        <v>2028445372</v>
      </c>
      <c r="Y283">
        <v>5</v>
      </c>
      <c r="AA283">
        <v>35.25</v>
      </c>
      <c r="AB283">
        <v>0</v>
      </c>
      <c r="AC283">
        <v>0</v>
      </c>
      <c r="AD283">
        <v>0</v>
      </c>
      <c r="AE283">
        <v>35.25</v>
      </c>
      <c r="AF283">
        <v>0</v>
      </c>
      <c r="AG283">
        <v>0</v>
      </c>
      <c r="AH283">
        <v>0</v>
      </c>
      <c r="AI283">
        <v>1</v>
      </c>
      <c r="AJ283">
        <v>1</v>
      </c>
      <c r="AK283">
        <v>1</v>
      </c>
      <c r="AL283">
        <v>1</v>
      </c>
      <c r="AN283">
        <v>0</v>
      </c>
      <c r="AO283">
        <v>1</v>
      </c>
      <c r="AP283">
        <v>0</v>
      </c>
      <c r="AQ283">
        <v>0</v>
      </c>
      <c r="AR283">
        <v>0</v>
      </c>
      <c r="AS283" t="s">
        <v>3</v>
      </c>
      <c r="AT283">
        <v>5</v>
      </c>
      <c r="AU283" t="s">
        <v>3</v>
      </c>
      <c r="AV283">
        <v>0</v>
      </c>
      <c r="AW283">
        <v>2</v>
      </c>
      <c r="AX283">
        <v>45337381</v>
      </c>
      <c r="AY283">
        <v>1</v>
      </c>
      <c r="AZ283">
        <v>0</v>
      </c>
      <c r="BA283">
        <v>284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CX283">
        <f>Y283*Source!I366</f>
        <v>0</v>
      </c>
      <c r="CY283">
        <f>AA283</f>
        <v>35.25</v>
      </c>
      <c r="CZ283">
        <f>AE283</f>
        <v>35.25</v>
      </c>
      <c r="DA283">
        <f>AI283</f>
        <v>1</v>
      </c>
      <c r="DB283">
        <f t="shared" si="50"/>
        <v>176.25</v>
      </c>
      <c r="DC283">
        <f t="shared" si="51"/>
        <v>0</v>
      </c>
    </row>
    <row r="284" spans="1:107" x14ac:dyDescent="0.2">
      <c r="A284">
        <f>ROW(Source!A367)</f>
        <v>367</v>
      </c>
      <c r="B284">
        <v>45334378</v>
      </c>
      <c r="C284">
        <v>45336041</v>
      </c>
      <c r="D284">
        <v>41655038</v>
      </c>
      <c r="E284">
        <v>27</v>
      </c>
      <c r="F284">
        <v>1</v>
      </c>
      <c r="G284">
        <v>27</v>
      </c>
      <c r="H284">
        <v>1</v>
      </c>
      <c r="I284" t="s">
        <v>420</v>
      </c>
      <c r="J284" t="s">
        <v>3</v>
      </c>
      <c r="K284" t="s">
        <v>421</v>
      </c>
      <c r="L284">
        <v>1191</v>
      </c>
      <c r="N284">
        <v>1013</v>
      </c>
      <c r="O284" t="s">
        <v>422</v>
      </c>
      <c r="P284" t="s">
        <v>422</v>
      </c>
      <c r="Q284">
        <v>1</v>
      </c>
      <c r="W284">
        <v>0</v>
      </c>
      <c r="X284">
        <v>476480486</v>
      </c>
      <c r="Y284">
        <v>72.959999999999994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1</v>
      </c>
      <c r="AK284">
        <v>1</v>
      </c>
      <c r="AL284">
        <v>1</v>
      </c>
      <c r="AN284">
        <v>0</v>
      </c>
      <c r="AO284">
        <v>1</v>
      </c>
      <c r="AP284">
        <v>0</v>
      </c>
      <c r="AQ284">
        <v>0</v>
      </c>
      <c r="AR284">
        <v>0</v>
      </c>
      <c r="AS284" t="s">
        <v>3</v>
      </c>
      <c r="AT284">
        <v>72.959999999999994</v>
      </c>
      <c r="AU284" t="s">
        <v>3</v>
      </c>
      <c r="AV284">
        <v>1</v>
      </c>
      <c r="AW284">
        <v>2</v>
      </c>
      <c r="AX284">
        <v>45337382</v>
      </c>
      <c r="AY284">
        <v>1</v>
      </c>
      <c r="AZ284">
        <v>0</v>
      </c>
      <c r="BA284">
        <v>285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CX284">
        <f>Y284*Source!I367</f>
        <v>0</v>
      </c>
      <c r="CY284">
        <f>AD284</f>
        <v>0</v>
      </c>
      <c r="CZ284">
        <f>AH284</f>
        <v>0</v>
      </c>
      <c r="DA284">
        <f>AL284</f>
        <v>1</v>
      </c>
      <c r="DB284">
        <f t="shared" si="50"/>
        <v>0</v>
      </c>
      <c r="DC284">
        <f t="shared" si="51"/>
        <v>0</v>
      </c>
    </row>
    <row r="285" spans="1:107" x14ac:dyDescent="0.2">
      <c r="A285">
        <f>ROW(Source!A367)</f>
        <v>367</v>
      </c>
      <c r="B285">
        <v>45334378</v>
      </c>
      <c r="C285">
        <v>45336041</v>
      </c>
      <c r="D285">
        <v>41667407</v>
      </c>
      <c r="E285">
        <v>1</v>
      </c>
      <c r="F285">
        <v>1</v>
      </c>
      <c r="G285">
        <v>27</v>
      </c>
      <c r="H285">
        <v>2</v>
      </c>
      <c r="I285" t="s">
        <v>592</v>
      </c>
      <c r="J285" t="s">
        <v>593</v>
      </c>
      <c r="K285" t="s">
        <v>594</v>
      </c>
      <c r="L285">
        <v>1368</v>
      </c>
      <c r="N285">
        <v>1011</v>
      </c>
      <c r="O285" t="s">
        <v>426</v>
      </c>
      <c r="P285" t="s">
        <v>426</v>
      </c>
      <c r="Q285">
        <v>1</v>
      </c>
      <c r="W285">
        <v>0</v>
      </c>
      <c r="X285">
        <v>-1309569954</v>
      </c>
      <c r="Y285">
        <v>0.28000000000000003</v>
      </c>
      <c r="AA285">
        <v>0</v>
      </c>
      <c r="AB285">
        <v>683.9</v>
      </c>
      <c r="AC285">
        <v>371.27</v>
      </c>
      <c r="AD285">
        <v>0</v>
      </c>
      <c r="AE285">
        <v>0</v>
      </c>
      <c r="AF285">
        <v>683.9</v>
      </c>
      <c r="AG285">
        <v>371.27</v>
      </c>
      <c r="AH285">
        <v>0</v>
      </c>
      <c r="AI285">
        <v>1</v>
      </c>
      <c r="AJ285">
        <v>1</v>
      </c>
      <c r="AK285">
        <v>1</v>
      </c>
      <c r="AL285">
        <v>1</v>
      </c>
      <c r="AN285">
        <v>0</v>
      </c>
      <c r="AO285">
        <v>1</v>
      </c>
      <c r="AP285">
        <v>0</v>
      </c>
      <c r="AQ285">
        <v>0</v>
      </c>
      <c r="AR285">
        <v>0</v>
      </c>
      <c r="AS285" t="s">
        <v>3</v>
      </c>
      <c r="AT285">
        <v>0.28000000000000003</v>
      </c>
      <c r="AU285" t="s">
        <v>3</v>
      </c>
      <c r="AV285">
        <v>0</v>
      </c>
      <c r="AW285">
        <v>2</v>
      </c>
      <c r="AX285">
        <v>45337383</v>
      </c>
      <c r="AY285">
        <v>1</v>
      </c>
      <c r="AZ285">
        <v>0</v>
      </c>
      <c r="BA285">
        <v>286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CX285">
        <f>Y285*Source!I367</f>
        <v>0</v>
      </c>
      <c r="CY285">
        <f>AB285</f>
        <v>683.9</v>
      </c>
      <c r="CZ285">
        <f>AF285</f>
        <v>683.9</v>
      </c>
      <c r="DA285">
        <f>AJ285</f>
        <v>1</v>
      </c>
      <c r="DB285">
        <f t="shared" si="50"/>
        <v>191.49</v>
      </c>
      <c r="DC285">
        <f t="shared" si="51"/>
        <v>103.96</v>
      </c>
    </row>
    <row r="286" spans="1:107" x14ac:dyDescent="0.2">
      <c r="A286">
        <f>ROW(Source!A367)</f>
        <v>367</v>
      </c>
      <c r="B286">
        <v>45334378</v>
      </c>
      <c r="C286">
        <v>45336041</v>
      </c>
      <c r="D286">
        <v>41671160</v>
      </c>
      <c r="E286">
        <v>1</v>
      </c>
      <c r="F286">
        <v>1</v>
      </c>
      <c r="G286">
        <v>27</v>
      </c>
      <c r="H286">
        <v>3</v>
      </c>
      <c r="I286" t="s">
        <v>595</v>
      </c>
      <c r="J286" t="s">
        <v>596</v>
      </c>
      <c r="K286" t="s">
        <v>597</v>
      </c>
      <c r="L286">
        <v>1339</v>
      </c>
      <c r="N286">
        <v>1007</v>
      </c>
      <c r="O286" t="s">
        <v>93</v>
      </c>
      <c r="P286" t="s">
        <v>93</v>
      </c>
      <c r="Q286">
        <v>1</v>
      </c>
      <c r="W286">
        <v>0</v>
      </c>
      <c r="X286">
        <v>-697630842</v>
      </c>
      <c r="Y286">
        <v>4.8</v>
      </c>
      <c r="AA286">
        <v>3714.73</v>
      </c>
      <c r="AB286">
        <v>0</v>
      </c>
      <c r="AC286">
        <v>0</v>
      </c>
      <c r="AD286">
        <v>0</v>
      </c>
      <c r="AE286">
        <v>3714.73</v>
      </c>
      <c r="AF286">
        <v>0</v>
      </c>
      <c r="AG286">
        <v>0</v>
      </c>
      <c r="AH286">
        <v>0</v>
      </c>
      <c r="AI286">
        <v>1</v>
      </c>
      <c r="AJ286">
        <v>1</v>
      </c>
      <c r="AK286">
        <v>1</v>
      </c>
      <c r="AL286">
        <v>1</v>
      </c>
      <c r="AN286">
        <v>0</v>
      </c>
      <c r="AO286">
        <v>1</v>
      </c>
      <c r="AP286">
        <v>0</v>
      </c>
      <c r="AQ286">
        <v>0</v>
      </c>
      <c r="AR286">
        <v>0</v>
      </c>
      <c r="AS286" t="s">
        <v>3</v>
      </c>
      <c r="AT286">
        <v>4.8</v>
      </c>
      <c r="AU286" t="s">
        <v>3</v>
      </c>
      <c r="AV286">
        <v>0</v>
      </c>
      <c r="AW286">
        <v>2</v>
      </c>
      <c r="AX286">
        <v>45337384</v>
      </c>
      <c r="AY286">
        <v>1</v>
      </c>
      <c r="AZ286">
        <v>0</v>
      </c>
      <c r="BA286">
        <v>287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CX286">
        <f>Y286*Source!I367</f>
        <v>0</v>
      </c>
      <c r="CY286">
        <f>AA286</f>
        <v>3714.73</v>
      </c>
      <c r="CZ286">
        <f>AE286</f>
        <v>3714.73</v>
      </c>
      <c r="DA286">
        <f>AI286</f>
        <v>1</v>
      </c>
      <c r="DB286">
        <f t="shared" si="50"/>
        <v>17830.7</v>
      </c>
      <c r="DC286">
        <f t="shared" si="51"/>
        <v>0</v>
      </c>
    </row>
    <row r="287" spans="1:107" x14ac:dyDescent="0.2">
      <c r="A287">
        <f>ROW(Source!A367)</f>
        <v>367</v>
      </c>
      <c r="B287">
        <v>45334378</v>
      </c>
      <c r="C287">
        <v>45336041</v>
      </c>
      <c r="D287">
        <v>41671236</v>
      </c>
      <c r="E287">
        <v>1</v>
      </c>
      <c r="F287">
        <v>1</v>
      </c>
      <c r="G287">
        <v>27</v>
      </c>
      <c r="H287">
        <v>3</v>
      </c>
      <c r="I287" t="s">
        <v>589</v>
      </c>
      <c r="J287" t="s">
        <v>590</v>
      </c>
      <c r="K287" t="s">
        <v>591</v>
      </c>
      <c r="L287">
        <v>1339</v>
      </c>
      <c r="N287">
        <v>1007</v>
      </c>
      <c r="O287" t="s">
        <v>93</v>
      </c>
      <c r="P287" t="s">
        <v>93</v>
      </c>
      <c r="Q287">
        <v>1</v>
      </c>
      <c r="W287">
        <v>0</v>
      </c>
      <c r="X287">
        <v>253260963</v>
      </c>
      <c r="Y287">
        <v>0.02</v>
      </c>
      <c r="AA287">
        <v>3392.59</v>
      </c>
      <c r="AB287">
        <v>0</v>
      </c>
      <c r="AC287">
        <v>0</v>
      </c>
      <c r="AD287">
        <v>0</v>
      </c>
      <c r="AE287">
        <v>3392.59</v>
      </c>
      <c r="AF287">
        <v>0</v>
      </c>
      <c r="AG287">
        <v>0</v>
      </c>
      <c r="AH287">
        <v>0</v>
      </c>
      <c r="AI287">
        <v>1</v>
      </c>
      <c r="AJ287">
        <v>1</v>
      </c>
      <c r="AK287">
        <v>1</v>
      </c>
      <c r="AL287">
        <v>1</v>
      </c>
      <c r="AN287">
        <v>0</v>
      </c>
      <c r="AO287">
        <v>1</v>
      </c>
      <c r="AP287">
        <v>0</v>
      </c>
      <c r="AQ287">
        <v>0</v>
      </c>
      <c r="AR287">
        <v>0</v>
      </c>
      <c r="AS287" t="s">
        <v>3</v>
      </c>
      <c r="AT287">
        <v>0.02</v>
      </c>
      <c r="AU287" t="s">
        <v>3</v>
      </c>
      <c r="AV287">
        <v>0</v>
      </c>
      <c r="AW287">
        <v>2</v>
      </c>
      <c r="AX287">
        <v>45337385</v>
      </c>
      <c r="AY287">
        <v>1</v>
      </c>
      <c r="AZ287">
        <v>0</v>
      </c>
      <c r="BA287">
        <v>288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CX287">
        <f>Y287*Source!I367</f>
        <v>0</v>
      </c>
      <c r="CY287">
        <f>AA287</f>
        <v>3392.59</v>
      </c>
      <c r="CZ287">
        <f>AE287</f>
        <v>3392.59</v>
      </c>
      <c r="DA287">
        <f>AI287</f>
        <v>1</v>
      </c>
      <c r="DB287">
        <f t="shared" si="50"/>
        <v>67.849999999999994</v>
      </c>
      <c r="DC287">
        <f t="shared" si="51"/>
        <v>0</v>
      </c>
    </row>
    <row r="288" spans="1:107" x14ac:dyDescent="0.2">
      <c r="A288">
        <f>ROW(Source!A367)</f>
        <v>367</v>
      </c>
      <c r="B288">
        <v>45334378</v>
      </c>
      <c r="C288">
        <v>45336041</v>
      </c>
      <c r="D288">
        <v>41671973</v>
      </c>
      <c r="E288">
        <v>1</v>
      </c>
      <c r="F288">
        <v>1</v>
      </c>
      <c r="G288">
        <v>27</v>
      </c>
      <c r="H288">
        <v>3</v>
      </c>
      <c r="I288" t="s">
        <v>598</v>
      </c>
      <c r="J288" t="s">
        <v>599</v>
      </c>
      <c r="K288" t="s">
        <v>600</v>
      </c>
      <c r="L288">
        <v>1339</v>
      </c>
      <c r="N288">
        <v>1007</v>
      </c>
      <c r="O288" t="s">
        <v>93</v>
      </c>
      <c r="P288" t="s">
        <v>93</v>
      </c>
      <c r="Q288">
        <v>1</v>
      </c>
      <c r="W288">
        <v>0</v>
      </c>
      <c r="X288">
        <v>858864401</v>
      </c>
      <c r="Y288">
        <v>1.6</v>
      </c>
      <c r="AA288">
        <v>9014.9</v>
      </c>
      <c r="AB288">
        <v>0</v>
      </c>
      <c r="AC288">
        <v>0</v>
      </c>
      <c r="AD288">
        <v>0</v>
      </c>
      <c r="AE288">
        <v>9014.9</v>
      </c>
      <c r="AF288">
        <v>0</v>
      </c>
      <c r="AG288">
        <v>0</v>
      </c>
      <c r="AH288">
        <v>0</v>
      </c>
      <c r="AI288">
        <v>1</v>
      </c>
      <c r="AJ288">
        <v>1</v>
      </c>
      <c r="AK288">
        <v>1</v>
      </c>
      <c r="AL288">
        <v>1</v>
      </c>
      <c r="AN288">
        <v>0</v>
      </c>
      <c r="AO288">
        <v>1</v>
      </c>
      <c r="AP288">
        <v>0</v>
      </c>
      <c r="AQ288">
        <v>0</v>
      </c>
      <c r="AR288">
        <v>0</v>
      </c>
      <c r="AS288" t="s">
        <v>3</v>
      </c>
      <c r="AT288">
        <v>1.6</v>
      </c>
      <c r="AU288" t="s">
        <v>3</v>
      </c>
      <c r="AV288">
        <v>0</v>
      </c>
      <c r="AW288">
        <v>2</v>
      </c>
      <c r="AX288">
        <v>45337386</v>
      </c>
      <c r="AY288">
        <v>1</v>
      </c>
      <c r="AZ288">
        <v>0</v>
      </c>
      <c r="BA288">
        <v>289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CX288">
        <f>Y288*Source!I367</f>
        <v>0</v>
      </c>
      <c r="CY288">
        <f>AA288</f>
        <v>9014.9</v>
      </c>
      <c r="CZ288">
        <f>AE288</f>
        <v>9014.9</v>
      </c>
      <c r="DA288">
        <f>AI288</f>
        <v>1</v>
      </c>
      <c r="DB288">
        <f t="shared" si="50"/>
        <v>14423.84</v>
      </c>
      <c r="DC288">
        <f t="shared" si="51"/>
        <v>0</v>
      </c>
    </row>
    <row r="289" spans="1:107" x14ac:dyDescent="0.2">
      <c r="A289">
        <f>ROW(Source!A431)</f>
        <v>431</v>
      </c>
      <c r="B289">
        <v>45334378</v>
      </c>
      <c r="C289">
        <v>45336062</v>
      </c>
      <c r="D289">
        <v>41655038</v>
      </c>
      <c r="E289">
        <v>27</v>
      </c>
      <c r="F289">
        <v>1</v>
      </c>
      <c r="G289">
        <v>27</v>
      </c>
      <c r="H289">
        <v>1</v>
      </c>
      <c r="I289" t="s">
        <v>420</v>
      </c>
      <c r="J289" t="s">
        <v>3</v>
      </c>
      <c r="K289" t="s">
        <v>421</v>
      </c>
      <c r="L289">
        <v>1191</v>
      </c>
      <c r="N289">
        <v>1013</v>
      </c>
      <c r="O289" t="s">
        <v>422</v>
      </c>
      <c r="P289" t="s">
        <v>422</v>
      </c>
      <c r="Q289">
        <v>1</v>
      </c>
      <c r="W289">
        <v>0</v>
      </c>
      <c r="X289">
        <v>476480486</v>
      </c>
      <c r="Y289">
        <v>1.59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1</v>
      </c>
      <c r="AJ289">
        <v>1</v>
      </c>
      <c r="AK289">
        <v>1</v>
      </c>
      <c r="AL289">
        <v>1</v>
      </c>
      <c r="AN289">
        <v>0</v>
      </c>
      <c r="AO289">
        <v>1</v>
      </c>
      <c r="AP289">
        <v>0</v>
      </c>
      <c r="AQ289">
        <v>0</v>
      </c>
      <c r="AR289">
        <v>0</v>
      </c>
      <c r="AS289" t="s">
        <v>3</v>
      </c>
      <c r="AT289">
        <v>1.59</v>
      </c>
      <c r="AU289" t="s">
        <v>3</v>
      </c>
      <c r="AV289">
        <v>1</v>
      </c>
      <c r="AW289">
        <v>2</v>
      </c>
      <c r="AX289">
        <v>45336072</v>
      </c>
      <c r="AY289">
        <v>1</v>
      </c>
      <c r="AZ289">
        <v>0</v>
      </c>
      <c r="BA289">
        <v>290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CX289">
        <f>Y289*Source!I431</f>
        <v>0</v>
      </c>
      <c r="CY289">
        <f>AD289</f>
        <v>0</v>
      </c>
      <c r="CZ289">
        <f>AH289</f>
        <v>0</v>
      </c>
      <c r="DA289">
        <f>AL289</f>
        <v>1</v>
      </c>
      <c r="DB289">
        <f t="shared" si="50"/>
        <v>0</v>
      </c>
      <c r="DC289">
        <f t="shared" si="51"/>
        <v>0</v>
      </c>
    </row>
    <row r="290" spans="1:107" x14ac:dyDescent="0.2">
      <c r="A290">
        <f>ROW(Source!A431)</f>
        <v>431</v>
      </c>
      <c r="B290">
        <v>45334378</v>
      </c>
      <c r="C290">
        <v>45336062</v>
      </c>
      <c r="D290">
        <v>41667290</v>
      </c>
      <c r="E290">
        <v>1</v>
      </c>
      <c r="F290">
        <v>1</v>
      </c>
      <c r="G290">
        <v>27</v>
      </c>
      <c r="H290">
        <v>2</v>
      </c>
      <c r="I290" t="s">
        <v>514</v>
      </c>
      <c r="J290" t="s">
        <v>515</v>
      </c>
      <c r="K290" t="s">
        <v>516</v>
      </c>
      <c r="L290">
        <v>1368</v>
      </c>
      <c r="N290">
        <v>1011</v>
      </c>
      <c r="O290" t="s">
        <v>426</v>
      </c>
      <c r="P290" t="s">
        <v>426</v>
      </c>
      <c r="Q290">
        <v>1</v>
      </c>
      <c r="W290">
        <v>0</v>
      </c>
      <c r="X290">
        <v>-903558812</v>
      </c>
      <c r="Y290">
        <v>4.9800000000000004</v>
      </c>
      <c r="AA290">
        <v>0</v>
      </c>
      <c r="AB290">
        <v>1493.72</v>
      </c>
      <c r="AC290">
        <v>566.86</v>
      </c>
      <c r="AD290">
        <v>0</v>
      </c>
      <c r="AE290">
        <v>0</v>
      </c>
      <c r="AF290">
        <v>1493.72</v>
      </c>
      <c r="AG290">
        <v>566.86</v>
      </c>
      <c r="AH290">
        <v>0</v>
      </c>
      <c r="AI290">
        <v>1</v>
      </c>
      <c r="AJ290">
        <v>1</v>
      </c>
      <c r="AK290">
        <v>1</v>
      </c>
      <c r="AL290">
        <v>1</v>
      </c>
      <c r="AN290">
        <v>0</v>
      </c>
      <c r="AO290">
        <v>1</v>
      </c>
      <c r="AP290">
        <v>0</v>
      </c>
      <c r="AQ290">
        <v>0</v>
      </c>
      <c r="AR290">
        <v>0</v>
      </c>
      <c r="AS290" t="s">
        <v>3</v>
      </c>
      <c r="AT290">
        <v>4.9800000000000004</v>
      </c>
      <c r="AU290" t="s">
        <v>3</v>
      </c>
      <c r="AV290">
        <v>0</v>
      </c>
      <c r="AW290">
        <v>2</v>
      </c>
      <c r="AX290">
        <v>45336073</v>
      </c>
      <c r="AY290">
        <v>1</v>
      </c>
      <c r="AZ290">
        <v>0</v>
      </c>
      <c r="BA290">
        <v>291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CX290">
        <f>Y290*Source!I431</f>
        <v>0</v>
      </c>
      <c r="CY290">
        <f>AB290</f>
        <v>1493.72</v>
      </c>
      <c r="CZ290">
        <f>AF290</f>
        <v>1493.72</v>
      </c>
      <c r="DA290">
        <f>AJ290</f>
        <v>1</v>
      </c>
      <c r="DB290">
        <f t="shared" si="50"/>
        <v>7438.73</v>
      </c>
      <c r="DC290">
        <f t="shared" si="51"/>
        <v>2822.96</v>
      </c>
    </row>
    <row r="291" spans="1:107" x14ac:dyDescent="0.2">
      <c r="A291">
        <f>ROW(Source!A431)</f>
        <v>431</v>
      </c>
      <c r="B291">
        <v>45334378</v>
      </c>
      <c r="C291">
        <v>45336062</v>
      </c>
      <c r="D291">
        <v>41667313</v>
      </c>
      <c r="E291">
        <v>1</v>
      </c>
      <c r="F291">
        <v>1</v>
      </c>
      <c r="G291">
        <v>27</v>
      </c>
      <c r="H291">
        <v>2</v>
      </c>
      <c r="I291" t="s">
        <v>517</v>
      </c>
      <c r="J291" t="s">
        <v>518</v>
      </c>
      <c r="K291" t="s">
        <v>519</v>
      </c>
      <c r="L291">
        <v>1368</v>
      </c>
      <c r="N291">
        <v>1011</v>
      </c>
      <c r="O291" t="s">
        <v>426</v>
      </c>
      <c r="P291" t="s">
        <v>426</v>
      </c>
      <c r="Q291">
        <v>1</v>
      </c>
      <c r="W291">
        <v>0</v>
      </c>
      <c r="X291">
        <v>-888973741</v>
      </c>
      <c r="Y291">
        <v>1.25</v>
      </c>
      <c r="AA291">
        <v>0</v>
      </c>
      <c r="AB291">
        <v>1072.23</v>
      </c>
      <c r="AC291">
        <v>488.73</v>
      </c>
      <c r="AD291">
        <v>0</v>
      </c>
      <c r="AE291">
        <v>0</v>
      </c>
      <c r="AF291">
        <v>1072.23</v>
      </c>
      <c r="AG291">
        <v>488.73</v>
      </c>
      <c r="AH291">
        <v>0</v>
      </c>
      <c r="AI291">
        <v>1</v>
      </c>
      <c r="AJ291">
        <v>1</v>
      </c>
      <c r="AK291">
        <v>1</v>
      </c>
      <c r="AL291">
        <v>1</v>
      </c>
      <c r="AN291">
        <v>0</v>
      </c>
      <c r="AO291">
        <v>1</v>
      </c>
      <c r="AP291">
        <v>0</v>
      </c>
      <c r="AQ291">
        <v>0</v>
      </c>
      <c r="AR291">
        <v>0</v>
      </c>
      <c r="AS291" t="s">
        <v>3</v>
      </c>
      <c r="AT291">
        <v>1.25</v>
      </c>
      <c r="AU291" t="s">
        <v>3</v>
      </c>
      <c r="AV291">
        <v>0</v>
      </c>
      <c r="AW291">
        <v>2</v>
      </c>
      <c r="AX291">
        <v>45336074</v>
      </c>
      <c r="AY291">
        <v>1</v>
      </c>
      <c r="AZ291">
        <v>0</v>
      </c>
      <c r="BA291">
        <v>292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CX291">
        <f>Y291*Source!I431</f>
        <v>0</v>
      </c>
      <c r="CY291">
        <f>AB291</f>
        <v>1072.23</v>
      </c>
      <c r="CZ291">
        <f>AF291</f>
        <v>1072.23</v>
      </c>
      <c r="DA291">
        <f>AJ291</f>
        <v>1</v>
      </c>
      <c r="DB291">
        <f t="shared" si="50"/>
        <v>1340.29</v>
      </c>
      <c r="DC291">
        <f t="shared" si="51"/>
        <v>610.91</v>
      </c>
    </row>
    <row r="292" spans="1:107" x14ac:dyDescent="0.2">
      <c r="A292">
        <f>ROW(Source!A432)</f>
        <v>432</v>
      </c>
      <c r="B292">
        <v>45334378</v>
      </c>
      <c r="C292">
        <v>45336075</v>
      </c>
      <c r="D292">
        <v>41655038</v>
      </c>
      <c r="E292">
        <v>27</v>
      </c>
      <c r="F292">
        <v>1</v>
      </c>
      <c r="G292">
        <v>27</v>
      </c>
      <c r="H292">
        <v>1</v>
      </c>
      <c r="I292" t="s">
        <v>420</v>
      </c>
      <c r="J292" t="s">
        <v>3</v>
      </c>
      <c r="K292" t="s">
        <v>421</v>
      </c>
      <c r="L292">
        <v>1191</v>
      </c>
      <c r="N292">
        <v>1013</v>
      </c>
      <c r="O292" t="s">
        <v>422</v>
      </c>
      <c r="P292" t="s">
        <v>422</v>
      </c>
      <c r="Q292">
        <v>1</v>
      </c>
      <c r="W292">
        <v>0</v>
      </c>
      <c r="X292">
        <v>476480486</v>
      </c>
      <c r="Y292">
        <v>221.6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1</v>
      </c>
      <c r="AJ292">
        <v>1</v>
      </c>
      <c r="AK292">
        <v>1</v>
      </c>
      <c r="AL292">
        <v>1</v>
      </c>
      <c r="AN292">
        <v>0</v>
      </c>
      <c r="AO292">
        <v>1</v>
      </c>
      <c r="AP292">
        <v>0</v>
      </c>
      <c r="AQ292">
        <v>0</v>
      </c>
      <c r="AR292">
        <v>0</v>
      </c>
      <c r="AS292" t="s">
        <v>3</v>
      </c>
      <c r="AT292">
        <v>221.6</v>
      </c>
      <c r="AU292" t="s">
        <v>3</v>
      </c>
      <c r="AV292">
        <v>1</v>
      </c>
      <c r="AW292">
        <v>2</v>
      </c>
      <c r="AX292">
        <v>45336079</v>
      </c>
      <c r="AY292">
        <v>1</v>
      </c>
      <c r="AZ292">
        <v>0</v>
      </c>
      <c r="BA292">
        <v>293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CX292">
        <f>Y292*Source!I432</f>
        <v>0</v>
      </c>
      <c r="CY292">
        <f>AD292</f>
        <v>0</v>
      </c>
      <c r="CZ292">
        <f>AH292</f>
        <v>0</v>
      </c>
      <c r="DA292">
        <f>AL292</f>
        <v>1</v>
      </c>
      <c r="DB292">
        <f t="shared" si="50"/>
        <v>0</v>
      </c>
      <c r="DC292">
        <f t="shared" si="51"/>
        <v>0</v>
      </c>
    </row>
    <row r="293" spans="1:107" x14ac:dyDescent="0.2">
      <c r="A293">
        <f>ROW(Source!A433)</f>
        <v>433</v>
      </c>
      <c r="B293">
        <v>45334378</v>
      </c>
      <c r="C293">
        <v>45336080</v>
      </c>
      <c r="D293">
        <v>41655038</v>
      </c>
      <c r="E293">
        <v>27</v>
      </c>
      <c r="F293">
        <v>1</v>
      </c>
      <c r="G293">
        <v>27</v>
      </c>
      <c r="H293">
        <v>1</v>
      </c>
      <c r="I293" t="s">
        <v>420</v>
      </c>
      <c r="J293" t="s">
        <v>3</v>
      </c>
      <c r="K293" t="s">
        <v>421</v>
      </c>
      <c r="L293">
        <v>1191</v>
      </c>
      <c r="N293">
        <v>1013</v>
      </c>
      <c r="O293" t="s">
        <v>422</v>
      </c>
      <c r="P293" t="s">
        <v>422</v>
      </c>
      <c r="Q293">
        <v>1</v>
      </c>
      <c r="W293">
        <v>0</v>
      </c>
      <c r="X293">
        <v>476480486</v>
      </c>
      <c r="Y293">
        <v>83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1</v>
      </c>
      <c r="AK293">
        <v>1</v>
      </c>
      <c r="AL293">
        <v>1</v>
      </c>
      <c r="AN293">
        <v>0</v>
      </c>
      <c r="AO293">
        <v>1</v>
      </c>
      <c r="AP293">
        <v>0</v>
      </c>
      <c r="AQ293">
        <v>0</v>
      </c>
      <c r="AR293">
        <v>0</v>
      </c>
      <c r="AS293" t="s">
        <v>3</v>
      </c>
      <c r="AT293">
        <v>83</v>
      </c>
      <c r="AU293" t="s">
        <v>3</v>
      </c>
      <c r="AV293">
        <v>1</v>
      </c>
      <c r="AW293">
        <v>2</v>
      </c>
      <c r="AX293">
        <v>45336084</v>
      </c>
      <c r="AY293">
        <v>1</v>
      </c>
      <c r="AZ293">
        <v>0</v>
      </c>
      <c r="BA293">
        <v>294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CX293">
        <f>Y293*Source!I433</f>
        <v>0</v>
      </c>
      <c r="CY293">
        <f>AD293</f>
        <v>0</v>
      </c>
      <c r="CZ293">
        <f>AH293</f>
        <v>0</v>
      </c>
      <c r="DA293">
        <f>AL293</f>
        <v>1</v>
      </c>
      <c r="DB293">
        <f t="shared" si="50"/>
        <v>0</v>
      </c>
      <c r="DC293">
        <f t="shared" si="51"/>
        <v>0</v>
      </c>
    </row>
    <row r="294" spans="1:107" x14ac:dyDescent="0.2">
      <c r="A294">
        <f>ROW(Source!A434)</f>
        <v>434</v>
      </c>
      <c r="B294">
        <v>45334378</v>
      </c>
      <c r="C294">
        <v>45336085</v>
      </c>
      <c r="D294">
        <v>41668090</v>
      </c>
      <c r="E294">
        <v>1</v>
      </c>
      <c r="F294">
        <v>1</v>
      </c>
      <c r="G294">
        <v>27</v>
      </c>
      <c r="H294">
        <v>2</v>
      </c>
      <c r="I294" t="s">
        <v>463</v>
      </c>
      <c r="J294" t="s">
        <v>464</v>
      </c>
      <c r="K294" t="s">
        <v>465</v>
      </c>
      <c r="L294">
        <v>1368</v>
      </c>
      <c r="N294">
        <v>1011</v>
      </c>
      <c r="O294" t="s">
        <v>426</v>
      </c>
      <c r="P294" t="s">
        <v>426</v>
      </c>
      <c r="Q294">
        <v>1</v>
      </c>
      <c r="W294">
        <v>0</v>
      </c>
      <c r="X294">
        <v>-1786200580</v>
      </c>
      <c r="Y294">
        <v>3.1E-2</v>
      </c>
      <c r="AA294">
        <v>0</v>
      </c>
      <c r="AB294">
        <v>1014.12</v>
      </c>
      <c r="AC294">
        <v>317.13</v>
      </c>
      <c r="AD294">
        <v>0</v>
      </c>
      <c r="AE294">
        <v>0</v>
      </c>
      <c r="AF294">
        <v>1014.12</v>
      </c>
      <c r="AG294">
        <v>317.13</v>
      </c>
      <c r="AH294">
        <v>0</v>
      </c>
      <c r="AI294">
        <v>1</v>
      </c>
      <c r="AJ294">
        <v>1</v>
      </c>
      <c r="AK294">
        <v>1</v>
      </c>
      <c r="AL294">
        <v>1</v>
      </c>
      <c r="AN294">
        <v>0</v>
      </c>
      <c r="AO294">
        <v>1</v>
      </c>
      <c r="AP294">
        <v>0</v>
      </c>
      <c r="AQ294">
        <v>0</v>
      </c>
      <c r="AR294">
        <v>0</v>
      </c>
      <c r="AS294" t="s">
        <v>3</v>
      </c>
      <c r="AT294">
        <v>3.1E-2</v>
      </c>
      <c r="AU294" t="s">
        <v>3</v>
      </c>
      <c r="AV294">
        <v>0</v>
      </c>
      <c r="AW294">
        <v>2</v>
      </c>
      <c r="AX294">
        <v>45336089</v>
      </c>
      <c r="AY294">
        <v>1</v>
      </c>
      <c r="AZ294">
        <v>0</v>
      </c>
      <c r="BA294">
        <v>295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CX294">
        <f>Y294*Source!I434</f>
        <v>0</v>
      </c>
      <c r="CY294">
        <f>AB294</f>
        <v>1014.12</v>
      </c>
      <c r="CZ294">
        <f>AF294</f>
        <v>1014.12</v>
      </c>
      <c r="DA294">
        <f>AJ294</f>
        <v>1</v>
      </c>
      <c r="DB294">
        <f t="shared" si="50"/>
        <v>31.44</v>
      </c>
      <c r="DC294">
        <f t="shared" si="51"/>
        <v>9.83</v>
      </c>
    </row>
    <row r="295" spans="1:107" x14ac:dyDescent="0.2">
      <c r="A295">
        <f>ROW(Source!A435)</f>
        <v>435</v>
      </c>
      <c r="B295">
        <v>45334378</v>
      </c>
      <c r="C295">
        <v>45336090</v>
      </c>
      <c r="D295">
        <v>41668090</v>
      </c>
      <c r="E295">
        <v>1</v>
      </c>
      <c r="F295">
        <v>1</v>
      </c>
      <c r="G295">
        <v>27</v>
      </c>
      <c r="H295">
        <v>2</v>
      </c>
      <c r="I295" t="s">
        <v>463</v>
      </c>
      <c r="J295" t="s">
        <v>464</v>
      </c>
      <c r="K295" t="s">
        <v>465</v>
      </c>
      <c r="L295">
        <v>1368</v>
      </c>
      <c r="N295">
        <v>1011</v>
      </c>
      <c r="O295" t="s">
        <v>426</v>
      </c>
      <c r="P295" t="s">
        <v>426</v>
      </c>
      <c r="Q295">
        <v>1</v>
      </c>
      <c r="W295">
        <v>0</v>
      </c>
      <c r="X295">
        <v>-1786200580</v>
      </c>
      <c r="Y295">
        <v>0.4</v>
      </c>
      <c r="AA295">
        <v>0</v>
      </c>
      <c r="AB295">
        <v>1014.12</v>
      </c>
      <c r="AC295">
        <v>317.13</v>
      </c>
      <c r="AD295">
        <v>0</v>
      </c>
      <c r="AE295">
        <v>0</v>
      </c>
      <c r="AF295">
        <v>1014.12</v>
      </c>
      <c r="AG295">
        <v>317.13</v>
      </c>
      <c r="AH295">
        <v>0</v>
      </c>
      <c r="AI295">
        <v>1</v>
      </c>
      <c r="AJ295">
        <v>1</v>
      </c>
      <c r="AK295">
        <v>1</v>
      </c>
      <c r="AL295">
        <v>1</v>
      </c>
      <c r="AN295">
        <v>0</v>
      </c>
      <c r="AO295">
        <v>1</v>
      </c>
      <c r="AP295">
        <v>1</v>
      </c>
      <c r="AQ295">
        <v>0</v>
      </c>
      <c r="AR295">
        <v>0</v>
      </c>
      <c r="AS295" t="s">
        <v>3</v>
      </c>
      <c r="AT295">
        <v>0.01</v>
      </c>
      <c r="AU295" t="s">
        <v>323</v>
      </c>
      <c r="AV295">
        <v>0</v>
      </c>
      <c r="AW295">
        <v>2</v>
      </c>
      <c r="AX295">
        <v>45336094</v>
      </c>
      <c r="AY295">
        <v>1</v>
      </c>
      <c r="AZ295">
        <v>0</v>
      </c>
      <c r="BA295">
        <v>296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CX295">
        <f>Y295*Source!I435</f>
        <v>0</v>
      </c>
      <c r="CY295">
        <f>AB295</f>
        <v>1014.12</v>
      </c>
      <c r="CZ295">
        <f>AF295</f>
        <v>1014.12</v>
      </c>
      <c r="DA295">
        <f>AJ295</f>
        <v>1</v>
      </c>
      <c r="DB295">
        <f>ROUND((ROUND(AT295*CZ295,2)*40),6)</f>
        <v>405.6</v>
      </c>
      <c r="DC295">
        <f>ROUND((ROUND(AT295*AG295,2)*40),6)</f>
        <v>126.8</v>
      </c>
    </row>
    <row r="296" spans="1:107" x14ac:dyDescent="0.2">
      <c r="A296">
        <f>ROW(Source!A437)</f>
        <v>437</v>
      </c>
      <c r="B296">
        <v>45334378</v>
      </c>
      <c r="C296">
        <v>45336096</v>
      </c>
      <c r="D296">
        <v>41655038</v>
      </c>
      <c r="E296">
        <v>27</v>
      </c>
      <c r="F296">
        <v>1</v>
      </c>
      <c r="G296">
        <v>27</v>
      </c>
      <c r="H296">
        <v>1</v>
      </c>
      <c r="I296" t="s">
        <v>420</v>
      </c>
      <c r="J296" t="s">
        <v>3</v>
      </c>
      <c r="K296" t="s">
        <v>421</v>
      </c>
      <c r="L296">
        <v>1191</v>
      </c>
      <c r="N296">
        <v>1013</v>
      </c>
      <c r="O296" t="s">
        <v>422</v>
      </c>
      <c r="P296" t="s">
        <v>422</v>
      </c>
      <c r="Q296">
        <v>1</v>
      </c>
      <c r="W296">
        <v>0</v>
      </c>
      <c r="X296">
        <v>476480486</v>
      </c>
      <c r="Y296">
        <v>30.8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1</v>
      </c>
      <c r="AJ296">
        <v>1</v>
      </c>
      <c r="AK296">
        <v>1</v>
      </c>
      <c r="AL296">
        <v>1</v>
      </c>
      <c r="AN296">
        <v>0</v>
      </c>
      <c r="AO296">
        <v>1</v>
      </c>
      <c r="AP296">
        <v>0</v>
      </c>
      <c r="AQ296">
        <v>0</v>
      </c>
      <c r="AR296">
        <v>0</v>
      </c>
      <c r="AS296" t="s">
        <v>3</v>
      </c>
      <c r="AT296">
        <v>30.8</v>
      </c>
      <c r="AU296" t="s">
        <v>3</v>
      </c>
      <c r="AV296">
        <v>1</v>
      </c>
      <c r="AW296">
        <v>2</v>
      </c>
      <c r="AX296">
        <v>45336109</v>
      </c>
      <c r="AY296">
        <v>1</v>
      </c>
      <c r="AZ296">
        <v>0</v>
      </c>
      <c r="BA296">
        <v>297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CX296">
        <f>Y296*Source!I437</f>
        <v>0</v>
      </c>
      <c r="CY296">
        <f>AD296</f>
        <v>0</v>
      </c>
      <c r="CZ296">
        <f>AH296</f>
        <v>0</v>
      </c>
      <c r="DA296">
        <f>AL296</f>
        <v>1</v>
      </c>
      <c r="DB296">
        <f t="shared" ref="DB296:DB304" si="52">ROUND(ROUND(AT296*CZ296,2),6)</f>
        <v>0</v>
      </c>
      <c r="DC296">
        <f t="shared" ref="DC296:DC304" si="53">ROUND(ROUND(AT296*AG296,2),6)</f>
        <v>0</v>
      </c>
    </row>
    <row r="297" spans="1:107" x14ac:dyDescent="0.2">
      <c r="A297">
        <f>ROW(Source!A437)</f>
        <v>437</v>
      </c>
      <c r="B297">
        <v>45334378</v>
      </c>
      <c r="C297">
        <v>45336096</v>
      </c>
      <c r="D297">
        <v>41667891</v>
      </c>
      <c r="E297">
        <v>1</v>
      </c>
      <c r="F297">
        <v>1</v>
      </c>
      <c r="G297">
        <v>27</v>
      </c>
      <c r="H297">
        <v>2</v>
      </c>
      <c r="I297" t="s">
        <v>601</v>
      </c>
      <c r="J297" t="s">
        <v>602</v>
      </c>
      <c r="K297" t="s">
        <v>603</v>
      </c>
      <c r="L297">
        <v>1368</v>
      </c>
      <c r="N297">
        <v>1011</v>
      </c>
      <c r="O297" t="s">
        <v>426</v>
      </c>
      <c r="P297" t="s">
        <v>426</v>
      </c>
      <c r="Q297">
        <v>1</v>
      </c>
      <c r="W297">
        <v>0</v>
      </c>
      <c r="X297">
        <v>526885268</v>
      </c>
      <c r="Y297">
        <v>0.06</v>
      </c>
      <c r="AA297">
        <v>0</v>
      </c>
      <c r="AB297">
        <v>20.7</v>
      </c>
      <c r="AC297">
        <v>9.74</v>
      </c>
      <c r="AD297">
        <v>0</v>
      </c>
      <c r="AE297">
        <v>0</v>
      </c>
      <c r="AF297">
        <v>20.7</v>
      </c>
      <c r="AG297">
        <v>9.74</v>
      </c>
      <c r="AH297">
        <v>0</v>
      </c>
      <c r="AI297">
        <v>1</v>
      </c>
      <c r="AJ297">
        <v>1</v>
      </c>
      <c r="AK297">
        <v>1</v>
      </c>
      <c r="AL297">
        <v>1</v>
      </c>
      <c r="AN297">
        <v>0</v>
      </c>
      <c r="AO297">
        <v>1</v>
      </c>
      <c r="AP297">
        <v>0</v>
      </c>
      <c r="AQ297">
        <v>0</v>
      </c>
      <c r="AR297">
        <v>0</v>
      </c>
      <c r="AS297" t="s">
        <v>3</v>
      </c>
      <c r="AT297">
        <v>0.06</v>
      </c>
      <c r="AU297" t="s">
        <v>3</v>
      </c>
      <c r="AV297">
        <v>0</v>
      </c>
      <c r="AW297">
        <v>2</v>
      </c>
      <c r="AX297">
        <v>45336110</v>
      </c>
      <c r="AY297">
        <v>1</v>
      </c>
      <c r="AZ297">
        <v>0</v>
      </c>
      <c r="BA297">
        <v>298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CX297">
        <f>Y297*Source!I437</f>
        <v>0</v>
      </c>
      <c r="CY297">
        <f>AB297</f>
        <v>20.7</v>
      </c>
      <c r="CZ297">
        <f>AF297</f>
        <v>20.7</v>
      </c>
      <c r="DA297">
        <f>AJ297</f>
        <v>1</v>
      </c>
      <c r="DB297">
        <f t="shared" si="52"/>
        <v>1.24</v>
      </c>
      <c r="DC297">
        <f t="shared" si="53"/>
        <v>0.57999999999999996</v>
      </c>
    </row>
    <row r="298" spans="1:107" x14ac:dyDescent="0.2">
      <c r="A298">
        <f>ROW(Source!A437)</f>
        <v>437</v>
      </c>
      <c r="B298">
        <v>45334378</v>
      </c>
      <c r="C298">
        <v>45336096</v>
      </c>
      <c r="D298">
        <v>41667341</v>
      </c>
      <c r="E298">
        <v>1</v>
      </c>
      <c r="F298">
        <v>1</v>
      </c>
      <c r="G298">
        <v>27</v>
      </c>
      <c r="H298">
        <v>2</v>
      </c>
      <c r="I298" t="s">
        <v>604</v>
      </c>
      <c r="J298" t="s">
        <v>605</v>
      </c>
      <c r="K298" t="s">
        <v>606</v>
      </c>
      <c r="L298">
        <v>1368</v>
      </c>
      <c r="N298">
        <v>1011</v>
      </c>
      <c r="O298" t="s">
        <v>426</v>
      </c>
      <c r="P298" t="s">
        <v>426</v>
      </c>
      <c r="Q298">
        <v>1</v>
      </c>
      <c r="W298">
        <v>0</v>
      </c>
      <c r="X298">
        <v>277467460</v>
      </c>
      <c r="Y298">
        <v>0.06</v>
      </c>
      <c r="AA298">
        <v>0</v>
      </c>
      <c r="AB298">
        <v>991.89</v>
      </c>
      <c r="AC298">
        <v>360.79</v>
      </c>
      <c r="AD298">
        <v>0</v>
      </c>
      <c r="AE298">
        <v>0</v>
      </c>
      <c r="AF298">
        <v>991.89</v>
      </c>
      <c r="AG298">
        <v>360.79</v>
      </c>
      <c r="AH298">
        <v>0</v>
      </c>
      <c r="AI298">
        <v>1</v>
      </c>
      <c r="AJ298">
        <v>1</v>
      </c>
      <c r="AK298">
        <v>1</v>
      </c>
      <c r="AL298">
        <v>1</v>
      </c>
      <c r="AN298">
        <v>0</v>
      </c>
      <c r="AO298">
        <v>1</v>
      </c>
      <c r="AP298">
        <v>0</v>
      </c>
      <c r="AQ298">
        <v>0</v>
      </c>
      <c r="AR298">
        <v>0</v>
      </c>
      <c r="AS298" t="s">
        <v>3</v>
      </c>
      <c r="AT298">
        <v>0.06</v>
      </c>
      <c r="AU298" t="s">
        <v>3</v>
      </c>
      <c r="AV298">
        <v>0</v>
      </c>
      <c r="AW298">
        <v>2</v>
      </c>
      <c r="AX298">
        <v>45336111</v>
      </c>
      <c r="AY298">
        <v>1</v>
      </c>
      <c r="AZ298">
        <v>0</v>
      </c>
      <c r="BA298">
        <v>299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CX298">
        <f>Y298*Source!I437</f>
        <v>0</v>
      </c>
      <c r="CY298">
        <f>AB298</f>
        <v>991.89</v>
      </c>
      <c r="CZ298">
        <f>AF298</f>
        <v>991.89</v>
      </c>
      <c r="DA298">
        <f>AJ298</f>
        <v>1</v>
      </c>
      <c r="DB298">
        <f t="shared" si="52"/>
        <v>59.51</v>
      </c>
      <c r="DC298">
        <f t="shared" si="53"/>
        <v>21.65</v>
      </c>
    </row>
    <row r="299" spans="1:107" x14ac:dyDescent="0.2">
      <c r="A299">
        <f>ROW(Source!A437)</f>
        <v>437</v>
      </c>
      <c r="B299">
        <v>45334378</v>
      </c>
      <c r="C299">
        <v>45336096</v>
      </c>
      <c r="D299">
        <v>41671920</v>
      </c>
      <c r="E299">
        <v>1</v>
      </c>
      <c r="F299">
        <v>1</v>
      </c>
      <c r="G299">
        <v>27</v>
      </c>
      <c r="H299">
        <v>3</v>
      </c>
      <c r="I299" t="s">
        <v>607</v>
      </c>
      <c r="J299" t="s">
        <v>608</v>
      </c>
      <c r="K299" t="s">
        <v>609</v>
      </c>
      <c r="L299">
        <v>1339</v>
      </c>
      <c r="N299">
        <v>1007</v>
      </c>
      <c r="O299" t="s">
        <v>93</v>
      </c>
      <c r="P299" t="s">
        <v>93</v>
      </c>
      <c r="Q299">
        <v>1</v>
      </c>
      <c r="W299">
        <v>0</v>
      </c>
      <c r="X299">
        <v>-1277312656</v>
      </c>
      <c r="Y299">
        <v>15</v>
      </c>
      <c r="AA299">
        <v>753.67</v>
      </c>
      <c r="AB299">
        <v>0</v>
      </c>
      <c r="AC299">
        <v>0</v>
      </c>
      <c r="AD299">
        <v>0</v>
      </c>
      <c r="AE299">
        <v>753.67</v>
      </c>
      <c r="AF299">
        <v>0</v>
      </c>
      <c r="AG299">
        <v>0</v>
      </c>
      <c r="AH299">
        <v>0</v>
      </c>
      <c r="AI299">
        <v>1</v>
      </c>
      <c r="AJ299">
        <v>1</v>
      </c>
      <c r="AK299">
        <v>1</v>
      </c>
      <c r="AL299">
        <v>1</v>
      </c>
      <c r="AN299">
        <v>0</v>
      </c>
      <c r="AO299">
        <v>1</v>
      </c>
      <c r="AP299">
        <v>0</v>
      </c>
      <c r="AQ299">
        <v>0</v>
      </c>
      <c r="AR299">
        <v>0</v>
      </c>
      <c r="AS299" t="s">
        <v>3</v>
      </c>
      <c r="AT299">
        <v>15</v>
      </c>
      <c r="AU299" t="s">
        <v>3</v>
      </c>
      <c r="AV299">
        <v>0</v>
      </c>
      <c r="AW299">
        <v>2</v>
      </c>
      <c r="AX299">
        <v>45336112</v>
      </c>
      <c r="AY299">
        <v>1</v>
      </c>
      <c r="AZ299">
        <v>0</v>
      </c>
      <c r="BA299">
        <v>300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CX299">
        <f>Y299*Source!I437</f>
        <v>0</v>
      </c>
      <c r="CY299">
        <f>AA299</f>
        <v>753.67</v>
      </c>
      <c r="CZ299">
        <f>AE299</f>
        <v>753.67</v>
      </c>
      <c r="DA299">
        <f>AI299</f>
        <v>1</v>
      </c>
      <c r="DB299">
        <f t="shared" si="52"/>
        <v>11305.05</v>
      </c>
      <c r="DC299">
        <f t="shared" si="53"/>
        <v>0</v>
      </c>
    </row>
    <row r="300" spans="1:107" x14ac:dyDescent="0.2">
      <c r="A300">
        <f>ROW(Source!A438)</f>
        <v>438</v>
      </c>
      <c r="B300">
        <v>45334378</v>
      </c>
      <c r="C300">
        <v>45336113</v>
      </c>
      <c r="D300">
        <v>41655038</v>
      </c>
      <c r="E300">
        <v>27</v>
      </c>
      <c r="F300">
        <v>1</v>
      </c>
      <c r="G300">
        <v>27</v>
      </c>
      <c r="H300">
        <v>1</v>
      </c>
      <c r="I300" t="s">
        <v>420</v>
      </c>
      <c r="J300" t="s">
        <v>3</v>
      </c>
      <c r="K300" t="s">
        <v>421</v>
      </c>
      <c r="L300">
        <v>1191</v>
      </c>
      <c r="N300">
        <v>1013</v>
      </c>
      <c r="O300" t="s">
        <v>422</v>
      </c>
      <c r="P300" t="s">
        <v>422</v>
      </c>
      <c r="Q300">
        <v>1</v>
      </c>
      <c r="W300">
        <v>0</v>
      </c>
      <c r="X300">
        <v>476480486</v>
      </c>
      <c r="Y300">
        <v>46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1</v>
      </c>
      <c r="AJ300">
        <v>1</v>
      </c>
      <c r="AK300">
        <v>1</v>
      </c>
      <c r="AL300">
        <v>1</v>
      </c>
      <c r="AN300">
        <v>0</v>
      </c>
      <c r="AO300">
        <v>1</v>
      </c>
      <c r="AP300">
        <v>0</v>
      </c>
      <c r="AQ300">
        <v>0</v>
      </c>
      <c r="AR300">
        <v>0</v>
      </c>
      <c r="AS300" t="s">
        <v>3</v>
      </c>
      <c r="AT300">
        <v>46</v>
      </c>
      <c r="AU300" t="s">
        <v>3</v>
      </c>
      <c r="AV300">
        <v>1</v>
      </c>
      <c r="AW300">
        <v>2</v>
      </c>
      <c r="AX300">
        <v>45336120</v>
      </c>
      <c r="AY300">
        <v>1</v>
      </c>
      <c r="AZ300">
        <v>0</v>
      </c>
      <c r="BA300">
        <v>301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CX300">
        <f>Y300*Source!I438</f>
        <v>0</v>
      </c>
      <c r="CY300">
        <f>AD300</f>
        <v>0</v>
      </c>
      <c r="CZ300">
        <f>AH300</f>
        <v>0</v>
      </c>
      <c r="DA300">
        <f>AL300</f>
        <v>1</v>
      </c>
      <c r="DB300">
        <f t="shared" si="52"/>
        <v>0</v>
      </c>
      <c r="DC300">
        <f t="shared" si="53"/>
        <v>0</v>
      </c>
    </row>
    <row r="301" spans="1:107" x14ac:dyDescent="0.2">
      <c r="A301">
        <f>ROW(Source!A438)</f>
        <v>438</v>
      </c>
      <c r="B301">
        <v>45334378</v>
      </c>
      <c r="C301">
        <v>45336113</v>
      </c>
      <c r="D301">
        <v>41671920</v>
      </c>
      <c r="E301">
        <v>1</v>
      </c>
      <c r="F301">
        <v>1</v>
      </c>
      <c r="G301">
        <v>27</v>
      </c>
      <c r="H301">
        <v>3</v>
      </c>
      <c r="I301" t="s">
        <v>607</v>
      </c>
      <c r="J301" t="s">
        <v>608</v>
      </c>
      <c r="K301" t="s">
        <v>609</v>
      </c>
      <c r="L301">
        <v>1339</v>
      </c>
      <c r="N301">
        <v>1007</v>
      </c>
      <c r="O301" t="s">
        <v>93</v>
      </c>
      <c r="P301" t="s">
        <v>93</v>
      </c>
      <c r="Q301">
        <v>1</v>
      </c>
      <c r="W301">
        <v>0</v>
      </c>
      <c r="X301">
        <v>-1277312656</v>
      </c>
      <c r="Y301">
        <v>15</v>
      </c>
      <c r="AA301">
        <v>753.67</v>
      </c>
      <c r="AB301">
        <v>0</v>
      </c>
      <c r="AC301">
        <v>0</v>
      </c>
      <c r="AD301">
        <v>0</v>
      </c>
      <c r="AE301">
        <v>753.67</v>
      </c>
      <c r="AF301">
        <v>0</v>
      </c>
      <c r="AG301">
        <v>0</v>
      </c>
      <c r="AH301">
        <v>0</v>
      </c>
      <c r="AI301">
        <v>1</v>
      </c>
      <c r="AJ301">
        <v>1</v>
      </c>
      <c r="AK301">
        <v>1</v>
      </c>
      <c r="AL301">
        <v>1</v>
      </c>
      <c r="AN301">
        <v>0</v>
      </c>
      <c r="AO301">
        <v>1</v>
      </c>
      <c r="AP301">
        <v>0</v>
      </c>
      <c r="AQ301">
        <v>0</v>
      </c>
      <c r="AR301">
        <v>0</v>
      </c>
      <c r="AS301" t="s">
        <v>3</v>
      </c>
      <c r="AT301">
        <v>15</v>
      </c>
      <c r="AU301" t="s">
        <v>3</v>
      </c>
      <c r="AV301">
        <v>0</v>
      </c>
      <c r="AW301">
        <v>2</v>
      </c>
      <c r="AX301">
        <v>45336121</v>
      </c>
      <c r="AY301">
        <v>1</v>
      </c>
      <c r="AZ301">
        <v>0</v>
      </c>
      <c r="BA301">
        <v>302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CX301">
        <f>Y301*Source!I438</f>
        <v>0</v>
      </c>
      <c r="CY301">
        <f>AA301</f>
        <v>753.67</v>
      </c>
      <c r="CZ301">
        <f>AE301</f>
        <v>753.67</v>
      </c>
      <c r="DA301">
        <f>AI301</f>
        <v>1</v>
      </c>
      <c r="DB301">
        <f t="shared" si="52"/>
        <v>11305.05</v>
      </c>
      <c r="DC301">
        <f t="shared" si="53"/>
        <v>0</v>
      </c>
    </row>
    <row r="302" spans="1:107" x14ac:dyDescent="0.2">
      <c r="A302">
        <f>ROW(Source!A440)</f>
        <v>440</v>
      </c>
      <c r="B302">
        <v>45334378</v>
      </c>
      <c r="C302">
        <v>45336127</v>
      </c>
      <c r="D302">
        <v>41655038</v>
      </c>
      <c r="E302">
        <v>27</v>
      </c>
      <c r="F302">
        <v>1</v>
      </c>
      <c r="G302">
        <v>27</v>
      </c>
      <c r="H302">
        <v>1</v>
      </c>
      <c r="I302" t="s">
        <v>420</v>
      </c>
      <c r="J302" t="s">
        <v>3</v>
      </c>
      <c r="K302" t="s">
        <v>421</v>
      </c>
      <c r="L302">
        <v>1191</v>
      </c>
      <c r="N302">
        <v>1013</v>
      </c>
      <c r="O302" t="s">
        <v>422</v>
      </c>
      <c r="P302" t="s">
        <v>422</v>
      </c>
      <c r="Q302">
        <v>1</v>
      </c>
      <c r="W302">
        <v>0</v>
      </c>
      <c r="X302">
        <v>476480486</v>
      </c>
      <c r="Y302">
        <v>6.04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1</v>
      </c>
      <c r="AJ302">
        <v>1</v>
      </c>
      <c r="AK302">
        <v>1</v>
      </c>
      <c r="AL302">
        <v>1</v>
      </c>
      <c r="AN302">
        <v>0</v>
      </c>
      <c r="AO302">
        <v>1</v>
      </c>
      <c r="AP302">
        <v>0</v>
      </c>
      <c r="AQ302">
        <v>0</v>
      </c>
      <c r="AR302">
        <v>0</v>
      </c>
      <c r="AS302" t="s">
        <v>3</v>
      </c>
      <c r="AT302">
        <v>6.04</v>
      </c>
      <c r="AU302" t="s">
        <v>3</v>
      </c>
      <c r="AV302">
        <v>1</v>
      </c>
      <c r="AW302">
        <v>2</v>
      </c>
      <c r="AX302">
        <v>45336137</v>
      </c>
      <c r="AY302">
        <v>1</v>
      </c>
      <c r="AZ302">
        <v>0</v>
      </c>
      <c r="BA302">
        <v>303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CX302">
        <f>Y302*Source!I440</f>
        <v>0</v>
      </c>
      <c r="CY302">
        <f>AD302</f>
        <v>0</v>
      </c>
      <c r="CZ302">
        <f>AH302</f>
        <v>0</v>
      </c>
      <c r="DA302">
        <f>AL302</f>
        <v>1</v>
      </c>
      <c r="DB302">
        <f t="shared" si="52"/>
        <v>0</v>
      </c>
      <c r="DC302">
        <f t="shared" si="53"/>
        <v>0</v>
      </c>
    </row>
    <row r="303" spans="1:107" x14ac:dyDescent="0.2">
      <c r="A303">
        <f>ROW(Source!A440)</f>
        <v>440</v>
      </c>
      <c r="B303">
        <v>45334378</v>
      </c>
      <c r="C303">
        <v>45336127</v>
      </c>
      <c r="D303">
        <v>41670191</v>
      </c>
      <c r="E303">
        <v>1</v>
      </c>
      <c r="F303">
        <v>1</v>
      </c>
      <c r="G303">
        <v>27</v>
      </c>
      <c r="H303">
        <v>3</v>
      </c>
      <c r="I303" t="s">
        <v>442</v>
      </c>
      <c r="J303" t="s">
        <v>443</v>
      </c>
      <c r="K303" t="s">
        <v>444</v>
      </c>
      <c r="L303">
        <v>1339</v>
      </c>
      <c r="N303">
        <v>1007</v>
      </c>
      <c r="O303" t="s">
        <v>93</v>
      </c>
      <c r="P303" t="s">
        <v>93</v>
      </c>
      <c r="Q303">
        <v>1</v>
      </c>
      <c r="W303">
        <v>0</v>
      </c>
      <c r="X303">
        <v>2028445372</v>
      </c>
      <c r="Y303">
        <v>10</v>
      </c>
      <c r="AA303">
        <v>35.25</v>
      </c>
      <c r="AB303">
        <v>0</v>
      </c>
      <c r="AC303">
        <v>0</v>
      </c>
      <c r="AD303">
        <v>0</v>
      </c>
      <c r="AE303">
        <v>35.25</v>
      </c>
      <c r="AF303">
        <v>0</v>
      </c>
      <c r="AG303">
        <v>0</v>
      </c>
      <c r="AH303">
        <v>0</v>
      </c>
      <c r="AI303">
        <v>1</v>
      </c>
      <c r="AJ303">
        <v>1</v>
      </c>
      <c r="AK303">
        <v>1</v>
      </c>
      <c r="AL303">
        <v>1</v>
      </c>
      <c r="AN303">
        <v>0</v>
      </c>
      <c r="AO303">
        <v>1</v>
      </c>
      <c r="AP303">
        <v>0</v>
      </c>
      <c r="AQ303">
        <v>0</v>
      </c>
      <c r="AR303">
        <v>0</v>
      </c>
      <c r="AS303" t="s">
        <v>3</v>
      </c>
      <c r="AT303">
        <v>10</v>
      </c>
      <c r="AU303" t="s">
        <v>3</v>
      </c>
      <c r="AV303">
        <v>0</v>
      </c>
      <c r="AW303">
        <v>2</v>
      </c>
      <c r="AX303">
        <v>45336138</v>
      </c>
      <c r="AY303">
        <v>1</v>
      </c>
      <c r="AZ303">
        <v>0</v>
      </c>
      <c r="BA303">
        <v>304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CX303">
        <f>Y303*Source!I440</f>
        <v>0</v>
      </c>
      <c r="CY303">
        <f>AA303</f>
        <v>35.25</v>
      </c>
      <c r="CZ303">
        <f>AE303</f>
        <v>35.25</v>
      </c>
      <c r="DA303">
        <f>AI303</f>
        <v>1</v>
      </c>
      <c r="DB303">
        <f t="shared" si="52"/>
        <v>352.5</v>
      </c>
      <c r="DC303">
        <f t="shared" si="53"/>
        <v>0</v>
      </c>
    </row>
    <row r="304" spans="1:107" x14ac:dyDescent="0.2">
      <c r="A304">
        <f>ROW(Source!A440)</f>
        <v>440</v>
      </c>
      <c r="B304">
        <v>45334378</v>
      </c>
      <c r="C304">
        <v>45336127</v>
      </c>
      <c r="D304">
        <v>41671925</v>
      </c>
      <c r="E304">
        <v>1</v>
      </c>
      <c r="F304">
        <v>1</v>
      </c>
      <c r="G304">
        <v>27</v>
      </c>
      <c r="H304">
        <v>3</v>
      </c>
      <c r="I304" t="s">
        <v>610</v>
      </c>
      <c r="J304" t="s">
        <v>611</v>
      </c>
      <c r="K304" t="s">
        <v>612</v>
      </c>
      <c r="L304">
        <v>1346</v>
      </c>
      <c r="N304">
        <v>1009</v>
      </c>
      <c r="O304" t="s">
        <v>281</v>
      </c>
      <c r="P304" t="s">
        <v>281</v>
      </c>
      <c r="Q304">
        <v>1</v>
      </c>
      <c r="W304">
        <v>0</v>
      </c>
      <c r="X304">
        <v>1601918108</v>
      </c>
      <c r="Y304">
        <v>4</v>
      </c>
      <c r="AA304">
        <v>303.08999999999997</v>
      </c>
      <c r="AB304">
        <v>0</v>
      </c>
      <c r="AC304">
        <v>0</v>
      </c>
      <c r="AD304">
        <v>0</v>
      </c>
      <c r="AE304">
        <v>303.08999999999997</v>
      </c>
      <c r="AF304">
        <v>0</v>
      </c>
      <c r="AG304">
        <v>0</v>
      </c>
      <c r="AH304">
        <v>0</v>
      </c>
      <c r="AI304">
        <v>1</v>
      </c>
      <c r="AJ304">
        <v>1</v>
      </c>
      <c r="AK304">
        <v>1</v>
      </c>
      <c r="AL304">
        <v>1</v>
      </c>
      <c r="AN304">
        <v>0</v>
      </c>
      <c r="AO304">
        <v>1</v>
      </c>
      <c r="AP304">
        <v>0</v>
      </c>
      <c r="AQ304">
        <v>0</v>
      </c>
      <c r="AR304">
        <v>0</v>
      </c>
      <c r="AS304" t="s">
        <v>3</v>
      </c>
      <c r="AT304">
        <v>4</v>
      </c>
      <c r="AU304" t="s">
        <v>3</v>
      </c>
      <c r="AV304">
        <v>0</v>
      </c>
      <c r="AW304">
        <v>2</v>
      </c>
      <c r="AX304">
        <v>45336139</v>
      </c>
      <c r="AY304">
        <v>1</v>
      </c>
      <c r="AZ304">
        <v>0</v>
      </c>
      <c r="BA304">
        <v>305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CX304">
        <f>Y304*Source!I440</f>
        <v>0</v>
      </c>
      <c r="CY304">
        <f>AA304</f>
        <v>303.08999999999997</v>
      </c>
      <c r="CZ304">
        <f>AE304</f>
        <v>303.08999999999997</v>
      </c>
      <c r="DA304">
        <f>AI304</f>
        <v>1</v>
      </c>
      <c r="DB304">
        <f t="shared" si="52"/>
        <v>1212.3599999999999</v>
      </c>
      <c r="DC304">
        <f t="shared" si="53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305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45335292</v>
      </c>
      <c r="C1">
        <v>45335279</v>
      </c>
      <c r="D1">
        <v>41655038</v>
      </c>
      <c r="E1">
        <v>27</v>
      </c>
      <c r="F1">
        <v>1</v>
      </c>
      <c r="G1">
        <v>27</v>
      </c>
      <c r="H1">
        <v>1</v>
      </c>
      <c r="I1" t="s">
        <v>420</v>
      </c>
      <c r="J1" t="s">
        <v>3</v>
      </c>
      <c r="K1" t="s">
        <v>421</v>
      </c>
      <c r="L1">
        <v>1191</v>
      </c>
      <c r="N1">
        <v>1013</v>
      </c>
      <c r="O1" t="s">
        <v>422</v>
      </c>
      <c r="P1" t="s">
        <v>422</v>
      </c>
      <c r="Q1">
        <v>1</v>
      </c>
      <c r="X1">
        <v>0.23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0.23</v>
      </c>
      <c r="AH1">
        <v>2</v>
      </c>
      <c r="AI1">
        <v>45335280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ROW(Source!A28)</f>
        <v>28</v>
      </c>
      <c r="B2">
        <v>45335293</v>
      </c>
      <c r="C2">
        <v>45335279</v>
      </c>
      <c r="D2">
        <v>41667646</v>
      </c>
      <c r="E2">
        <v>1</v>
      </c>
      <c r="F2">
        <v>1</v>
      </c>
      <c r="G2">
        <v>27</v>
      </c>
      <c r="H2">
        <v>2</v>
      </c>
      <c r="I2" t="s">
        <v>423</v>
      </c>
      <c r="J2" t="s">
        <v>424</v>
      </c>
      <c r="K2" t="s">
        <v>425</v>
      </c>
      <c r="L2">
        <v>1368</v>
      </c>
      <c r="N2">
        <v>1011</v>
      </c>
      <c r="O2" t="s">
        <v>426</v>
      </c>
      <c r="P2" t="s">
        <v>426</v>
      </c>
      <c r="Q2">
        <v>1</v>
      </c>
      <c r="X2">
        <v>3.6999999999999998E-2</v>
      </c>
      <c r="Y2">
        <v>0</v>
      </c>
      <c r="Z2">
        <v>470.71</v>
      </c>
      <c r="AA2">
        <v>359.8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3.6999999999999998E-2</v>
      </c>
      <c r="AH2">
        <v>2</v>
      </c>
      <c r="AI2">
        <v>45335281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ROW(Source!A28)</f>
        <v>28</v>
      </c>
      <c r="B3">
        <v>45335294</v>
      </c>
      <c r="C3">
        <v>45335279</v>
      </c>
      <c r="D3">
        <v>41668100</v>
      </c>
      <c r="E3">
        <v>1</v>
      </c>
      <c r="F3">
        <v>1</v>
      </c>
      <c r="G3">
        <v>27</v>
      </c>
      <c r="H3">
        <v>2</v>
      </c>
      <c r="I3" t="s">
        <v>427</v>
      </c>
      <c r="J3" t="s">
        <v>428</v>
      </c>
      <c r="K3" t="s">
        <v>429</v>
      </c>
      <c r="L3">
        <v>1368</v>
      </c>
      <c r="N3">
        <v>1011</v>
      </c>
      <c r="O3" t="s">
        <v>426</v>
      </c>
      <c r="P3" t="s">
        <v>426</v>
      </c>
      <c r="Q3">
        <v>1</v>
      </c>
      <c r="X3">
        <v>0.01</v>
      </c>
      <c r="Y3">
        <v>0</v>
      </c>
      <c r="Z3">
        <v>1090.94</v>
      </c>
      <c r="AA3">
        <v>389.28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0.01</v>
      </c>
      <c r="AH3">
        <v>2</v>
      </c>
      <c r="AI3">
        <v>45335282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ROW(Source!A28)</f>
        <v>28</v>
      </c>
      <c r="B4">
        <v>45335295</v>
      </c>
      <c r="C4">
        <v>45335279</v>
      </c>
      <c r="D4">
        <v>41668162</v>
      </c>
      <c r="E4">
        <v>1</v>
      </c>
      <c r="F4">
        <v>1</v>
      </c>
      <c r="G4">
        <v>27</v>
      </c>
      <c r="H4">
        <v>2</v>
      </c>
      <c r="I4" t="s">
        <v>430</v>
      </c>
      <c r="J4" t="s">
        <v>431</v>
      </c>
      <c r="K4" t="s">
        <v>432</v>
      </c>
      <c r="L4">
        <v>1368</v>
      </c>
      <c r="N4">
        <v>1011</v>
      </c>
      <c r="O4" t="s">
        <v>426</v>
      </c>
      <c r="P4" t="s">
        <v>426</v>
      </c>
      <c r="Q4">
        <v>1</v>
      </c>
      <c r="X4">
        <v>2.7E-2</v>
      </c>
      <c r="Y4">
        <v>0</v>
      </c>
      <c r="Z4">
        <v>6.02</v>
      </c>
      <c r="AA4">
        <v>0.02</v>
      </c>
      <c r="AB4">
        <v>0</v>
      </c>
      <c r="AC4">
        <v>0</v>
      </c>
      <c r="AD4">
        <v>1</v>
      </c>
      <c r="AE4">
        <v>0</v>
      </c>
      <c r="AF4" t="s">
        <v>3</v>
      </c>
      <c r="AG4">
        <v>2.7E-2</v>
      </c>
      <c r="AH4">
        <v>2</v>
      </c>
      <c r="AI4">
        <v>45335283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ROW(Source!A28)</f>
        <v>28</v>
      </c>
      <c r="B5">
        <v>45335296</v>
      </c>
      <c r="C5">
        <v>45335279</v>
      </c>
      <c r="D5">
        <v>41667480</v>
      </c>
      <c r="E5">
        <v>1</v>
      </c>
      <c r="F5">
        <v>1</v>
      </c>
      <c r="G5">
        <v>27</v>
      </c>
      <c r="H5">
        <v>2</v>
      </c>
      <c r="I5" t="s">
        <v>433</v>
      </c>
      <c r="J5" t="s">
        <v>434</v>
      </c>
      <c r="K5" t="s">
        <v>435</v>
      </c>
      <c r="L5">
        <v>1368</v>
      </c>
      <c r="N5">
        <v>1011</v>
      </c>
      <c r="O5" t="s">
        <v>426</v>
      </c>
      <c r="P5" t="s">
        <v>426</v>
      </c>
      <c r="Q5">
        <v>1</v>
      </c>
      <c r="X5">
        <v>0.04</v>
      </c>
      <c r="Y5">
        <v>0</v>
      </c>
      <c r="Z5">
        <v>888.61</v>
      </c>
      <c r="AA5">
        <v>396.74</v>
      </c>
      <c r="AB5">
        <v>0</v>
      </c>
      <c r="AC5">
        <v>0</v>
      </c>
      <c r="AD5">
        <v>1</v>
      </c>
      <c r="AE5">
        <v>0</v>
      </c>
      <c r="AF5" t="s">
        <v>3</v>
      </c>
      <c r="AG5">
        <v>0.04</v>
      </c>
      <c r="AH5">
        <v>2</v>
      </c>
      <c r="AI5">
        <v>45335284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ROW(Source!A28)</f>
        <v>28</v>
      </c>
      <c r="B6">
        <v>45335297</v>
      </c>
      <c r="C6">
        <v>45335279</v>
      </c>
      <c r="D6">
        <v>41667533</v>
      </c>
      <c r="E6">
        <v>1</v>
      </c>
      <c r="F6">
        <v>1</v>
      </c>
      <c r="G6">
        <v>27</v>
      </c>
      <c r="H6">
        <v>2</v>
      </c>
      <c r="I6" t="s">
        <v>436</v>
      </c>
      <c r="J6" t="s">
        <v>437</v>
      </c>
      <c r="K6" t="s">
        <v>438</v>
      </c>
      <c r="L6">
        <v>1368</v>
      </c>
      <c r="N6">
        <v>1011</v>
      </c>
      <c r="O6" t="s">
        <v>426</v>
      </c>
      <c r="P6" t="s">
        <v>426</v>
      </c>
      <c r="Q6">
        <v>1</v>
      </c>
      <c r="X6">
        <v>1.4E-2</v>
      </c>
      <c r="Y6">
        <v>0</v>
      </c>
      <c r="Z6">
        <v>1636.8</v>
      </c>
      <c r="AA6">
        <v>500.87</v>
      </c>
      <c r="AB6">
        <v>0</v>
      </c>
      <c r="AC6">
        <v>0</v>
      </c>
      <c r="AD6">
        <v>1</v>
      </c>
      <c r="AE6">
        <v>0</v>
      </c>
      <c r="AF6" t="s">
        <v>3</v>
      </c>
      <c r="AG6">
        <v>1.4E-2</v>
      </c>
      <c r="AH6">
        <v>2</v>
      </c>
      <c r="AI6">
        <v>45335285</v>
      </c>
      <c r="AJ6">
        <v>6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ROW(Source!A28)</f>
        <v>28</v>
      </c>
      <c r="B7">
        <v>45335298</v>
      </c>
      <c r="C7">
        <v>45335279</v>
      </c>
      <c r="D7">
        <v>41668284</v>
      </c>
      <c r="E7">
        <v>1</v>
      </c>
      <c r="F7">
        <v>1</v>
      </c>
      <c r="G7">
        <v>27</v>
      </c>
      <c r="H7">
        <v>3</v>
      </c>
      <c r="I7" t="s">
        <v>439</v>
      </c>
      <c r="J7" t="s">
        <v>440</v>
      </c>
      <c r="K7" t="s">
        <v>441</v>
      </c>
      <c r="L7">
        <v>1348</v>
      </c>
      <c r="N7">
        <v>1009</v>
      </c>
      <c r="O7" t="s">
        <v>26</v>
      </c>
      <c r="P7" t="s">
        <v>26</v>
      </c>
      <c r="Q7">
        <v>1000</v>
      </c>
      <c r="X7">
        <v>8.0000000000000004E-4</v>
      </c>
      <c r="Y7">
        <v>25888.1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  <c r="AF7" t="s">
        <v>3</v>
      </c>
      <c r="AG7">
        <v>8.0000000000000004E-4</v>
      </c>
      <c r="AH7">
        <v>2</v>
      </c>
      <c r="AI7">
        <v>45335286</v>
      </c>
      <c r="AJ7">
        <v>7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ROW(Source!A28)</f>
        <v>28</v>
      </c>
      <c r="B8">
        <v>45335299</v>
      </c>
      <c r="C8">
        <v>45335279</v>
      </c>
      <c r="D8">
        <v>41670191</v>
      </c>
      <c r="E8">
        <v>1</v>
      </c>
      <c r="F8">
        <v>1</v>
      </c>
      <c r="G8">
        <v>27</v>
      </c>
      <c r="H8">
        <v>3</v>
      </c>
      <c r="I8" t="s">
        <v>442</v>
      </c>
      <c r="J8" t="s">
        <v>443</v>
      </c>
      <c r="K8" t="s">
        <v>444</v>
      </c>
      <c r="L8">
        <v>1339</v>
      </c>
      <c r="N8">
        <v>1007</v>
      </c>
      <c r="O8" t="s">
        <v>93</v>
      </c>
      <c r="P8" t="s">
        <v>93</v>
      </c>
      <c r="Q8">
        <v>1</v>
      </c>
      <c r="X8">
        <v>3.2000000000000002E-3</v>
      </c>
      <c r="Y8">
        <v>35.25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 t="s">
        <v>3</v>
      </c>
      <c r="AG8">
        <v>3.2000000000000002E-3</v>
      </c>
      <c r="AH8">
        <v>2</v>
      </c>
      <c r="AI8">
        <v>45335287</v>
      </c>
      <c r="AJ8">
        <v>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ROW(Source!A28)</f>
        <v>28</v>
      </c>
      <c r="B9">
        <v>45335300</v>
      </c>
      <c r="C9">
        <v>45335279</v>
      </c>
      <c r="D9">
        <v>41670463</v>
      </c>
      <c r="E9">
        <v>1</v>
      </c>
      <c r="F9">
        <v>1</v>
      </c>
      <c r="G9">
        <v>27</v>
      </c>
      <c r="H9">
        <v>3</v>
      </c>
      <c r="I9" t="s">
        <v>445</v>
      </c>
      <c r="J9" t="s">
        <v>446</v>
      </c>
      <c r="K9" t="s">
        <v>447</v>
      </c>
      <c r="L9">
        <v>1354</v>
      </c>
      <c r="N9">
        <v>1010</v>
      </c>
      <c r="O9" t="s">
        <v>43</v>
      </c>
      <c r="P9" t="s">
        <v>43</v>
      </c>
      <c r="Q9">
        <v>1</v>
      </c>
      <c r="X9">
        <v>7.0000000000000007E-2</v>
      </c>
      <c r="Y9">
        <v>132.74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 t="s">
        <v>3</v>
      </c>
      <c r="AG9">
        <v>7.0000000000000007E-2</v>
      </c>
      <c r="AH9">
        <v>2</v>
      </c>
      <c r="AI9">
        <v>45335288</v>
      </c>
      <c r="AJ9">
        <v>9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ROW(Source!A28)</f>
        <v>28</v>
      </c>
      <c r="B10">
        <v>45335301</v>
      </c>
      <c r="C10">
        <v>45335279</v>
      </c>
      <c r="D10">
        <v>41671372</v>
      </c>
      <c r="E10">
        <v>1</v>
      </c>
      <c r="F10">
        <v>1</v>
      </c>
      <c r="G10">
        <v>27</v>
      </c>
      <c r="H10">
        <v>3</v>
      </c>
      <c r="I10" t="s">
        <v>28</v>
      </c>
      <c r="J10" t="s">
        <v>30</v>
      </c>
      <c r="K10" t="s">
        <v>29</v>
      </c>
      <c r="L10">
        <v>1348</v>
      </c>
      <c r="N10">
        <v>1009</v>
      </c>
      <c r="O10" t="s">
        <v>26</v>
      </c>
      <c r="P10" t="s">
        <v>26</v>
      </c>
      <c r="Q10">
        <v>1000</v>
      </c>
      <c r="X10">
        <v>0.105</v>
      </c>
      <c r="Y10">
        <v>2690.29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 t="s">
        <v>3</v>
      </c>
      <c r="AG10">
        <v>0.105</v>
      </c>
      <c r="AH10">
        <v>2</v>
      </c>
      <c r="AI10">
        <v>45335289</v>
      </c>
      <c r="AJ10">
        <v>10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ROW(Source!A28)</f>
        <v>28</v>
      </c>
      <c r="B11">
        <v>45335302</v>
      </c>
      <c r="C11">
        <v>45335279</v>
      </c>
      <c r="D11">
        <v>41656800</v>
      </c>
      <c r="E11">
        <v>27</v>
      </c>
      <c r="F11">
        <v>1</v>
      </c>
      <c r="G11">
        <v>27</v>
      </c>
      <c r="H11">
        <v>3</v>
      </c>
      <c r="I11" t="s">
        <v>24</v>
      </c>
      <c r="J11" t="s">
        <v>3</v>
      </c>
      <c r="K11" t="s">
        <v>25</v>
      </c>
      <c r="L11">
        <v>1348</v>
      </c>
      <c r="N11">
        <v>1009</v>
      </c>
      <c r="O11" t="s">
        <v>26</v>
      </c>
      <c r="P11" t="s">
        <v>26</v>
      </c>
      <c r="Q11">
        <v>1000</v>
      </c>
      <c r="X11">
        <v>0.12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0.12</v>
      </c>
      <c r="AH11">
        <v>2</v>
      </c>
      <c r="AI11">
        <v>45335290</v>
      </c>
      <c r="AJ11">
        <v>12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ROW(Source!A32)</f>
        <v>32</v>
      </c>
      <c r="B12">
        <v>45335331</v>
      </c>
      <c r="C12">
        <v>45335306</v>
      </c>
      <c r="D12">
        <v>41655038</v>
      </c>
      <c r="E12">
        <v>27</v>
      </c>
      <c r="F12">
        <v>1</v>
      </c>
      <c r="G12">
        <v>27</v>
      </c>
      <c r="H12">
        <v>1</v>
      </c>
      <c r="I12" t="s">
        <v>420</v>
      </c>
      <c r="J12" t="s">
        <v>3</v>
      </c>
      <c r="K12" t="s">
        <v>421</v>
      </c>
      <c r="L12">
        <v>1191</v>
      </c>
      <c r="N12">
        <v>1013</v>
      </c>
      <c r="O12" t="s">
        <v>422</v>
      </c>
      <c r="P12" t="s">
        <v>422</v>
      </c>
      <c r="Q12">
        <v>1</v>
      </c>
      <c r="X12">
        <v>2.79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 t="s">
        <v>3</v>
      </c>
      <c r="AG12">
        <v>2.79</v>
      </c>
      <c r="AH12">
        <v>2</v>
      </c>
      <c r="AI12">
        <v>45335315</v>
      </c>
      <c r="AJ12">
        <v>13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ROW(Source!A32)</f>
        <v>32</v>
      </c>
      <c r="B13">
        <v>45335333</v>
      </c>
      <c r="C13">
        <v>45335306</v>
      </c>
      <c r="D13">
        <v>41667644</v>
      </c>
      <c r="E13">
        <v>1</v>
      </c>
      <c r="F13">
        <v>1</v>
      </c>
      <c r="G13">
        <v>27</v>
      </c>
      <c r="H13">
        <v>2</v>
      </c>
      <c r="I13" t="s">
        <v>448</v>
      </c>
      <c r="J13" t="s">
        <v>449</v>
      </c>
      <c r="K13" t="s">
        <v>450</v>
      </c>
      <c r="L13">
        <v>1368</v>
      </c>
      <c r="N13">
        <v>1011</v>
      </c>
      <c r="O13" t="s">
        <v>426</v>
      </c>
      <c r="P13" t="s">
        <v>426</v>
      </c>
      <c r="Q13">
        <v>1</v>
      </c>
      <c r="X13">
        <v>0.6</v>
      </c>
      <c r="Y13">
        <v>0</v>
      </c>
      <c r="Z13">
        <v>1146.1400000000001</v>
      </c>
      <c r="AA13">
        <v>461.5</v>
      </c>
      <c r="AB13">
        <v>0</v>
      </c>
      <c r="AC13">
        <v>0</v>
      </c>
      <c r="AD13">
        <v>1</v>
      </c>
      <c r="AE13">
        <v>0</v>
      </c>
      <c r="AF13" t="s">
        <v>3</v>
      </c>
      <c r="AG13">
        <v>0.6</v>
      </c>
      <c r="AH13">
        <v>2</v>
      </c>
      <c r="AI13">
        <v>45335317</v>
      </c>
      <c r="AJ13">
        <v>14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ROW(Source!A32)</f>
        <v>32</v>
      </c>
      <c r="B14">
        <v>45335332</v>
      </c>
      <c r="C14">
        <v>45335306</v>
      </c>
      <c r="D14">
        <v>41667332</v>
      </c>
      <c r="E14">
        <v>1</v>
      </c>
      <c r="F14">
        <v>1</v>
      </c>
      <c r="G14">
        <v>27</v>
      </c>
      <c r="H14">
        <v>2</v>
      </c>
      <c r="I14" t="s">
        <v>451</v>
      </c>
      <c r="J14" t="s">
        <v>452</v>
      </c>
      <c r="K14" t="s">
        <v>453</v>
      </c>
      <c r="L14">
        <v>1368</v>
      </c>
      <c r="N14">
        <v>1011</v>
      </c>
      <c r="O14" t="s">
        <v>426</v>
      </c>
      <c r="P14" t="s">
        <v>426</v>
      </c>
      <c r="Q14">
        <v>1</v>
      </c>
      <c r="X14">
        <v>0.6</v>
      </c>
      <c r="Y14">
        <v>0</v>
      </c>
      <c r="Z14">
        <v>950.99</v>
      </c>
      <c r="AA14">
        <v>416.71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0.6</v>
      </c>
      <c r="AH14">
        <v>2</v>
      </c>
      <c r="AI14">
        <v>45335316</v>
      </c>
      <c r="AJ14">
        <v>15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ROW(Source!A32)</f>
        <v>32</v>
      </c>
      <c r="B15">
        <v>45335334</v>
      </c>
      <c r="C15">
        <v>45335306</v>
      </c>
      <c r="D15">
        <v>41668162</v>
      </c>
      <c r="E15">
        <v>1</v>
      </c>
      <c r="F15">
        <v>1</v>
      </c>
      <c r="G15">
        <v>27</v>
      </c>
      <c r="H15">
        <v>2</v>
      </c>
      <c r="I15" t="s">
        <v>430</v>
      </c>
      <c r="J15" t="s">
        <v>431</v>
      </c>
      <c r="K15" t="s">
        <v>432</v>
      </c>
      <c r="L15">
        <v>1368</v>
      </c>
      <c r="N15">
        <v>1011</v>
      </c>
      <c r="O15" t="s">
        <v>426</v>
      </c>
      <c r="P15" t="s">
        <v>426</v>
      </c>
      <c r="Q15">
        <v>1</v>
      </c>
      <c r="X15">
        <v>1.19</v>
      </c>
      <c r="Y15">
        <v>0</v>
      </c>
      <c r="Z15">
        <v>6.02</v>
      </c>
      <c r="AA15">
        <v>0.02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1.19</v>
      </c>
      <c r="AH15">
        <v>2</v>
      </c>
      <c r="AI15">
        <v>45335318</v>
      </c>
      <c r="AJ15">
        <v>16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ROW(Source!A32)</f>
        <v>32</v>
      </c>
      <c r="B16">
        <v>45335335</v>
      </c>
      <c r="C16">
        <v>45335306</v>
      </c>
      <c r="D16">
        <v>41667546</v>
      </c>
      <c r="E16">
        <v>1</v>
      </c>
      <c r="F16">
        <v>1</v>
      </c>
      <c r="G16">
        <v>27</v>
      </c>
      <c r="H16">
        <v>2</v>
      </c>
      <c r="I16" t="s">
        <v>454</v>
      </c>
      <c r="J16" t="s">
        <v>455</v>
      </c>
      <c r="K16" t="s">
        <v>456</v>
      </c>
      <c r="L16">
        <v>1368</v>
      </c>
      <c r="N16">
        <v>1011</v>
      </c>
      <c r="O16" t="s">
        <v>426</v>
      </c>
      <c r="P16" t="s">
        <v>426</v>
      </c>
      <c r="Q16">
        <v>1</v>
      </c>
      <c r="X16">
        <v>0.28000000000000003</v>
      </c>
      <c r="Y16">
        <v>0</v>
      </c>
      <c r="Z16">
        <v>7582.52</v>
      </c>
      <c r="AA16">
        <v>988.34</v>
      </c>
      <c r="AB16">
        <v>0</v>
      </c>
      <c r="AC16">
        <v>0</v>
      </c>
      <c r="AD16">
        <v>1</v>
      </c>
      <c r="AE16">
        <v>0</v>
      </c>
      <c r="AF16" t="s">
        <v>3</v>
      </c>
      <c r="AG16">
        <v>0.28000000000000003</v>
      </c>
      <c r="AH16">
        <v>2</v>
      </c>
      <c r="AI16">
        <v>45335319</v>
      </c>
      <c r="AJ16">
        <v>17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ROW(Source!A32)</f>
        <v>32</v>
      </c>
      <c r="B17">
        <v>45335336</v>
      </c>
      <c r="C17">
        <v>45335306</v>
      </c>
      <c r="D17">
        <v>41667541</v>
      </c>
      <c r="E17">
        <v>1</v>
      </c>
      <c r="F17">
        <v>1</v>
      </c>
      <c r="G17">
        <v>27</v>
      </c>
      <c r="H17">
        <v>2</v>
      </c>
      <c r="I17" t="s">
        <v>457</v>
      </c>
      <c r="J17" t="s">
        <v>458</v>
      </c>
      <c r="K17" t="s">
        <v>459</v>
      </c>
      <c r="L17">
        <v>1368</v>
      </c>
      <c r="N17">
        <v>1011</v>
      </c>
      <c r="O17" t="s">
        <v>426</v>
      </c>
      <c r="P17" t="s">
        <v>426</v>
      </c>
      <c r="Q17">
        <v>1</v>
      </c>
      <c r="X17">
        <v>0.28000000000000003</v>
      </c>
      <c r="Y17">
        <v>0</v>
      </c>
      <c r="Z17">
        <v>1331.71</v>
      </c>
      <c r="AA17">
        <v>497.83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0.28000000000000003</v>
      </c>
      <c r="AH17">
        <v>2</v>
      </c>
      <c r="AI17">
        <v>45335320</v>
      </c>
      <c r="AJ17">
        <v>18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ROW(Source!A32)</f>
        <v>32</v>
      </c>
      <c r="B18">
        <v>45335337</v>
      </c>
      <c r="C18">
        <v>45335306</v>
      </c>
      <c r="D18">
        <v>41670191</v>
      </c>
      <c r="E18">
        <v>1</v>
      </c>
      <c r="F18">
        <v>1</v>
      </c>
      <c r="G18">
        <v>27</v>
      </c>
      <c r="H18">
        <v>3</v>
      </c>
      <c r="I18" t="s">
        <v>442</v>
      </c>
      <c r="J18" t="s">
        <v>443</v>
      </c>
      <c r="K18" t="s">
        <v>444</v>
      </c>
      <c r="L18">
        <v>1339</v>
      </c>
      <c r="N18">
        <v>1007</v>
      </c>
      <c r="O18" t="s">
        <v>93</v>
      </c>
      <c r="P18" t="s">
        <v>93</v>
      </c>
      <c r="Q18">
        <v>1</v>
      </c>
      <c r="X18">
        <v>0.26400000000000001</v>
      </c>
      <c r="Y18">
        <v>35.25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0.26400000000000001</v>
      </c>
      <c r="AH18">
        <v>2</v>
      </c>
      <c r="AI18">
        <v>45335321</v>
      </c>
      <c r="AJ18">
        <v>19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ROW(Source!A32)</f>
        <v>32</v>
      </c>
      <c r="B19">
        <v>45335338</v>
      </c>
      <c r="C19">
        <v>45335306</v>
      </c>
      <c r="D19">
        <v>41670916</v>
      </c>
      <c r="E19">
        <v>1</v>
      </c>
      <c r="F19">
        <v>1</v>
      </c>
      <c r="G19">
        <v>27</v>
      </c>
      <c r="H19">
        <v>3</v>
      </c>
      <c r="I19" t="s">
        <v>460</v>
      </c>
      <c r="J19" t="s">
        <v>461</v>
      </c>
      <c r="K19" t="s">
        <v>462</v>
      </c>
      <c r="L19">
        <v>1354</v>
      </c>
      <c r="N19">
        <v>1010</v>
      </c>
      <c r="O19" t="s">
        <v>43</v>
      </c>
      <c r="P19" t="s">
        <v>43</v>
      </c>
      <c r="Q19">
        <v>1</v>
      </c>
      <c r="X19">
        <v>2.4700000000000002</v>
      </c>
      <c r="Y19">
        <v>232.95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2.4700000000000002</v>
      </c>
      <c r="AH19">
        <v>2</v>
      </c>
      <c r="AI19">
        <v>45335322</v>
      </c>
      <c r="AJ19">
        <v>20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ROW(Source!A33)</f>
        <v>33</v>
      </c>
      <c r="B20">
        <v>45335346</v>
      </c>
      <c r="C20">
        <v>45335339</v>
      </c>
      <c r="D20">
        <v>41655038</v>
      </c>
      <c r="E20">
        <v>27</v>
      </c>
      <c r="F20">
        <v>1</v>
      </c>
      <c r="G20">
        <v>27</v>
      </c>
      <c r="H20">
        <v>1</v>
      </c>
      <c r="I20" t="s">
        <v>420</v>
      </c>
      <c r="J20" t="s">
        <v>3</v>
      </c>
      <c r="K20" t="s">
        <v>421</v>
      </c>
      <c r="L20">
        <v>1191</v>
      </c>
      <c r="N20">
        <v>1013</v>
      </c>
      <c r="O20" t="s">
        <v>422</v>
      </c>
      <c r="P20" t="s">
        <v>422</v>
      </c>
      <c r="Q20">
        <v>1</v>
      </c>
      <c r="X20">
        <v>0.27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1</v>
      </c>
      <c r="AF20" t="s">
        <v>3</v>
      </c>
      <c r="AG20">
        <v>0.27</v>
      </c>
      <c r="AH20">
        <v>2</v>
      </c>
      <c r="AI20">
        <v>45335340</v>
      </c>
      <c r="AJ20">
        <v>21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ROW(Source!A33)</f>
        <v>33</v>
      </c>
      <c r="B21">
        <v>45335348</v>
      </c>
      <c r="C21">
        <v>45335339</v>
      </c>
      <c r="D21">
        <v>41667644</v>
      </c>
      <c r="E21">
        <v>1</v>
      </c>
      <c r="F21">
        <v>1</v>
      </c>
      <c r="G21">
        <v>27</v>
      </c>
      <c r="H21">
        <v>2</v>
      </c>
      <c r="I21" t="s">
        <v>448</v>
      </c>
      <c r="J21" t="s">
        <v>449</v>
      </c>
      <c r="K21" t="s">
        <v>450</v>
      </c>
      <c r="L21">
        <v>1368</v>
      </c>
      <c r="N21">
        <v>1011</v>
      </c>
      <c r="O21" t="s">
        <v>426</v>
      </c>
      <c r="P21" t="s">
        <v>426</v>
      </c>
      <c r="Q21">
        <v>1</v>
      </c>
      <c r="X21">
        <v>0.06</v>
      </c>
      <c r="Y21">
        <v>0</v>
      </c>
      <c r="Z21">
        <v>1146.1400000000001</v>
      </c>
      <c r="AA21">
        <v>461.5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0.06</v>
      </c>
      <c r="AH21">
        <v>2</v>
      </c>
      <c r="AI21">
        <v>45335342</v>
      </c>
      <c r="AJ21">
        <v>22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ROW(Source!A33)</f>
        <v>33</v>
      </c>
      <c r="B22">
        <v>45335347</v>
      </c>
      <c r="C22">
        <v>45335339</v>
      </c>
      <c r="D22">
        <v>41667332</v>
      </c>
      <c r="E22">
        <v>1</v>
      </c>
      <c r="F22">
        <v>1</v>
      </c>
      <c r="G22">
        <v>27</v>
      </c>
      <c r="H22">
        <v>2</v>
      </c>
      <c r="I22" t="s">
        <v>451</v>
      </c>
      <c r="J22" t="s">
        <v>452</v>
      </c>
      <c r="K22" t="s">
        <v>453</v>
      </c>
      <c r="L22">
        <v>1368</v>
      </c>
      <c r="N22">
        <v>1011</v>
      </c>
      <c r="O22" t="s">
        <v>426</v>
      </c>
      <c r="P22" t="s">
        <v>426</v>
      </c>
      <c r="Q22">
        <v>1</v>
      </c>
      <c r="X22">
        <v>0.06</v>
      </c>
      <c r="Y22">
        <v>0</v>
      </c>
      <c r="Z22">
        <v>950.99</v>
      </c>
      <c r="AA22">
        <v>416.71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0.06</v>
      </c>
      <c r="AH22">
        <v>2</v>
      </c>
      <c r="AI22">
        <v>45335341</v>
      </c>
      <c r="AJ22">
        <v>23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ROW(Source!A33)</f>
        <v>33</v>
      </c>
      <c r="B23">
        <v>45335349</v>
      </c>
      <c r="C23">
        <v>45335339</v>
      </c>
      <c r="D23">
        <v>41668162</v>
      </c>
      <c r="E23">
        <v>1</v>
      </c>
      <c r="F23">
        <v>1</v>
      </c>
      <c r="G23">
        <v>27</v>
      </c>
      <c r="H23">
        <v>2</v>
      </c>
      <c r="I23" t="s">
        <v>430</v>
      </c>
      <c r="J23" t="s">
        <v>431</v>
      </c>
      <c r="K23" t="s">
        <v>432</v>
      </c>
      <c r="L23">
        <v>1368</v>
      </c>
      <c r="N23">
        <v>1011</v>
      </c>
      <c r="O23" t="s">
        <v>426</v>
      </c>
      <c r="P23" t="s">
        <v>426</v>
      </c>
      <c r="Q23">
        <v>1</v>
      </c>
      <c r="X23">
        <v>0.12</v>
      </c>
      <c r="Y23">
        <v>0</v>
      </c>
      <c r="Z23">
        <v>6.02</v>
      </c>
      <c r="AA23">
        <v>0.02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0.12</v>
      </c>
      <c r="AH23">
        <v>2</v>
      </c>
      <c r="AI23">
        <v>45335343</v>
      </c>
      <c r="AJ23">
        <v>24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ROW(Source!A33)</f>
        <v>33</v>
      </c>
      <c r="B24">
        <v>45335350</v>
      </c>
      <c r="C24">
        <v>45335339</v>
      </c>
      <c r="D24">
        <v>41667546</v>
      </c>
      <c r="E24">
        <v>1</v>
      </c>
      <c r="F24">
        <v>1</v>
      </c>
      <c r="G24">
        <v>27</v>
      </c>
      <c r="H24">
        <v>2</v>
      </c>
      <c r="I24" t="s">
        <v>454</v>
      </c>
      <c r="J24" t="s">
        <v>455</v>
      </c>
      <c r="K24" t="s">
        <v>456</v>
      </c>
      <c r="L24">
        <v>1368</v>
      </c>
      <c r="N24">
        <v>1011</v>
      </c>
      <c r="O24" t="s">
        <v>426</v>
      </c>
      <c r="P24" t="s">
        <v>426</v>
      </c>
      <c r="Q24">
        <v>1</v>
      </c>
      <c r="X24">
        <v>0.01</v>
      </c>
      <c r="Y24">
        <v>0</v>
      </c>
      <c r="Z24">
        <v>7582.52</v>
      </c>
      <c r="AA24">
        <v>988.34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0.01</v>
      </c>
      <c r="AH24">
        <v>2</v>
      </c>
      <c r="AI24">
        <v>45335344</v>
      </c>
      <c r="AJ24">
        <v>25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ROW(Source!A33)</f>
        <v>33</v>
      </c>
      <c r="B25">
        <v>45335351</v>
      </c>
      <c r="C25">
        <v>45335339</v>
      </c>
      <c r="D25">
        <v>41667541</v>
      </c>
      <c r="E25">
        <v>1</v>
      </c>
      <c r="F25">
        <v>1</v>
      </c>
      <c r="G25">
        <v>27</v>
      </c>
      <c r="H25">
        <v>2</v>
      </c>
      <c r="I25" t="s">
        <v>457</v>
      </c>
      <c r="J25" t="s">
        <v>458</v>
      </c>
      <c r="K25" t="s">
        <v>459</v>
      </c>
      <c r="L25">
        <v>1368</v>
      </c>
      <c r="N25">
        <v>1011</v>
      </c>
      <c r="O25" t="s">
        <v>426</v>
      </c>
      <c r="P25" t="s">
        <v>426</v>
      </c>
      <c r="Q25">
        <v>1</v>
      </c>
      <c r="X25">
        <v>0.01</v>
      </c>
      <c r="Y25">
        <v>0</v>
      </c>
      <c r="Z25">
        <v>1331.71</v>
      </c>
      <c r="AA25">
        <v>497.83</v>
      </c>
      <c r="AB25">
        <v>0</v>
      </c>
      <c r="AC25">
        <v>0</v>
      </c>
      <c r="AD25">
        <v>1</v>
      </c>
      <c r="AE25">
        <v>0</v>
      </c>
      <c r="AF25" t="s">
        <v>3</v>
      </c>
      <c r="AG25">
        <v>0.01</v>
      </c>
      <c r="AH25">
        <v>2</v>
      </c>
      <c r="AI25">
        <v>45335345</v>
      </c>
      <c r="AJ25">
        <v>26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ROW(Source!A34)</f>
        <v>34</v>
      </c>
      <c r="B26">
        <v>45335365</v>
      </c>
      <c r="C26">
        <v>45335352</v>
      </c>
      <c r="D26">
        <v>41655038</v>
      </c>
      <c r="E26">
        <v>27</v>
      </c>
      <c r="F26">
        <v>1</v>
      </c>
      <c r="G26">
        <v>27</v>
      </c>
      <c r="H26">
        <v>1</v>
      </c>
      <c r="I26" t="s">
        <v>420</v>
      </c>
      <c r="J26" t="s">
        <v>3</v>
      </c>
      <c r="K26" t="s">
        <v>421</v>
      </c>
      <c r="L26">
        <v>1191</v>
      </c>
      <c r="N26">
        <v>1013</v>
      </c>
      <c r="O26" t="s">
        <v>422</v>
      </c>
      <c r="P26" t="s">
        <v>422</v>
      </c>
      <c r="Q26">
        <v>1</v>
      </c>
      <c r="X26">
        <v>10.72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</v>
      </c>
      <c r="AE26">
        <v>1</v>
      </c>
      <c r="AF26" t="s">
        <v>3</v>
      </c>
      <c r="AG26">
        <v>10.72</v>
      </c>
      <c r="AH26">
        <v>2</v>
      </c>
      <c r="AI26">
        <v>45335357</v>
      </c>
      <c r="AJ26">
        <v>27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ROW(Source!A34)</f>
        <v>34</v>
      </c>
      <c r="B27">
        <v>45335367</v>
      </c>
      <c r="C27">
        <v>45335352</v>
      </c>
      <c r="D27">
        <v>41667644</v>
      </c>
      <c r="E27">
        <v>1</v>
      </c>
      <c r="F27">
        <v>1</v>
      </c>
      <c r="G27">
        <v>27</v>
      </c>
      <c r="H27">
        <v>2</v>
      </c>
      <c r="I27" t="s">
        <v>448</v>
      </c>
      <c r="J27" t="s">
        <v>449</v>
      </c>
      <c r="K27" t="s">
        <v>450</v>
      </c>
      <c r="L27">
        <v>1368</v>
      </c>
      <c r="N27">
        <v>1011</v>
      </c>
      <c r="O27" t="s">
        <v>426</v>
      </c>
      <c r="P27" t="s">
        <v>426</v>
      </c>
      <c r="Q27">
        <v>1</v>
      </c>
      <c r="X27">
        <v>2.6</v>
      </c>
      <c r="Y27">
        <v>0</v>
      </c>
      <c r="Z27">
        <v>1146.1400000000001</v>
      </c>
      <c r="AA27">
        <v>461.5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2.6</v>
      </c>
      <c r="AH27">
        <v>2</v>
      </c>
      <c r="AI27">
        <v>45335359</v>
      </c>
      <c r="AJ27">
        <v>28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ROW(Source!A34)</f>
        <v>34</v>
      </c>
      <c r="B28">
        <v>45335366</v>
      </c>
      <c r="C28">
        <v>45335352</v>
      </c>
      <c r="D28">
        <v>41667332</v>
      </c>
      <c r="E28">
        <v>1</v>
      </c>
      <c r="F28">
        <v>1</v>
      </c>
      <c r="G28">
        <v>27</v>
      </c>
      <c r="H28">
        <v>2</v>
      </c>
      <c r="I28" t="s">
        <v>451</v>
      </c>
      <c r="J28" t="s">
        <v>452</v>
      </c>
      <c r="K28" t="s">
        <v>453</v>
      </c>
      <c r="L28">
        <v>1368</v>
      </c>
      <c r="N28">
        <v>1011</v>
      </c>
      <c r="O28" t="s">
        <v>426</v>
      </c>
      <c r="P28" t="s">
        <v>426</v>
      </c>
      <c r="Q28">
        <v>1</v>
      </c>
      <c r="X28">
        <v>2.6</v>
      </c>
      <c r="Y28">
        <v>0</v>
      </c>
      <c r="Z28">
        <v>950.99</v>
      </c>
      <c r="AA28">
        <v>416.71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2.6</v>
      </c>
      <c r="AH28">
        <v>2</v>
      </c>
      <c r="AI28">
        <v>45335358</v>
      </c>
      <c r="AJ28">
        <v>29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ROW(Source!A34)</f>
        <v>34</v>
      </c>
      <c r="B29">
        <v>45335368</v>
      </c>
      <c r="C29">
        <v>45335352</v>
      </c>
      <c r="D29">
        <v>41668162</v>
      </c>
      <c r="E29">
        <v>1</v>
      </c>
      <c r="F29">
        <v>1</v>
      </c>
      <c r="G29">
        <v>27</v>
      </c>
      <c r="H29">
        <v>2</v>
      </c>
      <c r="I29" t="s">
        <v>430</v>
      </c>
      <c r="J29" t="s">
        <v>431</v>
      </c>
      <c r="K29" t="s">
        <v>432</v>
      </c>
      <c r="L29">
        <v>1368</v>
      </c>
      <c r="N29">
        <v>1011</v>
      </c>
      <c r="O29" t="s">
        <v>426</v>
      </c>
      <c r="P29" t="s">
        <v>426</v>
      </c>
      <c r="Q29">
        <v>1</v>
      </c>
      <c r="X29">
        <v>5.2</v>
      </c>
      <c r="Y29">
        <v>0</v>
      </c>
      <c r="Z29">
        <v>6.02</v>
      </c>
      <c r="AA29">
        <v>0.02</v>
      </c>
      <c r="AB29">
        <v>0</v>
      </c>
      <c r="AC29">
        <v>0</v>
      </c>
      <c r="AD29">
        <v>1</v>
      </c>
      <c r="AE29">
        <v>0</v>
      </c>
      <c r="AF29" t="s">
        <v>3</v>
      </c>
      <c r="AG29">
        <v>5.2</v>
      </c>
      <c r="AH29">
        <v>2</v>
      </c>
      <c r="AI29">
        <v>45335360</v>
      </c>
      <c r="AJ29">
        <v>30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ROW(Source!A35)</f>
        <v>35</v>
      </c>
      <c r="B30">
        <v>45335373</v>
      </c>
      <c r="C30">
        <v>45335369</v>
      </c>
      <c r="D30">
        <v>41668090</v>
      </c>
      <c r="E30">
        <v>1</v>
      </c>
      <c r="F30">
        <v>1</v>
      </c>
      <c r="G30">
        <v>27</v>
      </c>
      <c r="H30">
        <v>2</v>
      </c>
      <c r="I30" t="s">
        <v>463</v>
      </c>
      <c r="J30" t="s">
        <v>464</v>
      </c>
      <c r="K30" t="s">
        <v>465</v>
      </c>
      <c r="L30">
        <v>1368</v>
      </c>
      <c r="N30">
        <v>1011</v>
      </c>
      <c r="O30" t="s">
        <v>426</v>
      </c>
      <c r="P30" t="s">
        <v>426</v>
      </c>
      <c r="Q30">
        <v>1</v>
      </c>
      <c r="X30">
        <v>3.6999999999999998E-2</v>
      </c>
      <c r="Y30">
        <v>0</v>
      </c>
      <c r="Z30">
        <v>1014.12</v>
      </c>
      <c r="AA30">
        <v>317.13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3.6999999999999998E-2</v>
      </c>
      <c r="AH30">
        <v>2</v>
      </c>
      <c r="AI30">
        <v>45335370</v>
      </c>
      <c r="AJ30">
        <v>31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ROW(Source!A36)</f>
        <v>36</v>
      </c>
      <c r="B31">
        <v>45335378</v>
      </c>
      <c r="C31">
        <v>45335374</v>
      </c>
      <c r="D31">
        <v>41668090</v>
      </c>
      <c r="E31">
        <v>1</v>
      </c>
      <c r="F31">
        <v>1</v>
      </c>
      <c r="G31">
        <v>27</v>
      </c>
      <c r="H31">
        <v>2</v>
      </c>
      <c r="I31" t="s">
        <v>463</v>
      </c>
      <c r="J31" t="s">
        <v>464</v>
      </c>
      <c r="K31" t="s">
        <v>465</v>
      </c>
      <c r="L31">
        <v>1368</v>
      </c>
      <c r="N31">
        <v>1011</v>
      </c>
      <c r="O31" t="s">
        <v>426</v>
      </c>
      <c r="P31" t="s">
        <v>426</v>
      </c>
      <c r="Q31">
        <v>1</v>
      </c>
      <c r="X31">
        <v>0.01</v>
      </c>
      <c r="Y31">
        <v>0</v>
      </c>
      <c r="Z31">
        <v>1014.12</v>
      </c>
      <c r="AA31">
        <v>317.13</v>
      </c>
      <c r="AB31">
        <v>0</v>
      </c>
      <c r="AC31">
        <v>0</v>
      </c>
      <c r="AD31">
        <v>1</v>
      </c>
      <c r="AE31">
        <v>0</v>
      </c>
      <c r="AF31" t="s">
        <v>59</v>
      </c>
      <c r="AG31">
        <v>0.44</v>
      </c>
      <c r="AH31">
        <v>2</v>
      </c>
      <c r="AI31">
        <v>45335375</v>
      </c>
      <c r="AJ31">
        <v>32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ROW(Source!A37)</f>
        <v>37</v>
      </c>
      <c r="B32">
        <v>45335382</v>
      </c>
      <c r="C32">
        <v>45335379</v>
      </c>
      <c r="D32">
        <v>41668089</v>
      </c>
      <c r="E32">
        <v>1</v>
      </c>
      <c r="F32">
        <v>1</v>
      </c>
      <c r="G32">
        <v>27</v>
      </c>
      <c r="H32">
        <v>2</v>
      </c>
      <c r="I32" t="s">
        <v>466</v>
      </c>
      <c r="J32" t="s">
        <v>467</v>
      </c>
      <c r="K32" t="s">
        <v>468</v>
      </c>
      <c r="L32">
        <v>1368</v>
      </c>
      <c r="N32">
        <v>1011</v>
      </c>
      <c r="O32" t="s">
        <v>426</v>
      </c>
      <c r="P32" t="s">
        <v>426</v>
      </c>
      <c r="Q32">
        <v>1</v>
      </c>
      <c r="X32">
        <v>0.02</v>
      </c>
      <c r="Y32">
        <v>0</v>
      </c>
      <c r="Z32">
        <v>1009.4</v>
      </c>
      <c r="AA32">
        <v>316.82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0.02</v>
      </c>
      <c r="AH32">
        <v>2</v>
      </c>
      <c r="AI32">
        <v>45335380</v>
      </c>
      <c r="AJ32">
        <v>33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ROW(Source!A37)</f>
        <v>37</v>
      </c>
      <c r="B33">
        <v>45335383</v>
      </c>
      <c r="C33">
        <v>45335379</v>
      </c>
      <c r="D33">
        <v>41668090</v>
      </c>
      <c r="E33">
        <v>1</v>
      </c>
      <c r="F33">
        <v>1</v>
      </c>
      <c r="G33">
        <v>27</v>
      </c>
      <c r="H33">
        <v>2</v>
      </c>
      <c r="I33" t="s">
        <v>463</v>
      </c>
      <c r="J33" t="s">
        <v>464</v>
      </c>
      <c r="K33" t="s">
        <v>465</v>
      </c>
      <c r="L33">
        <v>1368</v>
      </c>
      <c r="N33">
        <v>1011</v>
      </c>
      <c r="O33" t="s">
        <v>426</v>
      </c>
      <c r="P33" t="s">
        <v>426</v>
      </c>
      <c r="Q33">
        <v>1</v>
      </c>
      <c r="X33">
        <v>1.7999999999999999E-2</v>
      </c>
      <c r="Y33">
        <v>0</v>
      </c>
      <c r="Z33">
        <v>1014.12</v>
      </c>
      <c r="AA33">
        <v>317.13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1.7999999999999999E-2</v>
      </c>
      <c r="AH33">
        <v>2</v>
      </c>
      <c r="AI33">
        <v>45335381</v>
      </c>
      <c r="AJ33">
        <v>34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ROW(Source!A38)</f>
        <v>38</v>
      </c>
      <c r="B34">
        <v>45335387</v>
      </c>
      <c r="C34">
        <v>45335384</v>
      </c>
      <c r="D34">
        <v>41668089</v>
      </c>
      <c r="E34">
        <v>1</v>
      </c>
      <c r="F34">
        <v>1</v>
      </c>
      <c r="G34">
        <v>27</v>
      </c>
      <c r="H34">
        <v>2</v>
      </c>
      <c r="I34" t="s">
        <v>466</v>
      </c>
      <c r="J34" t="s">
        <v>467</v>
      </c>
      <c r="K34" t="s">
        <v>468</v>
      </c>
      <c r="L34">
        <v>1368</v>
      </c>
      <c r="N34">
        <v>1011</v>
      </c>
      <c r="O34" t="s">
        <v>426</v>
      </c>
      <c r="P34" t="s">
        <v>426</v>
      </c>
      <c r="Q34">
        <v>1</v>
      </c>
      <c r="X34">
        <v>0.01</v>
      </c>
      <c r="Y34">
        <v>0</v>
      </c>
      <c r="Z34">
        <v>1009.4</v>
      </c>
      <c r="AA34">
        <v>316.82</v>
      </c>
      <c r="AB34">
        <v>0</v>
      </c>
      <c r="AC34">
        <v>0</v>
      </c>
      <c r="AD34">
        <v>1</v>
      </c>
      <c r="AE34">
        <v>0</v>
      </c>
      <c r="AF34" t="s">
        <v>59</v>
      </c>
      <c r="AG34">
        <v>0.44</v>
      </c>
      <c r="AH34">
        <v>2</v>
      </c>
      <c r="AI34">
        <v>45335385</v>
      </c>
      <c r="AJ34">
        <v>35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ROW(Source!A38)</f>
        <v>38</v>
      </c>
      <c r="B35">
        <v>45335388</v>
      </c>
      <c r="C35">
        <v>45335384</v>
      </c>
      <c r="D35">
        <v>41668090</v>
      </c>
      <c r="E35">
        <v>1</v>
      </c>
      <c r="F35">
        <v>1</v>
      </c>
      <c r="G35">
        <v>27</v>
      </c>
      <c r="H35">
        <v>2</v>
      </c>
      <c r="I35" t="s">
        <v>463</v>
      </c>
      <c r="J35" t="s">
        <v>464</v>
      </c>
      <c r="K35" t="s">
        <v>465</v>
      </c>
      <c r="L35">
        <v>1368</v>
      </c>
      <c r="N35">
        <v>1011</v>
      </c>
      <c r="O35" t="s">
        <v>426</v>
      </c>
      <c r="P35" t="s">
        <v>426</v>
      </c>
      <c r="Q35">
        <v>1</v>
      </c>
      <c r="X35">
        <v>8.0000000000000002E-3</v>
      </c>
      <c r="Y35">
        <v>0</v>
      </c>
      <c r="Z35">
        <v>1014.12</v>
      </c>
      <c r="AA35">
        <v>317.13</v>
      </c>
      <c r="AB35">
        <v>0</v>
      </c>
      <c r="AC35">
        <v>0</v>
      </c>
      <c r="AD35">
        <v>1</v>
      </c>
      <c r="AE35">
        <v>0</v>
      </c>
      <c r="AF35" t="s">
        <v>59</v>
      </c>
      <c r="AG35">
        <v>0.35199999999999998</v>
      </c>
      <c r="AH35">
        <v>2</v>
      </c>
      <c r="AI35">
        <v>45335386</v>
      </c>
      <c r="AJ35">
        <v>36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ROW(Source!A40)</f>
        <v>40</v>
      </c>
      <c r="B36">
        <v>45335418</v>
      </c>
      <c r="C36">
        <v>45335390</v>
      </c>
      <c r="D36">
        <v>41655038</v>
      </c>
      <c r="E36">
        <v>27</v>
      </c>
      <c r="F36">
        <v>1</v>
      </c>
      <c r="G36">
        <v>27</v>
      </c>
      <c r="H36">
        <v>1</v>
      </c>
      <c r="I36" t="s">
        <v>420</v>
      </c>
      <c r="J36" t="s">
        <v>3</v>
      </c>
      <c r="K36" t="s">
        <v>421</v>
      </c>
      <c r="L36">
        <v>1191</v>
      </c>
      <c r="N36">
        <v>1013</v>
      </c>
      <c r="O36" t="s">
        <v>422</v>
      </c>
      <c r="P36" t="s">
        <v>422</v>
      </c>
      <c r="Q36">
        <v>1</v>
      </c>
      <c r="X36">
        <v>87.29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1</v>
      </c>
      <c r="AF36" t="s">
        <v>3</v>
      </c>
      <c r="AG36">
        <v>87.29</v>
      </c>
      <c r="AH36">
        <v>2</v>
      </c>
      <c r="AI36">
        <v>45335400</v>
      </c>
      <c r="AJ36">
        <v>37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ROW(Source!A40)</f>
        <v>40</v>
      </c>
      <c r="B37">
        <v>45335419</v>
      </c>
      <c r="C37">
        <v>45335390</v>
      </c>
      <c r="D37">
        <v>41667335</v>
      </c>
      <c r="E37">
        <v>1</v>
      </c>
      <c r="F37">
        <v>1</v>
      </c>
      <c r="G37">
        <v>27</v>
      </c>
      <c r="H37">
        <v>2</v>
      </c>
      <c r="I37" t="s">
        <v>469</v>
      </c>
      <c r="J37" t="s">
        <v>470</v>
      </c>
      <c r="K37" t="s">
        <v>471</v>
      </c>
      <c r="L37">
        <v>1368</v>
      </c>
      <c r="N37">
        <v>1011</v>
      </c>
      <c r="O37" t="s">
        <v>426</v>
      </c>
      <c r="P37" t="s">
        <v>426</v>
      </c>
      <c r="Q37">
        <v>1</v>
      </c>
      <c r="X37">
        <v>1.59</v>
      </c>
      <c r="Y37">
        <v>0</v>
      </c>
      <c r="Z37">
        <v>740.94</v>
      </c>
      <c r="AA37">
        <v>413.22</v>
      </c>
      <c r="AB37">
        <v>0</v>
      </c>
      <c r="AC37">
        <v>0</v>
      </c>
      <c r="AD37">
        <v>1</v>
      </c>
      <c r="AE37">
        <v>0</v>
      </c>
      <c r="AF37" t="s">
        <v>3</v>
      </c>
      <c r="AG37">
        <v>1.59</v>
      </c>
      <c r="AH37">
        <v>2</v>
      </c>
      <c r="AI37">
        <v>45335401</v>
      </c>
      <c r="AJ37">
        <v>38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ROW(Source!A40)</f>
        <v>40</v>
      </c>
      <c r="B38">
        <v>45335420</v>
      </c>
      <c r="C38">
        <v>45335390</v>
      </c>
      <c r="D38">
        <v>41667492</v>
      </c>
      <c r="E38">
        <v>1</v>
      </c>
      <c r="F38">
        <v>1</v>
      </c>
      <c r="G38">
        <v>27</v>
      </c>
      <c r="H38">
        <v>2</v>
      </c>
      <c r="I38" t="s">
        <v>472</v>
      </c>
      <c r="J38" t="s">
        <v>473</v>
      </c>
      <c r="K38" t="s">
        <v>474</v>
      </c>
      <c r="L38">
        <v>1368</v>
      </c>
      <c r="N38">
        <v>1011</v>
      </c>
      <c r="O38" t="s">
        <v>426</v>
      </c>
      <c r="P38" t="s">
        <v>426</v>
      </c>
      <c r="Q38">
        <v>1</v>
      </c>
      <c r="X38">
        <v>5.15</v>
      </c>
      <c r="Y38">
        <v>0</v>
      </c>
      <c r="Z38">
        <v>1270.56</v>
      </c>
      <c r="AA38">
        <v>493.86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5.15</v>
      </c>
      <c r="AH38">
        <v>2</v>
      </c>
      <c r="AI38">
        <v>45335402</v>
      </c>
      <c r="AJ38">
        <v>39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ROW(Source!A40)</f>
        <v>40</v>
      </c>
      <c r="B39">
        <v>45335421</v>
      </c>
      <c r="C39">
        <v>45335390</v>
      </c>
      <c r="D39">
        <v>41667478</v>
      </c>
      <c r="E39">
        <v>1</v>
      </c>
      <c r="F39">
        <v>1</v>
      </c>
      <c r="G39">
        <v>27</v>
      </c>
      <c r="H39">
        <v>2</v>
      </c>
      <c r="I39" t="s">
        <v>475</v>
      </c>
      <c r="J39" t="s">
        <v>476</v>
      </c>
      <c r="K39" t="s">
        <v>477</v>
      </c>
      <c r="L39">
        <v>1368</v>
      </c>
      <c r="N39">
        <v>1011</v>
      </c>
      <c r="O39" t="s">
        <v>426</v>
      </c>
      <c r="P39" t="s">
        <v>426</v>
      </c>
      <c r="Q39">
        <v>1</v>
      </c>
      <c r="X39">
        <v>11.26</v>
      </c>
      <c r="Y39">
        <v>0</v>
      </c>
      <c r="Z39">
        <v>1261.8699999999999</v>
      </c>
      <c r="AA39">
        <v>530.02</v>
      </c>
      <c r="AB39">
        <v>0</v>
      </c>
      <c r="AC39">
        <v>0</v>
      </c>
      <c r="AD39">
        <v>1</v>
      </c>
      <c r="AE39">
        <v>0</v>
      </c>
      <c r="AF39" t="s">
        <v>3</v>
      </c>
      <c r="AG39">
        <v>11.26</v>
      </c>
      <c r="AH39">
        <v>2</v>
      </c>
      <c r="AI39">
        <v>45335403</v>
      </c>
      <c r="AJ39">
        <v>40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ROW(Source!A40)</f>
        <v>40</v>
      </c>
      <c r="B40">
        <v>45335422</v>
      </c>
      <c r="C40">
        <v>45335390</v>
      </c>
      <c r="D40">
        <v>41667479</v>
      </c>
      <c r="E40">
        <v>1</v>
      </c>
      <c r="F40">
        <v>1</v>
      </c>
      <c r="G40">
        <v>27</v>
      </c>
      <c r="H40">
        <v>2</v>
      </c>
      <c r="I40" t="s">
        <v>478</v>
      </c>
      <c r="J40" t="s">
        <v>479</v>
      </c>
      <c r="K40" t="s">
        <v>480</v>
      </c>
      <c r="L40">
        <v>1368</v>
      </c>
      <c r="N40">
        <v>1011</v>
      </c>
      <c r="O40" t="s">
        <v>426</v>
      </c>
      <c r="P40" t="s">
        <v>426</v>
      </c>
      <c r="Q40">
        <v>1</v>
      </c>
      <c r="X40">
        <v>32.19</v>
      </c>
      <c r="Y40">
        <v>0</v>
      </c>
      <c r="Z40">
        <v>1827.95</v>
      </c>
      <c r="AA40">
        <v>720.55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32.19</v>
      </c>
      <c r="AH40">
        <v>2</v>
      </c>
      <c r="AI40">
        <v>45335404</v>
      </c>
      <c r="AJ40">
        <v>41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ROW(Source!A40)</f>
        <v>40</v>
      </c>
      <c r="B41">
        <v>45335423</v>
      </c>
      <c r="C41">
        <v>45335390</v>
      </c>
      <c r="D41">
        <v>41667516</v>
      </c>
      <c r="E41">
        <v>1</v>
      </c>
      <c r="F41">
        <v>1</v>
      </c>
      <c r="G41">
        <v>27</v>
      </c>
      <c r="H41">
        <v>2</v>
      </c>
      <c r="I41" t="s">
        <v>481</v>
      </c>
      <c r="J41" t="s">
        <v>482</v>
      </c>
      <c r="K41" t="s">
        <v>483</v>
      </c>
      <c r="L41">
        <v>1368</v>
      </c>
      <c r="N41">
        <v>1011</v>
      </c>
      <c r="O41" t="s">
        <v>426</v>
      </c>
      <c r="P41" t="s">
        <v>426</v>
      </c>
      <c r="Q41">
        <v>1</v>
      </c>
      <c r="X41">
        <v>5.81</v>
      </c>
      <c r="Y41">
        <v>0</v>
      </c>
      <c r="Z41">
        <v>1518.12</v>
      </c>
      <c r="AA41">
        <v>716.66</v>
      </c>
      <c r="AB41">
        <v>0</v>
      </c>
      <c r="AC41">
        <v>0</v>
      </c>
      <c r="AD41">
        <v>1</v>
      </c>
      <c r="AE41">
        <v>0</v>
      </c>
      <c r="AF41" t="s">
        <v>3</v>
      </c>
      <c r="AG41">
        <v>5.81</v>
      </c>
      <c r="AH41">
        <v>2</v>
      </c>
      <c r="AI41">
        <v>45335405</v>
      </c>
      <c r="AJ41">
        <v>42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ROW(Source!A40)</f>
        <v>40</v>
      </c>
      <c r="B42">
        <v>45335424</v>
      </c>
      <c r="C42">
        <v>45335390</v>
      </c>
      <c r="D42">
        <v>41669470</v>
      </c>
      <c r="E42">
        <v>1</v>
      </c>
      <c r="F42">
        <v>1</v>
      </c>
      <c r="G42">
        <v>27</v>
      </c>
      <c r="H42">
        <v>3</v>
      </c>
      <c r="I42" t="s">
        <v>484</v>
      </c>
      <c r="J42" t="s">
        <v>485</v>
      </c>
      <c r="K42" t="s">
        <v>486</v>
      </c>
      <c r="L42">
        <v>1339</v>
      </c>
      <c r="N42">
        <v>1007</v>
      </c>
      <c r="O42" t="s">
        <v>93</v>
      </c>
      <c r="P42" t="s">
        <v>93</v>
      </c>
      <c r="Q42">
        <v>1</v>
      </c>
      <c r="X42">
        <v>11.5</v>
      </c>
      <c r="Y42">
        <v>1865.77</v>
      </c>
      <c r="Z42">
        <v>0</v>
      </c>
      <c r="AA42">
        <v>0</v>
      </c>
      <c r="AB42">
        <v>0</v>
      </c>
      <c r="AC42">
        <v>0</v>
      </c>
      <c r="AD42">
        <v>1</v>
      </c>
      <c r="AE42">
        <v>0</v>
      </c>
      <c r="AF42" t="s">
        <v>3</v>
      </c>
      <c r="AG42">
        <v>11.5</v>
      </c>
      <c r="AH42">
        <v>2</v>
      </c>
      <c r="AI42">
        <v>45335406</v>
      </c>
      <c r="AJ42">
        <v>43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ROW(Source!A40)</f>
        <v>40</v>
      </c>
      <c r="B43">
        <v>45335425</v>
      </c>
      <c r="C43">
        <v>45335390</v>
      </c>
      <c r="D43">
        <v>41669471</v>
      </c>
      <c r="E43">
        <v>1</v>
      </c>
      <c r="F43">
        <v>1</v>
      </c>
      <c r="G43">
        <v>27</v>
      </c>
      <c r="H43">
        <v>3</v>
      </c>
      <c r="I43" t="s">
        <v>487</v>
      </c>
      <c r="J43" t="s">
        <v>488</v>
      </c>
      <c r="K43" t="s">
        <v>489</v>
      </c>
      <c r="L43">
        <v>1339</v>
      </c>
      <c r="N43">
        <v>1007</v>
      </c>
      <c r="O43" t="s">
        <v>93</v>
      </c>
      <c r="P43" t="s">
        <v>93</v>
      </c>
      <c r="Q43">
        <v>1</v>
      </c>
      <c r="X43">
        <v>55</v>
      </c>
      <c r="Y43">
        <v>1763.75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55</v>
      </c>
      <c r="AH43">
        <v>2</v>
      </c>
      <c r="AI43">
        <v>45335407</v>
      </c>
      <c r="AJ43">
        <v>44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ROW(Source!A40)</f>
        <v>40</v>
      </c>
      <c r="B44">
        <v>45335426</v>
      </c>
      <c r="C44">
        <v>45335390</v>
      </c>
      <c r="D44">
        <v>41670191</v>
      </c>
      <c r="E44">
        <v>1</v>
      </c>
      <c r="F44">
        <v>1</v>
      </c>
      <c r="G44">
        <v>27</v>
      </c>
      <c r="H44">
        <v>3</v>
      </c>
      <c r="I44" t="s">
        <v>442</v>
      </c>
      <c r="J44" t="s">
        <v>443</v>
      </c>
      <c r="K44" t="s">
        <v>444</v>
      </c>
      <c r="L44">
        <v>1339</v>
      </c>
      <c r="N44">
        <v>1007</v>
      </c>
      <c r="O44" t="s">
        <v>93</v>
      </c>
      <c r="P44" t="s">
        <v>93</v>
      </c>
      <c r="Q44">
        <v>1</v>
      </c>
      <c r="X44">
        <v>25</v>
      </c>
      <c r="Y44">
        <v>35.25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 t="s">
        <v>3</v>
      </c>
      <c r="AG44">
        <v>25</v>
      </c>
      <c r="AH44">
        <v>2</v>
      </c>
      <c r="AI44">
        <v>45335408</v>
      </c>
      <c r="AJ44">
        <v>45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ROW(Source!A41)</f>
        <v>41</v>
      </c>
      <c r="B45">
        <v>45335434</v>
      </c>
      <c r="C45">
        <v>45335427</v>
      </c>
      <c r="D45">
        <v>41655038</v>
      </c>
      <c r="E45">
        <v>27</v>
      </c>
      <c r="F45">
        <v>1</v>
      </c>
      <c r="G45">
        <v>27</v>
      </c>
      <c r="H45">
        <v>1</v>
      </c>
      <c r="I45" t="s">
        <v>420</v>
      </c>
      <c r="J45" t="s">
        <v>3</v>
      </c>
      <c r="K45" t="s">
        <v>421</v>
      </c>
      <c r="L45">
        <v>1191</v>
      </c>
      <c r="N45">
        <v>1013</v>
      </c>
      <c r="O45" t="s">
        <v>422</v>
      </c>
      <c r="P45" t="s">
        <v>422</v>
      </c>
      <c r="Q45">
        <v>1</v>
      </c>
      <c r="X45">
        <v>19.100000000000001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1</v>
      </c>
      <c r="AF45" t="s">
        <v>3</v>
      </c>
      <c r="AG45">
        <v>19.100000000000001</v>
      </c>
      <c r="AH45">
        <v>2</v>
      </c>
      <c r="AI45">
        <v>45335428</v>
      </c>
      <c r="AJ45">
        <v>46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ROW(Source!A41)</f>
        <v>41</v>
      </c>
      <c r="B46">
        <v>45335435</v>
      </c>
      <c r="C46">
        <v>45335427</v>
      </c>
      <c r="D46">
        <v>41667494</v>
      </c>
      <c r="E46">
        <v>1</v>
      </c>
      <c r="F46">
        <v>1</v>
      </c>
      <c r="G46">
        <v>27</v>
      </c>
      <c r="H46">
        <v>2</v>
      </c>
      <c r="I46" t="s">
        <v>490</v>
      </c>
      <c r="J46" t="s">
        <v>491</v>
      </c>
      <c r="K46" t="s">
        <v>492</v>
      </c>
      <c r="L46">
        <v>1368</v>
      </c>
      <c r="N46">
        <v>1011</v>
      </c>
      <c r="O46" t="s">
        <v>426</v>
      </c>
      <c r="P46" t="s">
        <v>426</v>
      </c>
      <c r="Q46">
        <v>1</v>
      </c>
      <c r="X46">
        <v>2.97</v>
      </c>
      <c r="Y46">
        <v>0</v>
      </c>
      <c r="Z46">
        <v>3056.67</v>
      </c>
      <c r="AA46">
        <v>1333.84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2.97</v>
      </c>
      <c r="AH46">
        <v>2</v>
      </c>
      <c r="AI46">
        <v>45335429</v>
      </c>
      <c r="AJ46">
        <v>47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ROW(Source!A41)</f>
        <v>41</v>
      </c>
      <c r="B47">
        <v>45335436</v>
      </c>
      <c r="C47">
        <v>45335427</v>
      </c>
      <c r="D47">
        <v>41667478</v>
      </c>
      <c r="E47">
        <v>1</v>
      </c>
      <c r="F47">
        <v>1</v>
      </c>
      <c r="G47">
        <v>27</v>
      </c>
      <c r="H47">
        <v>2</v>
      </c>
      <c r="I47" t="s">
        <v>475</v>
      </c>
      <c r="J47" t="s">
        <v>476</v>
      </c>
      <c r="K47" t="s">
        <v>477</v>
      </c>
      <c r="L47">
        <v>1368</v>
      </c>
      <c r="N47">
        <v>1011</v>
      </c>
      <c r="O47" t="s">
        <v>426</v>
      </c>
      <c r="P47" t="s">
        <v>426</v>
      </c>
      <c r="Q47">
        <v>1</v>
      </c>
      <c r="X47">
        <v>3.67</v>
      </c>
      <c r="Y47">
        <v>0</v>
      </c>
      <c r="Z47">
        <v>1261.8699999999999</v>
      </c>
      <c r="AA47">
        <v>530.02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3.67</v>
      </c>
      <c r="AH47">
        <v>2</v>
      </c>
      <c r="AI47">
        <v>45335430</v>
      </c>
      <c r="AJ47">
        <v>48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ROW(Source!A41)</f>
        <v>41</v>
      </c>
      <c r="B48">
        <v>45335437</v>
      </c>
      <c r="C48">
        <v>45335427</v>
      </c>
      <c r="D48">
        <v>41667479</v>
      </c>
      <c r="E48">
        <v>1</v>
      </c>
      <c r="F48">
        <v>1</v>
      </c>
      <c r="G48">
        <v>27</v>
      </c>
      <c r="H48">
        <v>2</v>
      </c>
      <c r="I48" t="s">
        <v>478</v>
      </c>
      <c r="J48" t="s">
        <v>479</v>
      </c>
      <c r="K48" t="s">
        <v>480</v>
      </c>
      <c r="L48">
        <v>1368</v>
      </c>
      <c r="N48">
        <v>1011</v>
      </c>
      <c r="O48" t="s">
        <v>426</v>
      </c>
      <c r="P48" t="s">
        <v>426</v>
      </c>
      <c r="Q48">
        <v>1</v>
      </c>
      <c r="X48">
        <v>11.9</v>
      </c>
      <c r="Y48">
        <v>0</v>
      </c>
      <c r="Z48">
        <v>1827.95</v>
      </c>
      <c r="AA48">
        <v>720.55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11.9</v>
      </c>
      <c r="AH48">
        <v>2</v>
      </c>
      <c r="AI48">
        <v>45335431</v>
      </c>
      <c r="AJ48">
        <v>49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ROW(Source!A41)</f>
        <v>41</v>
      </c>
      <c r="B49">
        <v>45335438</v>
      </c>
      <c r="C49">
        <v>45335427</v>
      </c>
      <c r="D49">
        <v>41671372</v>
      </c>
      <c r="E49">
        <v>1</v>
      </c>
      <c r="F49">
        <v>1</v>
      </c>
      <c r="G49">
        <v>27</v>
      </c>
      <c r="H49">
        <v>3</v>
      </c>
      <c r="I49" t="s">
        <v>28</v>
      </c>
      <c r="J49" t="s">
        <v>30</v>
      </c>
      <c r="K49" t="s">
        <v>29</v>
      </c>
      <c r="L49">
        <v>1348</v>
      </c>
      <c r="N49">
        <v>1009</v>
      </c>
      <c r="O49" t="s">
        <v>26</v>
      </c>
      <c r="P49" t="s">
        <v>26</v>
      </c>
      <c r="Q49">
        <v>1000</v>
      </c>
      <c r="X49">
        <v>101</v>
      </c>
      <c r="Y49">
        <v>2690.29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 t="s">
        <v>3</v>
      </c>
      <c r="AG49">
        <v>101</v>
      </c>
      <c r="AH49">
        <v>2</v>
      </c>
      <c r="AI49">
        <v>45335432</v>
      </c>
      <c r="AJ49">
        <v>50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ROW(Source!A44)</f>
        <v>44</v>
      </c>
      <c r="B50">
        <v>45335462</v>
      </c>
      <c r="C50">
        <v>45335441</v>
      </c>
      <c r="D50">
        <v>41655038</v>
      </c>
      <c r="E50">
        <v>27</v>
      </c>
      <c r="F50">
        <v>1</v>
      </c>
      <c r="G50">
        <v>27</v>
      </c>
      <c r="H50">
        <v>1</v>
      </c>
      <c r="I50" t="s">
        <v>420</v>
      </c>
      <c r="J50" t="s">
        <v>3</v>
      </c>
      <c r="K50" t="s">
        <v>421</v>
      </c>
      <c r="L50">
        <v>1191</v>
      </c>
      <c r="N50">
        <v>1013</v>
      </c>
      <c r="O50" t="s">
        <v>422</v>
      </c>
      <c r="P50" t="s">
        <v>422</v>
      </c>
      <c r="Q50">
        <v>1</v>
      </c>
      <c r="X50">
        <v>4.92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1</v>
      </c>
      <c r="AF50" t="s">
        <v>3</v>
      </c>
      <c r="AG50">
        <v>4.92</v>
      </c>
      <c r="AH50">
        <v>2</v>
      </c>
      <c r="AI50">
        <v>45335445</v>
      </c>
      <c r="AJ50">
        <v>52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ROW(Source!A44)</f>
        <v>44</v>
      </c>
      <c r="B51">
        <v>45335464</v>
      </c>
      <c r="C51">
        <v>45335441</v>
      </c>
      <c r="D51">
        <v>41667996</v>
      </c>
      <c r="E51">
        <v>1</v>
      </c>
      <c r="F51">
        <v>1</v>
      </c>
      <c r="G51">
        <v>27</v>
      </c>
      <c r="H51">
        <v>2</v>
      </c>
      <c r="I51" t="s">
        <v>493</v>
      </c>
      <c r="J51" t="s">
        <v>494</v>
      </c>
      <c r="K51" t="s">
        <v>495</v>
      </c>
      <c r="L51">
        <v>1368</v>
      </c>
      <c r="N51">
        <v>1011</v>
      </c>
      <c r="O51" t="s">
        <v>426</v>
      </c>
      <c r="P51" t="s">
        <v>426</v>
      </c>
      <c r="Q51">
        <v>1</v>
      </c>
      <c r="X51">
        <v>0.69</v>
      </c>
      <c r="Y51">
        <v>0</v>
      </c>
      <c r="Z51">
        <v>3567.59</v>
      </c>
      <c r="AA51">
        <v>534.1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0.69</v>
      </c>
      <c r="AH51">
        <v>2</v>
      </c>
      <c r="AI51">
        <v>45335447</v>
      </c>
      <c r="AJ51">
        <v>53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ROW(Source!A44)</f>
        <v>44</v>
      </c>
      <c r="B52">
        <v>45335463</v>
      </c>
      <c r="C52">
        <v>45335441</v>
      </c>
      <c r="D52">
        <v>41667332</v>
      </c>
      <c r="E52">
        <v>1</v>
      </c>
      <c r="F52">
        <v>1</v>
      </c>
      <c r="G52">
        <v>27</v>
      </c>
      <c r="H52">
        <v>2</v>
      </c>
      <c r="I52" t="s">
        <v>451</v>
      </c>
      <c r="J52" t="s">
        <v>452</v>
      </c>
      <c r="K52" t="s">
        <v>453</v>
      </c>
      <c r="L52">
        <v>1368</v>
      </c>
      <c r="N52">
        <v>1011</v>
      </c>
      <c r="O52" t="s">
        <v>426</v>
      </c>
      <c r="P52" t="s">
        <v>426</v>
      </c>
      <c r="Q52">
        <v>1</v>
      </c>
      <c r="X52">
        <v>0.9</v>
      </c>
      <c r="Y52">
        <v>0</v>
      </c>
      <c r="Z52">
        <v>950.99</v>
      </c>
      <c r="AA52">
        <v>416.71</v>
      </c>
      <c r="AB52">
        <v>0</v>
      </c>
      <c r="AC52">
        <v>0</v>
      </c>
      <c r="AD52">
        <v>1</v>
      </c>
      <c r="AE52">
        <v>0</v>
      </c>
      <c r="AF52" t="s">
        <v>3</v>
      </c>
      <c r="AG52">
        <v>0.9</v>
      </c>
      <c r="AH52">
        <v>2</v>
      </c>
      <c r="AI52">
        <v>45335446</v>
      </c>
      <c r="AJ52">
        <v>54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ROW(Source!A44)</f>
        <v>44</v>
      </c>
      <c r="B53">
        <v>45335465</v>
      </c>
      <c r="C53">
        <v>45335441</v>
      </c>
      <c r="D53">
        <v>41667543</v>
      </c>
      <c r="E53">
        <v>1</v>
      </c>
      <c r="F53">
        <v>1</v>
      </c>
      <c r="G53">
        <v>27</v>
      </c>
      <c r="H53">
        <v>2</v>
      </c>
      <c r="I53" t="s">
        <v>496</v>
      </c>
      <c r="J53" t="s">
        <v>497</v>
      </c>
      <c r="K53" t="s">
        <v>498</v>
      </c>
      <c r="L53">
        <v>1368</v>
      </c>
      <c r="N53">
        <v>1011</v>
      </c>
      <c r="O53" t="s">
        <v>426</v>
      </c>
      <c r="P53" t="s">
        <v>426</v>
      </c>
      <c r="Q53">
        <v>1</v>
      </c>
      <c r="X53">
        <v>0.69</v>
      </c>
      <c r="Y53">
        <v>0</v>
      </c>
      <c r="Z53">
        <v>1162.9000000000001</v>
      </c>
      <c r="AA53">
        <v>442.87</v>
      </c>
      <c r="AB53">
        <v>0</v>
      </c>
      <c r="AC53">
        <v>0</v>
      </c>
      <c r="AD53">
        <v>1</v>
      </c>
      <c r="AE53">
        <v>0</v>
      </c>
      <c r="AF53" t="s">
        <v>3</v>
      </c>
      <c r="AG53">
        <v>0.69</v>
      </c>
      <c r="AH53">
        <v>2</v>
      </c>
      <c r="AI53">
        <v>45335448</v>
      </c>
      <c r="AJ53">
        <v>55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ROW(Source!A44)</f>
        <v>44</v>
      </c>
      <c r="B54">
        <v>45335466</v>
      </c>
      <c r="C54">
        <v>45335441</v>
      </c>
      <c r="D54">
        <v>41667544</v>
      </c>
      <c r="E54">
        <v>1</v>
      </c>
      <c r="F54">
        <v>1</v>
      </c>
      <c r="G54">
        <v>27</v>
      </c>
      <c r="H54">
        <v>2</v>
      </c>
      <c r="I54" t="s">
        <v>499</v>
      </c>
      <c r="J54" t="s">
        <v>500</v>
      </c>
      <c r="K54" t="s">
        <v>501</v>
      </c>
      <c r="L54">
        <v>1368</v>
      </c>
      <c r="N54">
        <v>1011</v>
      </c>
      <c r="O54" t="s">
        <v>426</v>
      </c>
      <c r="P54" t="s">
        <v>426</v>
      </c>
      <c r="Q54">
        <v>1</v>
      </c>
      <c r="X54">
        <v>0.69</v>
      </c>
      <c r="Y54">
        <v>0</v>
      </c>
      <c r="Z54">
        <v>1735.39</v>
      </c>
      <c r="AA54">
        <v>537.41999999999996</v>
      </c>
      <c r="AB54">
        <v>0</v>
      </c>
      <c r="AC54">
        <v>0</v>
      </c>
      <c r="AD54">
        <v>1</v>
      </c>
      <c r="AE54">
        <v>0</v>
      </c>
      <c r="AF54" t="s">
        <v>3</v>
      </c>
      <c r="AG54">
        <v>0.69</v>
      </c>
      <c r="AH54">
        <v>2</v>
      </c>
      <c r="AI54">
        <v>45335449</v>
      </c>
      <c r="AJ54">
        <v>56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ROW(Source!A44)</f>
        <v>44</v>
      </c>
      <c r="B55">
        <v>45335467</v>
      </c>
      <c r="C55">
        <v>45335441</v>
      </c>
      <c r="D55">
        <v>41667547</v>
      </c>
      <c r="E55">
        <v>1</v>
      </c>
      <c r="F55">
        <v>1</v>
      </c>
      <c r="G55">
        <v>27</v>
      </c>
      <c r="H55">
        <v>2</v>
      </c>
      <c r="I55" t="s">
        <v>502</v>
      </c>
      <c r="J55" t="s">
        <v>503</v>
      </c>
      <c r="K55" t="s">
        <v>504</v>
      </c>
      <c r="L55">
        <v>1368</v>
      </c>
      <c r="N55">
        <v>1011</v>
      </c>
      <c r="O55" t="s">
        <v>426</v>
      </c>
      <c r="P55" t="s">
        <v>426</v>
      </c>
      <c r="Q55">
        <v>1</v>
      </c>
      <c r="X55">
        <v>0.69</v>
      </c>
      <c r="Y55">
        <v>0</v>
      </c>
      <c r="Z55">
        <v>3961.9</v>
      </c>
      <c r="AA55">
        <v>1078.81</v>
      </c>
      <c r="AB55">
        <v>0</v>
      </c>
      <c r="AC55">
        <v>0</v>
      </c>
      <c r="AD55">
        <v>1</v>
      </c>
      <c r="AE55">
        <v>0</v>
      </c>
      <c r="AF55" t="s">
        <v>3</v>
      </c>
      <c r="AG55">
        <v>0.69</v>
      </c>
      <c r="AH55">
        <v>2</v>
      </c>
      <c r="AI55">
        <v>45335450</v>
      </c>
      <c r="AJ55">
        <v>57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ROW(Source!A44)</f>
        <v>44</v>
      </c>
      <c r="B56">
        <v>45335468</v>
      </c>
      <c r="C56">
        <v>45335441</v>
      </c>
      <c r="D56">
        <v>41667548</v>
      </c>
      <c r="E56">
        <v>1</v>
      </c>
      <c r="F56">
        <v>1</v>
      </c>
      <c r="G56">
        <v>27</v>
      </c>
      <c r="H56">
        <v>2</v>
      </c>
      <c r="I56" t="s">
        <v>505</v>
      </c>
      <c r="J56" t="s">
        <v>506</v>
      </c>
      <c r="K56" t="s">
        <v>507</v>
      </c>
      <c r="L56">
        <v>1368</v>
      </c>
      <c r="N56">
        <v>1011</v>
      </c>
      <c r="O56" t="s">
        <v>426</v>
      </c>
      <c r="P56" t="s">
        <v>426</v>
      </c>
      <c r="Q56">
        <v>1</v>
      </c>
      <c r="X56">
        <v>0.69</v>
      </c>
      <c r="Y56">
        <v>0</v>
      </c>
      <c r="Z56">
        <v>1978.38</v>
      </c>
      <c r="AA56">
        <v>514.37</v>
      </c>
      <c r="AB56">
        <v>0</v>
      </c>
      <c r="AC56">
        <v>0</v>
      </c>
      <c r="AD56">
        <v>1</v>
      </c>
      <c r="AE56">
        <v>0</v>
      </c>
      <c r="AF56" t="s">
        <v>3</v>
      </c>
      <c r="AG56">
        <v>0.69</v>
      </c>
      <c r="AH56">
        <v>2</v>
      </c>
      <c r="AI56">
        <v>45335451</v>
      </c>
      <c r="AJ56">
        <v>58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ROW(Source!A44)</f>
        <v>44</v>
      </c>
      <c r="B57">
        <v>45335469</v>
      </c>
      <c r="C57">
        <v>45335441</v>
      </c>
      <c r="D57">
        <v>41667541</v>
      </c>
      <c r="E57">
        <v>1</v>
      </c>
      <c r="F57">
        <v>1</v>
      </c>
      <c r="G57">
        <v>27</v>
      </c>
      <c r="H57">
        <v>2</v>
      </c>
      <c r="I57" t="s">
        <v>457</v>
      </c>
      <c r="J57" t="s">
        <v>458</v>
      </c>
      <c r="K57" t="s">
        <v>459</v>
      </c>
      <c r="L57">
        <v>1368</v>
      </c>
      <c r="N57">
        <v>1011</v>
      </c>
      <c r="O57" t="s">
        <v>426</v>
      </c>
      <c r="P57" t="s">
        <v>426</v>
      </c>
      <c r="Q57">
        <v>1</v>
      </c>
      <c r="X57">
        <v>0.69</v>
      </c>
      <c r="Y57">
        <v>0</v>
      </c>
      <c r="Z57">
        <v>1331.71</v>
      </c>
      <c r="AA57">
        <v>497.83</v>
      </c>
      <c r="AB57">
        <v>0</v>
      </c>
      <c r="AC57">
        <v>0</v>
      </c>
      <c r="AD57">
        <v>1</v>
      </c>
      <c r="AE57">
        <v>0</v>
      </c>
      <c r="AF57" t="s">
        <v>3</v>
      </c>
      <c r="AG57">
        <v>0.69</v>
      </c>
      <c r="AH57">
        <v>2</v>
      </c>
      <c r="AI57">
        <v>45335452</v>
      </c>
      <c r="AJ57">
        <v>59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ROW(Source!A44)</f>
        <v>44</v>
      </c>
      <c r="B58">
        <v>45335470</v>
      </c>
      <c r="C58">
        <v>45335441</v>
      </c>
      <c r="D58">
        <v>41667542</v>
      </c>
      <c r="E58">
        <v>1</v>
      </c>
      <c r="F58">
        <v>1</v>
      </c>
      <c r="G58">
        <v>27</v>
      </c>
      <c r="H58">
        <v>2</v>
      </c>
      <c r="I58" t="s">
        <v>508</v>
      </c>
      <c r="J58" t="s">
        <v>509</v>
      </c>
      <c r="K58" t="s">
        <v>510</v>
      </c>
      <c r="L58">
        <v>1368</v>
      </c>
      <c r="N58">
        <v>1011</v>
      </c>
      <c r="O58" t="s">
        <v>426</v>
      </c>
      <c r="P58" t="s">
        <v>426</v>
      </c>
      <c r="Q58">
        <v>1</v>
      </c>
      <c r="X58">
        <v>0.69</v>
      </c>
      <c r="Y58">
        <v>0</v>
      </c>
      <c r="Z58">
        <v>745.35</v>
      </c>
      <c r="AA58">
        <v>429.14</v>
      </c>
      <c r="AB58">
        <v>0</v>
      </c>
      <c r="AC58">
        <v>0</v>
      </c>
      <c r="AD58">
        <v>1</v>
      </c>
      <c r="AE58">
        <v>0</v>
      </c>
      <c r="AF58" t="s">
        <v>3</v>
      </c>
      <c r="AG58">
        <v>0.69</v>
      </c>
      <c r="AH58">
        <v>2</v>
      </c>
      <c r="AI58">
        <v>45335453</v>
      </c>
      <c r="AJ58">
        <v>60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ROW(Source!A44)</f>
        <v>44</v>
      </c>
      <c r="B59">
        <v>45335471</v>
      </c>
      <c r="C59">
        <v>45335441</v>
      </c>
      <c r="D59">
        <v>41670191</v>
      </c>
      <c r="E59">
        <v>1</v>
      </c>
      <c r="F59">
        <v>1</v>
      </c>
      <c r="G59">
        <v>27</v>
      </c>
      <c r="H59">
        <v>3</v>
      </c>
      <c r="I59" t="s">
        <v>442</v>
      </c>
      <c r="J59" t="s">
        <v>443</v>
      </c>
      <c r="K59" t="s">
        <v>444</v>
      </c>
      <c r="L59">
        <v>1339</v>
      </c>
      <c r="N59">
        <v>1007</v>
      </c>
      <c r="O59" t="s">
        <v>93</v>
      </c>
      <c r="P59" t="s">
        <v>93</v>
      </c>
      <c r="Q59">
        <v>1</v>
      </c>
      <c r="X59">
        <v>0.11600000000000001</v>
      </c>
      <c r="Y59">
        <v>35.25</v>
      </c>
      <c r="Z59">
        <v>0</v>
      </c>
      <c r="AA59">
        <v>0</v>
      </c>
      <c r="AB59">
        <v>0</v>
      </c>
      <c r="AC59">
        <v>0</v>
      </c>
      <c r="AD59">
        <v>1</v>
      </c>
      <c r="AE59">
        <v>0</v>
      </c>
      <c r="AF59" t="s">
        <v>3</v>
      </c>
      <c r="AG59">
        <v>0.11600000000000001</v>
      </c>
      <c r="AH59">
        <v>2</v>
      </c>
      <c r="AI59">
        <v>45335454</v>
      </c>
      <c r="AJ59">
        <v>61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ROW(Source!A44)</f>
        <v>44</v>
      </c>
      <c r="B60">
        <v>45335472</v>
      </c>
      <c r="C60">
        <v>45335441</v>
      </c>
      <c r="D60">
        <v>41671390</v>
      </c>
      <c r="E60">
        <v>1</v>
      </c>
      <c r="F60">
        <v>1</v>
      </c>
      <c r="G60">
        <v>27</v>
      </c>
      <c r="H60">
        <v>3</v>
      </c>
      <c r="I60" t="s">
        <v>511</v>
      </c>
      <c r="J60" t="s">
        <v>512</v>
      </c>
      <c r="K60" t="s">
        <v>513</v>
      </c>
      <c r="L60">
        <v>1348</v>
      </c>
      <c r="N60">
        <v>1009</v>
      </c>
      <c r="O60" t="s">
        <v>26</v>
      </c>
      <c r="P60" t="s">
        <v>26</v>
      </c>
      <c r="Q60">
        <v>1000</v>
      </c>
      <c r="X60">
        <v>0.04</v>
      </c>
      <c r="Y60">
        <v>13513.47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 t="s">
        <v>3</v>
      </c>
      <c r="AG60">
        <v>0.04</v>
      </c>
      <c r="AH60">
        <v>2</v>
      </c>
      <c r="AI60">
        <v>45335455</v>
      </c>
      <c r="AJ60">
        <v>63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ROW(Source!A44)</f>
        <v>44</v>
      </c>
      <c r="B61">
        <v>45335473</v>
      </c>
      <c r="C61">
        <v>45335441</v>
      </c>
      <c r="D61">
        <v>41655775</v>
      </c>
      <c r="E61">
        <v>27</v>
      </c>
      <c r="F61">
        <v>1</v>
      </c>
      <c r="G61">
        <v>27</v>
      </c>
      <c r="H61">
        <v>3</v>
      </c>
      <c r="I61" t="s">
        <v>613</v>
      </c>
      <c r="J61" t="s">
        <v>3</v>
      </c>
      <c r="K61" t="s">
        <v>614</v>
      </c>
      <c r="L61">
        <v>1348</v>
      </c>
      <c r="N61">
        <v>1009</v>
      </c>
      <c r="O61" t="s">
        <v>26</v>
      </c>
      <c r="P61" t="s">
        <v>26</v>
      </c>
      <c r="Q61">
        <v>1000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t="s">
        <v>3</v>
      </c>
      <c r="AG61">
        <v>0</v>
      </c>
      <c r="AH61">
        <v>3</v>
      </c>
      <c r="AI61">
        <v>-1</v>
      </c>
      <c r="AJ61" t="s">
        <v>3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ROW(Source!A44)</f>
        <v>44</v>
      </c>
      <c r="B62">
        <v>45335474</v>
      </c>
      <c r="C62">
        <v>45335441</v>
      </c>
      <c r="D62">
        <v>41655773</v>
      </c>
      <c r="E62">
        <v>27</v>
      </c>
      <c r="F62">
        <v>1</v>
      </c>
      <c r="G62">
        <v>27</v>
      </c>
      <c r="H62">
        <v>3</v>
      </c>
      <c r="I62" t="s">
        <v>615</v>
      </c>
      <c r="J62" t="s">
        <v>3</v>
      </c>
      <c r="K62" t="s">
        <v>616</v>
      </c>
      <c r="L62">
        <v>1339</v>
      </c>
      <c r="N62">
        <v>1007</v>
      </c>
      <c r="O62" t="s">
        <v>93</v>
      </c>
      <c r="P62" t="s">
        <v>93</v>
      </c>
      <c r="Q62">
        <v>1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t="s">
        <v>3</v>
      </c>
      <c r="AG62">
        <v>0</v>
      </c>
      <c r="AH62">
        <v>3</v>
      </c>
      <c r="AI62">
        <v>-1</v>
      </c>
      <c r="AJ62" t="s">
        <v>3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ROW(Source!A47)</f>
        <v>47</v>
      </c>
      <c r="B63">
        <v>45335484</v>
      </c>
      <c r="C63">
        <v>45335477</v>
      </c>
      <c r="D63">
        <v>41655038</v>
      </c>
      <c r="E63">
        <v>27</v>
      </c>
      <c r="F63">
        <v>1</v>
      </c>
      <c r="G63">
        <v>27</v>
      </c>
      <c r="H63">
        <v>1</v>
      </c>
      <c r="I63" t="s">
        <v>420</v>
      </c>
      <c r="J63" t="s">
        <v>3</v>
      </c>
      <c r="K63" t="s">
        <v>421</v>
      </c>
      <c r="L63">
        <v>1191</v>
      </c>
      <c r="N63">
        <v>1013</v>
      </c>
      <c r="O63" t="s">
        <v>422</v>
      </c>
      <c r="P63" t="s">
        <v>422</v>
      </c>
      <c r="Q63">
        <v>1</v>
      </c>
      <c r="X63">
        <v>0.09</v>
      </c>
      <c r="Y63">
        <v>0</v>
      </c>
      <c r="Z63">
        <v>0</v>
      </c>
      <c r="AA63">
        <v>0</v>
      </c>
      <c r="AB63">
        <v>0</v>
      </c>
      <c r="AC63">
        <v>0</v>
      </c>
      <c r="AD63">
        <v>1</v>
      </c>
      <c r="AE63">
        <v>1</v>
      </c>
      <c r="AF63" t="s">
        <v>3</v>
      </c>
      <c r="AG63">
        <v>0.09</v>
      </c>
      <c r="AH63">
        <v>2</v>
      </c>
      <c r="AI63">
        <v>45335478</v>
      </c>
      <c r="AJ63">
        <v>65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ROW(Source!A47)</f>
        <v>47</v>
      </c>
      <c r="B64">
        <v>45335485</v>
      </c>
      <c r="C64">
        <v>45335477</v>
      </c>
      <c r="D64">
        <v>41667332</v>
      </c>
      <c r="E64">
        <v>1</v>
      </c>
      <c r="F64">
        <v>1</v>
      </c>
      <c r="G64">
        <v>27</v>
      </c>
      <c r="H64">
        <v>2</v>
      </c>
      <c r="I64" t="s">
        <v>451</v>
      </c>
      <c r="J64" t="s">
        <v>452</v>
      </c>
      <c r="K64" t="s">
        <v>453</v>
      </c>
      <c r="L64">
        <v>1368</v>
      </c>
      <c r="N64">
        <v>1011</v>
      </c>
      <c r="O64" t="s">
        <v>426</v>
      </c>
      <c r="P64" t="s">
        <v>426</v>
      </c>
      <c r="Q64">
        <v>1</v>
      </c>
      <c r="X64">
        <v>0.03</v>
      </c>
      <c r="Y64">
        <v>0</v>
      </c>
      <c r="Z64">
        <v>950.99</v>
      </c>
      <c r="AA64">
        <v>416.71</v>
      </c>
      <c r="AB64">
        <v>0</v>
      </c>
      <c r="AC64">
        <v>0</v>
      </c>
      <c r="AD64">
        <v>1</v>
      </c>
      <c r="AE64">
        <v>0</v>
      </c>
      <c r="AF64" t="s">
        <v>3</v>
      </c>
      <c r="AG64">
        <v>0.03</v>
      </c>
      <c r="AH64">
        <v>2</v>
      </c>
      <c r="AI64">
        <v>45335479</v>
      </c>
      <c r="AJ64">
        <v>66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ROW(Source!A47)</f>
        <v>47</v>
      </c>
      <c r="B65">
        <v>45335486</v>
      </c>
      <c r="C65">
        <v>45335477</v>
      </c>
      <c r="D65">
        <v>41667542</v>
      </c>
      <c r="E65">
        <v>1</v>
      </c>
      <c r="F65">
        <v>1</v>
      </c>
      <c r="G65">
        <v>27</v>
      </c>
      <c r="H65">
        <v>2</v>
      </c>
      <c r="I65" t="s">
        <v>508</v>
      </c>
      <c r="J65" t="s">
        <v>509</v>
      </c>
      <c r="K65" t="s">
        <v>510</v>
      </c>
      <c r="L65">
        <v>1368</v>
      </c>
      <c r="N65">
        <v>1011</v>
      </c>
      <c r="O65" t="s">
        <v>426</v>
      </c>
      <c r="P65" t="s">
        <v>426</v>
      </c>
      <c r="Q65">
        <v>1</v>
      </c>
      <c r="X65">
        <v>0.03</v>
      </c>
      <c r="Y65">
        <v>0</v>
      </c>
      <c r="Z65">
        <v>745.35</v>
      </c>
      <c r="AA65">
        <v>429.14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0.03</v>
      </c>
      <c r="AH65">
        <v>2</v>
      </c>
      <c r="AI65">
        <v>45335480</v>
      </c>
      <c r="AJ65">
        <v>67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ROW(Source!A47)</f>
        <v>47</v>
      </c>
      <c r="B66">
        <v>45335487</v>
      </c>
      <c r="C66">
        <v>45335477</v>
      </c>
      <c r="D66">
        <v>41670191</v>
      </c>
      <c r="E66">
        <v>1</v>
      </c>
      <c r="F66">
        <v>1</v>
      </c>
      <c r="G66">
        <v>27</v>
      </c>
      <c r="H66">
        <v>3</v>
      </c>
      <c r="I66" t="s">
        <v>442</v>
      </c>
      <c r="J66" t="s">
        <v>443</v>
      </c>
      <c r="K66" t="s">
        <v>444</v>
      </c>
      <c r="L66">
        <v>1339</v>
      </c>
      <c r="N66">
        <v>1007</v>
      </c>
      <c r="O66" t="s">
        <v>93</v>
      </c>
      <c r="P66" t="s">
        <v>93</v>
      </c>
      <c r="Q66">
        <v>1</v>
      </c>
      <c r="X66">
        <v>2E-3</v>
      </c>
      <c r="Y66">
        <v>35.25</v>
      </c>
      <c r="Z66">
        <v>0</v>
      </c>
      <c r="AA66">
        <v>0</v>
      </c>
      <c r="AB66">
        <v>0</v>
      </c>
      <c r="AC66">
        <v>0</v>
      </c>
      <c r="AD66">
        <v>1</v>
      </c>
      <c r="AE66">
        <v>0</v>
      </c>
      <c r="AF66" t="s">
        <v>3</v>
      </c>
      <c r="AG66">
        <v>2E-3</v>
      </c>
      <c r="AH66">
        <v>2</v>
      </c>
      <c r="AI66">
        <v>45335481</v>
      </c>
      <c r="AJ66">
        <v>68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ROW(Source!A47)</f>
        <v>47</v>
      </c>
      <c r="B67">
        <v>45335488</v>
      </c>
      <c r="C67">
        <v>45335477</v>
      </c>
      <c r="D67">
        <v>41671390</v>
      </c>
      <c r="E67">
        <v>1</v>
      </c>
      <c r="F67">
        <v>1</v>
      </c>
      <c r="G67">
        <v>27</v>
      </c>
      <c r="H67">
        <v>3</v>
      </c>
      <c r="I67" t="s">
        <v>511</v>
      </c>
      <c r="J67" t="s">
        <v>512</v>
      </c>
      <c r="K67" t="s">
        <v>513</v>
      </c>
      <c r="L67">
        <v>1348</v>
      </c>
      <c r="N67">
        <v>1009</v>
      </c>
      <c r="O67" t="s">
        <v>26</v>
      </c>
      <c r="P67" t="s">
        <v>26</v>
      </c>
      <c r="Q67">
        <v>1000</v>
      </c>
      <c r="X67">
        <v>0.04</v>
      </c>
      <c r="Y67">
        <v>13513.47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0.04</v>
      </c>
      <c r="AH67">
        <v>2</v>
      </c>
      <c r="AI67">
        <v>45335482</v>
      </c>
      <c r="AJ67">
        <v>69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ROW(Source!A47)</f>
        <v>47</v>
      </c>
      <c r="B68">
        <v>45335489</v>
      </c>
      <c r="C68">
        <v>45335477</v>
      </c>
      <c r="D68">
        <v>41655775</v>
      </c>
      <c r="E68">
        <v>27</v>
      </c>
      <c r="F68">
        <v>1</v>
      </c>
      <c r="G68">
        <v>27</v>
      </c>
      <c r="H68">
        <v>3</v>
      </c>
      <c r="I68" t="s">
        <v>613</v>
      </c>
      <c r="J68" t="s">
        <v>3</v>
      </c>
      <c r="K68" t="s">
        <v>614</v>
      </c>
      <c r="L68">
        <v>1348</v>
      </c>
      <c r="N68">
        <v>1009</v>
      </c>
      <c r="O68" t="s">
        <v>26</v>
      </c>
      <c r="P68" t="s">
        <v>26</v>
      </c>
      <c r="Q68">
        <v>1000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t="s">
        <v>3</v>
      </c>
      <c r="AG68">
        <v>0</v>
      </c>
      <c r="AH68">
        <v>3</v>
      </c>
      <c r="AI68">
        <v>-1</v>
      </c>
      <c r="AJ68" t="s">
        <v>3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ROW(Source!A47)</f>
        <v>47</v>
      </c>
      <c r="B69">
        <v>45335490</v>
      </c>
      <c r="C69">
        <v>45335477</v>
      </c>
      <c r="D69">
        <v>41655773</v>
      </c>
      <c r="E69">
        <v>27</v>
      </c>
      <c r="F69">
        <v>1</v>
      </c>
      <c r="G69">
        <v>27</v>
      </c>
      <c r="H69">
        <v>3</v>
      </c>
      <c r="I69" t="s">
        <v>615</v>
      </c>
      <c r="J69" t="s">
        <v>3</v>
      </c>
      <c r="K69" t="s">
        <v>616</v>
      </c>
      <c r="L69">
        <v>1339</v>
      </c>
      <c r="N69">
        <v>1007</v>
      </c>
      <c r="O69" t="s">
        <v>93</v>
      </c>
      <c r="P69" t="s">
        <v>93</v>
      </c>
      <c r="Q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t="s">
        <v>3</v>
      </c>
      <c r="AG69">
        <v>0</v>
      </c>
      <c r="AH69">
        <v>3</v>
      </c>
      <c r="AI69">
        <v>-1</v>
      </c>
      <c r="AJ69" t="s">
        <v>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ROW(Source!A49)</f>
        <v>49</v>
      </c>
      <c r="B70">
        <v>45335504</v>
      </c>
      <c r="C70">
        <v>45335492</v>
      </c>
      <c r="D70">
        <v>41655038</v>
      </c>
      <c r="E70">
        <v>27</v>
      </c>
      <c r="F70">
        <v>1</v>
      </c>
      <c r="G70">
        <v>27</v>
      </c>
      <c r="H70">
        <v>1</v>
      </c>
      <c r="I70" t="s">
        <v>420</v>
      </c>
      <c r="J70" t="s">
        <v>3</v>
      </c>
      <c r="K70" t="s">
        <v>421</v>
      </c>
      <c r="L70">
        <v>1191</v>
      </c>
      <c r="N70">
        <v>1013</v>
      </c>
      <c r="O70" t="s">
        <v>422</v>
      </c>
      <c r="P70" t="s">
        <v>422</v>
      </c>
      <c r="Q70">
        <v>1</v>
      </c>
      <c r="X70">
        <v>0.06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1</v>
      </c>
      <c r="AF70" t="s">
        <v>3</v>
      </c>
      <c r="AG70">
        <v>0.06</v>
      </c>
      <c r="AH70">
        <v>2</v>
      </c>
      <c r="AI70">
        <v>45335493</v>
      </c>
      <c r="AJ70">
        <v>71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ROW(Source!A49)</f>
        <v>49</v>
      </c>
      <c r="B71">
        <v>45335506</v>
      </c>
      <c r="C71">
        <v>45335492</v>
      </c>
      <c r="D71">
        <v>41667996</v>
      </c>
      <c r="E71">
        <v>1</v>
      </c>
      <c r="F71">
        <v>1</v>
      </c>
      <c r="G71">
        <v>27</v>
      </c>
      <c r="H71">
        <v>2</v>
      </c>
      <c r="I71" t="s">
        <v>493</v>
      </c>
      <c r="J71" t="s">
        <v>494</v>
      </c>
      <c r="K71" t="s">
        <v>495</v>
      </c>
      <c r="L71">
        <v>1368</v>
      </c>
      <c r="N71">
        <v>1011</v>
      </c>
      <c r="O71" t="s">
        <v>426</v>
      </c>
      <c r="P71" t="s">
        <v>426</v>
      </c>
      <c r="Q71">
        <v>1</v>
      </c>
      <c r="X71">
        <v>0.01</v>
      </c>
      <c r="Y71">
        <v>0</v>
      </c>
      <c r="Z71">
        <v>3567.59</v>
      </c>
      <c r="AA71">
        <v>534.1</v>
      </c>
      <c r="AB71">
        <v>0</v>
      </c>
      <c r="AC71">
        <v>0</v>
      </c>
      <c r="AD71">
        <v>1</v>
      </c>
      <c r="AE71">
        <v>0</v>
      </c>
      <c r="AF71" t="s">
        <v>3</v>
      </c>
      <c r="AG71">
        <v>0.01</v>
      </c>
      <c r="AH71">
        <v>2</v>
      </c>
      <c r="AI71">
        <v>45335495</v>
      </c>
      <c r="AJ71">
        <v>72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ROW(Source!A49)</f>
        <v>49</v>
      </c>
      <c r="B72">
        <v>45335505</v>
      </c>
      <c r="C72">
        <v>45335492</v>
      </c>
      <c r="D72">
        <v>41667332</v>
      </c>
      <c r="E72">
        <v>1</v>
      </c>
      <c r="F72">
        <v>1</v>
      </c>
      <c r="G72">
        <v>27</v>
      </c>
      <c r="H72">
        <v>2</v>
      </c>
      <c r="I72" t="s">
        <v>451</v>
      </c>
      <c r="J72" t="s">
        <v>452</v>
      </c>
      <c r="K72" t="s">
        <v>453</v>
      </c>
      <c r="L72">
        <v>1368</v>
      </c>
      <c r="N72">
        <v>1011</v>
      </c>
      <c r="O72" t="s">
        <v>426</v>
      </c>
      <c r="P72" t="s">
        <v>426</v>
      </c>
      <c r="Q72">
        <v>1</v>
      </c>
      <c r="X72">
        <v>0.01</v>
      </c>
      <c r="Y72">
        <v>0</v>
      </c>
      <c r="Z72">
        <v>950.99</v>
      </c>
      <c r="AA72">
        <v>416.71</v>
      </c>
      <c r="AB72">
        <v>0</v>
      </c>
      <c r="AC72">
        <v>0</v>
      </c>
      <c r="AD72">
        <v>1</v>
      </c>
      <c r="AE72">
        <v>0</v>
      </c>
      <c r="AF72" t="s">
        <v>3</v>
      </c>
      <c r="AG72">
        <v>0.01</v>
      </c>
      <c r="AH72">
        <v>2</v>
      </c>
      <c r="AI72">
        <v>45335494</v>
      </c>
      <c r="AJ72">
        <v>73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ROW(Source!A49)</f>
        <v>49</v>
      </c>
      <c r="B73">
        <v>45335507</v>
      </c>
      <c r="C73">
        <v>45335492</v>
      </c>
      <c r="D73">
        <v>41667543</v>
      </c>
      <c r="E73">
        <v>1</v>
      </c>
      <c r="F73">
        <v>1</v>
      </c>
      <c r="G73">
        <v>27</v>
      </c>
      <c r="H73">
        <v>2</v>
      </c>
      <c r="I73" t="s">
        <v>496</v>
      </c>
      <c r="J73" t="s">
        <v>497</v>
      </c>
      <c r="K73" t="s">
        <v>498</v>
      </c>
      <c r="L73">
        <v>1368</v>
      </c>
      <c r="N73">
        <v>1011</v>
      </c>
      <c r="O73" t="s">
        <v>426</v>
      </c>
      <c r="P73" t="s">
        <v>426</v>
      </c>
      <c r="Q73">
        <v>1</v>
      </c>
      <c r="X73">
        <v>0.01</v>
      </c>
      <c r="Y73">
        <v>0</v>
      </c>
      <c r="Z73">
        <v>1162.9000000000001</v>
      </c>
      <c r="AA73">
        <v>442.87</v>
      </c>
      <c r="AB73">
        <v>0</v>
      </c>
      <c r="AC73">
        <v>0</v>
      </c>
      <c r="AD73">
        <v>1</v>
      </c>
      <c r="AE73">
        <v>0</v>
      </c>
      <c r="AF73" t="s">
        <v>3</v>
      </c>
      <c r="AG73">
        <v>0.01</v>
      </c>
      <c r="AH73">
        <v>2</v>
      </c>
      <c r="AI73">
        <v>45335496</v>
      </c>
      <c r="AJ73">
        <v>74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ROW(Source!A49)</f>
        <v>49</v>
      </c>
      <c r="B74">
        <v>45335508</v>
      </c>
      <c r="C74">
        <v>45335492</v>
      </c>
      <c r="D74">
        <v>41667544</v>
      </c>
      <c r="E74">
        <v>1</v>
      </c>
      <c r="F74">
        <v>1</v>
      </c>
      <c r="G74">
        <v>27</v>
      </c>
      <c r="H74">
        <v>2</v>
      </c>
      <c r="I74" t="s">
        <v>499</v>
      </c>
      <c r="J74" t="s">
        <v>500</v>
      </c>
      <c r="K74" t="s">
        <v>501</v>
      </c>
      <c r="L74">
        <v>1368</v>
      </c>
      <c r="N74">
        <v>1011</v>
      </c>
      <c r="O74" t="s">
        <v>426</v>
      </c>
      <c r="P74" t="s">
        <v>426</v>
      </c>
      <c r="Q74">
        <v>1</v>
      </c>
      <c r="X74">
        <v>0.01</v>
      </c>
      <c r="Y74">
        <v>0</v>
      </c>
      <c r="Z74">
        <v>1735.39</v>
      </c>
      <c r="AA74">
        <v>537.41999999999996</v>
      </c>
      <c r="AB74">
        <v>0</v>
      </c>
      <c r="AC74">
        <v>0</v>
      </c>
      <c r="AD74">
        <v>1</v>
      </c>
      <c r="AE74">
        <v>0</v>
      </c>
      <c r="AF74" t="s">
        <v>3</v>
      </c>
      <c r="AG74">
        <v>0.01</v>
      </c>
      <c r="AH74">
        <v>2</v>
      </c>
      <c r="AI74">
        <v>45335497</v>
      </c>
      <c r="AJ74">
        <v>75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ROW(Source!A49)</f>
        <v>49</v>
      </c>
      <c r="B75">
        <v>45335509</v>
      </c>
      <c r="C75">
        <v>45335492</v>
      </c>
      <c r="D75">
        <v>41667547</v>
      </c>
      <c r="E75">
        <v>1</v>
      </c>
      <c r="F75">
        <v>1</v>
      </c>
      <c r="G75">
        <v>27</v>
      </c>
      <c r="H75">
        <v>2</v>
      </c>
      <c r="I75" t="s">
        <v>502</v>
      </c>
      <c r="J75" t="s">
        <v>503</v>
      </c>
      <c r="K75" t="s">
        <v>504</v>
      </c>
      <c r="L75">
        <v>1368</v>
      </c>
      <c r="N75">
        <v>1011</v>
      </c>
      <c r="O75" t="s">
        <v>426</v>
      </c>
      <c r="P75" t="s">
        <v>426</v>
      </c>
      <c r="Q75">
        <v>1</v>
      </c>
      <c r="X75">
        <v>0.01</v>
      </c>
      <c r="Y75">
        <v>0</v>
      </c>
      <c r="Z75">
        <v>3961.9</v>
      </c>
      <c r="AA75">
        <v>1078.81</v>
      </c>
      <c r="AB75">
        <v>0</v>
      </c>
      <c r="AC75">
        <v>0</v>
      </c>
      <c r="AD75">
        <v>1</v>
      </c>
      <c r="AE75">
        <v>0</v>
      </c>
      <c r="AF75" t="s">
        <v>3</v>
      </c>
      <c r="AG75">
        <v>0.01</v>
      </c>
      <c r="AH75">
        <v>2</v>
      </c>
      <c r="AI75">
        <v>45335498</v>
      </c>
      <c r="AJ75">
        <v>76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ROW(Source!A49)</f>
        <v>49</v>
      </c>
      <c r="B76">
        <v>45335510</v>
      </c>
      <c r="C76">
        <v>45335492</v>
      </c>
      <c r="D76">
        <v>41667548</v>
      </c>
      <c r="E76">
        <v>1</v>
      </c>
      <c r="F76">
        <v>1</v>
      </c>
      <c r="G76">
        <v>27</v>
      </c>
      <c r="H76">
        <v>2</v>
      </c>
      <c r="I76" t="s">
        <v>505</v>
      </c>
      <c r="J76" t="s">
        <v>506</v>
      </c>
      <c r="K76" t="s">
        <v>507</v>
      </c>
      <c r="L76">
        <v>1368</v>
      </c>
      <c r="N76">
        <v>1011</v>
      </c>
      <c r="O76" t="s">
        <v>426</v>
      </c>
      <c r="P76" t="s">
        <v>426</v>
      </c>
      <c r="Q76">
        <v>1</v>
      </c>
      <c r="X76">
        <v>0.01</v>
      </c>
      <c r="Y76">
        <v>0</v>
      </c>
      <c r="Z76">
        <v>1978.38</v>
      </c>
      <c r="AA76">
        <v>514.37</v>
      </c>
      <c r="AB76">
        <v>0</v>
      </c>
      <c r="AC76">
        <v>0</v>
      </c>
      <c r="AD76">
        <v>1</v>
      </c>
      <c r="AE76">
        <v>0</v>
      </c>
      <c r="AF76" t="s">
        <v>3</v>
      </c>
      <c r="AG76">
        <v>0.01</v>
      </c>
      <c r="AH76">
        <v>2</v>
      </c>
      <c r="AI76">
        <v>45335499</v>
      </c>
      <c r="AJ76">
        <v>77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ROW(Source!A49)</f>
        <v>49</v>
      </c>
      <c r="B77">
        <v>45335511</v>
      </c>
      <c r="C77">
        <v>45335492</v>
      </c>
      <c r="D77">
        <v>41667541</v>
      </c>
      <c r="E77">
        <v>1</v>
      </c>
      <c r="F77">
        <v>1</v>
      </c>
      <c r="G77">
        <v>27</v>
      </c>
      <c r="H77">
        <v>2</v>
      </c>
      <c r="I77" t="s">
        <v>457</v>
      </c>
      <c r="J77" t="s">
        <v>458</v>
      </c>
      <c r="K77" t="s">
        <v>459</v>
      </c>
      <c r="L77">
        <v>1368</v>
      </c>
      <c r="N77">
        <v>1011</v>
      </c>
      <c r="O77" t="s">
        <v>426</v>
      </c>
      <c r="P77" t="s">
        <v>426</v>
      </c>
      <c r="Q77">
        <v>1</v>
      </c>
      <c r="X77">
        <v>0.01</v>
      </c>
      <c r="Y77">
        <v>0</v>
      </c>
      <c r="Z77">
        <v>1331.71</v>
      </c>
      <c r="AA77">
        <v>497.83</v>
      </c>
      <c r="AB77">
        <v>0</v>
      </c>
      <c r="AC77">
        <v>0</v>
      </c>
      <c r="AD77">
        <v>1</v>
      </c>
      <c r="AE77">
        <v>0</v>
      </c>
      <c r="AF77" t="s">
        <v>3</v>
      </c>
      <c r="AG77">
        <v>0.01</v>
      </c>
      <c r="AH77">
        <v>2</v>
      </c>
      <c r="AI77">
        <v>45335500</v>
      </c>
      <c r="AJ77">
        <v>78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ROW(Source!A49)</f>
        <v>49</v>
      </c>
      <c r="B78">
        <v>45335512</v>
      </c>
      <c r="C78">
        <v>45335492</v>
      </c>
      <c r="D78">
        <v>41667542</v>
      </c>
      <c r="E78">
        <v>1</v>
      </c>
      <c r="F78">
        <v>1</v>
      </c>
      <c r="G78">
        <v>27</v>
      </c>
      <c r="H78">
        <v>2</v>
      </c>
      <c r="I78" t="s">
        <v>508</v>
      </c>
      <c r="J78" t="s">
        <v>509</v>
      </c>
      <c r="K78" t="s">
        <v>510</v>
      </c>
      <c r="L78">
        <v>1368</v>
      </c>
      <c r="N78">
        <v>1011</v>
      </c>
      <c r="O78" t="s">
        <v>426</v>
      </c>
      <c r="P78" t="s">
        <v>426</v>
      </c>
      <c r="Q78">
        <v>1</v>
      </c>
      <c r="X78">
        <v>0.01</v>
      </c>
      <c r="Y78">
        <v>0</v>
      </c>
      <c r="Z78">
        <v>745.35</v>
      </c>
      <c r="AA78">
        <v>429.14</v>
      </c>
      <c r="AB78">
        <v>0</v>
      </c>
      <c r="AC78">
        <v>0</v>
      </c>
      <c r="AD78">
        <v>1</v>
      </c>
      <c r="AE78">
        <v>0</v>
      </c>
      <c r="AF78" t="s">
        <v>3</v>
      </c>
      <c r="AG78">
        <v>0.01</v>
      </c>
      <c r="AH78">
        <v>2</v>
      </c>
      <c r="AI78">
        <v>45335501</v>
      </c>
      <c r="AJ78">
        <v>79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ROW(Source!A49)</f>
        <v>49</v>
      </c>
      <c r="B79">
        <v>45335513</v>
      </c>
      <c r="C79">
        <v>45335492</v>
      </c>
      <c r="D79">
        <v>41670191</v>
      </c>
      <c r="E79">
        <v>1</v>
      </c>
      <c r="F79">
        <v>1</v>
      </c>
      <c r="G79">
        <v>27</v>
      </c>
      <c r="H79">
        <v>3</v>
      </c>
      <c r="I79" t="s">
        <v>442</v>
      </c>
      <c r="J79" t="s">
        <v>443</v>
      </c>
      <c r="K79" t="s">
        <v>444</v>
      </c>
      <c r="L79">
        <v>1339</v>
      </c>
      <c r="N79">
        <v>1007</v>
      </c>
      <c r="O79" t="s">
        <v>93</v>
      </c>
      <c r="P79" t="s">
        <v>93</v>
      </c>
      <c r="Q79">
        <v>1</v>
      </c>
      <c r="X79">
        <v>2E-3</v>
      </c>
      <c r="Y79">
        <v>35.25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 t="s">
        <v>3</v>
      </c>
      <c r="AG79">
        <v>2E-3</v>
      </c>
      <c r="AH79">
        <v>2</v>
      </c>
      <c r="AI79">
        <v>45335502</v>
      </c>
      <c r="AJ79">
        <v>80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ROW(Source!A49)</f>
        <v>49</v>
      </c>
      <c r="B80">
        <v>45335514</v>
      </c>
      <c r="C80">
        <v>45335492</v>
      </c>
      <c r="D80">
        <v>41655775</v>
      </c>
      <c r="E80">
        <v>27</v>
      </c>
      <c r="F80">
        <v>1</v>
      </c>
      <c r="G80">
        <v>27</v>
      </c>
      <c r="H80">
        <v>3</v>
      </c>
      <c r="I80" t="s">
        <v>613</v>
      </c>
      <c r="J80" t="s">
        <v>3</v>
      </c>
      <c r="K80" t="s">
        <v>614</v>
      </c>
      <c r="L80">
        <v>1348</v>
      </c>
      <c r="N80">
        <v>1009</v>
      </c>
      <c r="O80" t="s">
        <v>26</v>
      </c>
      <c r="P80" t="s">
        <v>26</v>
      </c>
      <c r="Q80">
        <v>1000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t="s">
        <v>3</v>
      </c>
      <c r="AG80">
        <v>0</v>
      </c>
      <c r="AH80">
        <v>3</v>
      </c>
      <c r="AI80">
        <v>-1</v>
      </c>
      <c r="AJ80" t="s">
        <v>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ROW(Source!A85)</f>
        <v>85</v>
      </c>
      <c r="B81">
        <v>45336190</v>
      </c>
      <c r="C81">
        <v>45336186</v>
      </c>
      <c r="D81">
        <v>41655038</v>
      </c>
      <c r="E81">
        <v>27</v>
      </c>
      <c r="F81">
        <v>1</v>
      </c>
      <c r="G81">
        <v>27</v>
      </c>
      <c r="H81">
        <v>1</v>
      </c>
      <c r="I81" t="s">
        <v>420</v>
      </c>
      <c r="J81" t="s">
        <v>3</v>
      </c>
      <c r="K81" t="s">
        <v>421</v>
      </c>
      <c r="L81">
        <v>1191</v>
      </c>
      <c r="N81">
        <v>1013</v>
      </c>
      <c r="O81" t="s">
        <v>422</v>
      </c>
      <c r="P81" t="s">
        <v>422</v>
      </c>
      <c r="Q81">
        <v>1</v>
      </c>
      <c r="X81">
        <v>1.59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1</v>
      </c>
      <c r="AF81" t="s">
        <v>3</v>
      </c>
      <c r="AG81">
        <v>1.59</v>
      </c>
      <c r="AH81">
        <v>2</v>
      </c>
      <c r="AI81">
        <v>45336187</v>
      </c>
      <c r="AJ81">
        <v>82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ROW(Source!A85)</f>
        <v>85</v>
      </c>
      <c r="B82">
        <v>45336191</v>
      </c>
      <c r="C82">
        <v>45336186</v>
      </c>
      <c r="D82">
        <v>41667290</v>
      </c>
      <c r="E82">
        <v>1</v>
      </c>
      <c r="F82">
        <v>1</v>
      </c>
      <c r="G82">
        <v>27</v>
      </c>
      <c r="H82">
        <v>2</v>
      </c>
      <c r="I82" t="s">
        <v>514</v>
      </c>
      <c r="J82" t="s">
        <v>515</v>
      </c>
      <c r="K82" t="s">
        <v>516</v>
      </c>
      <c r="L82">
        <v>1368</v>
      </c>
      <c r="N82">
        <v>1011</v>
      </c>
      <c r="O82" t="s">
        <v>426</v>
      </c>
      <c r="P82" t="s">
        <v>426</v>
      </c>
      <c r="Q82">
        <v>1</v>
      </c>
      <c r="X82">
        <v>4.9800000000000004</v>
      </c>
      <c r="Y82">
        <v>0</v>
      </c>
      <c r="Z82">
        <v>1493.72</v>
      </c>
      <c r="AA82">
        <v>566.86</v>
      </c>
      <c r="AB82">
        <v>0</v>
      </c>
      <c r="AC82">
        <v>0</v>
      </c>
      <c r="AD82">
        <v>1</v>
      </c>
      <c r="AE82">
        <v>0</v>
      </c>
      <c r="AF82" t="s">
        <v>3</v>
      </c>
      <c r="AG82">
        <v>4.9800000000000004</v>
      </c>
      <c r="AH82">
        <v>2</v>
      </c>
      <c r="AI82">
        <v>45336188</v>
      </c>
      <c r="AJ82">
        <v>83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ROW(Source!A85)</f>
        <v>85</v>
      </c>
      <c r="B83">
        <v>45336192</v>
      </c>
      <c r="C83">
        <v>45336186</v>
      </c>
      <c r="D83">
        <v>41667313</v>
      </c>
      <c r="E83">
        <v>1</v>
      </c>
      <c r="F83">
        <v>1</v>
      </c>
      <c r="G83">
        <v>27</v>
      </c>
      <c r="H83">
        <v>2</v>
      </c>
      <c r="I83" t="s">
        <v>517</v>
      </c>
      <c r="J83" t="s">
        <v>518</v>
      </c>
      <c r="K83" t="s">
        <v>519</v>
      </c>
      <c r="L83">
        <v>1368</v>
      </c>
      <c r="N83">
        <v>1011</v>
      </c>
      <c r="O83" t="s">
        <v>426</v>
      </c>
      <c r="P83" t="s">
        <v>426</v>
      </c>
      <c r="Q83">
        <v>1</v>
      </c>
      <c r="X83">
        <v>1.25</v>
      </c>
      <c r="Y83">
        <v>0</v>
      </c>
      <c r="Z83">
        <v>1072.23</v>
      </c>
      <c r="AA83">
        <v>488.73</v>
      </c>
      <c r="AB83">
        <v>0</v>
      </c>
      <c r="AC83">
        <v>0</v>
      </c>
      <c r="AD83">
        <v>1</v>
      </c>
      <c r="AE83">
        <v>0</v>
      </c>
      <c r="AF83" t="s">
        <v>3</v>
      </c>
      <c r="AG83">
        <v>1.25</v>
      </c>
      <c r="AH83">
        <v>2</v>
      </c>
      <c r="AI83">
        <v>45336189</v>
      </c>
      <c r="AJ83">
        <v>84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ROW(Source!A86)</f>
        <v>86</v>
      </c>
      <c r="B84">
        <v>45336195</v>
      </c>
      <c r="C84">
        <v>45336193</v>
      </c>
      <c r="D84">
        <v>41655038</v>
      </c>
      <c r="E84">
        <v>27</v>
      </c>
      <c r="F84">
        <v>1</v>
      </c>
      <c r="G84">
        <v>27</v>
      </c>
      <c r="H84">
        <v>1</v>
      </c>
      <c r="I84" t="s">
        <v>420</v>
      </c>
      <c r="J84" t="s">
        <v>3</v>
      </c>
      <c r="K84" t="s">
        <v>421</v>
      </c>
      <c r="L84">
        <v>1191</v>
      </c>
      <c r="N84">
        <v>1013</v>
      </c>
      <c r="O84" t="s">
        <v>422</v>
      </c>
      <c r="P84" t="s">
        <v>422</v>
      </c>
      <c r="Q84">
        <v>1</v>
      </c>
      <c r="X84">
        <v>221.6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1</v>
      </c>
      <c r="AF84" t="s">
        <v>3</v>
      </c>
      <c r="AG84">
        <v>221.6</v>
      </c>
      <c r="AH84">
        <v>2</v>
      </c>
      <c r="AI84">
        <v>45336194</v>
      </c>
      <c r="AJ84">
        <v>85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ROW(Source!A87)</f>
        <v>87</v>
      </c>
      <c r="B85">
        <v>45336198</v>
      </c>
      <c r="C85">
        <v>45336196</v>
      </c>
      <c r="D85">
        <v>41655038</v>
      </c>
      <c r="E85">
        <v>27</v>
      </c>
      <c r="F85">
        <v>1</v>
      </c>
      <c r="G85">
        <v>27</v>
      </c>
      <c r="H85">
        <v>1</v>
      </c>
      <c r="I85" t="s">
        <v>420</v>
      </c>
      <c r="J85" t="s">
        <v>3</v>
      </c>
      <c r="K85" t="s">
        <v>421</v>
      </c>
      <c r="L85">
        <v>1191</v>
      </c>
      <c r="N85">
        <v>1013</v>
      </c>
      <c r="O85" t="s">
        <v>422</v>
      </c>
      <c r="P85" t="s">
        <v>422</v>
      </c>
      <c r="Q85">
        <v>1</v>
      </c>
      <c r="X85">
        <v>83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1</v>
      </c>
      <c r="AE85">
        <v>1</v>
      </c>
      <c r="AF85" t="s">
        <v>3</v>
      </c>
      <c r="AG85">
        <v>83</v>
      </c>
      <c r="AH85">
        <v>2</v>
      </c>
      <c r="AI85">
        <v>45336197</v>
      </c>
      <c r="AJ85">
        <v>86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ROW(Source!A88)</f>
        <v>88</v>
      </c>
      <c r="B86">
        <v>45336201</v>
      </c>
      <c r="C86">
        <v>45336199</v>
      </c>
      <c r="D86">
        <v>41668090</v>
      </c>
      <c r="E86">
        <v>1</v>
      </c>
      <c r="F86">
        <v>1</v>
      </c>
      <c r="G86">
        <v>27</v>
      </c>
      <c r="H86">
        <v>2</v>
      </c>
      <c r="I86" t="s">
        <v>463</v>
      </c>
      <c r="J86" t="s">
        <v>464</v>
      </c>
      <c r="K86" t="s">
        <v>465</v>
      </c>
      <c r="L86">
        <v>1368</v>
      </c>
      <c r="N86">
        <v>1011</v>
      </c>
      <c r="O86" t="s">
        <v>426</v>
      </c>
      <c r="P86" t="s">
        <v>426</v>
      </c>
      <c r="Q86">
        <v>1</v>
      </c>
      <c r="X86">
        <v>3.1E-2</v>
      </c>
      <c r="Y86">
        <v>0</v>
      </c>
      <c r="Z86">
        <v>1014.12</v>
      </c>
      <c r="AA86">
        <v>317.13</v>
      </c>
      <c r="AB86">
        <v>0</v>
      </c>
      <c r="AC86">
        <v>0</v>
      </c>
      <c r="AD86">
        <v>1</v>
      </c>
      <c r="AE86">
        <v>0</v>
      </c>
      <c r="AF86" t="s">
        <v>3</v>
      </c>
      <c r="AG86">
        <v>3.1E-2</v>
      </c>
      <c r="AH86">
        <v>2</v>
      </c>
      <c r="AI86">
        <v>45336200</v>
      </c>
      <c r="AJ86">
        <v>87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ROW(Source!A89)</f>
        <v>89</v>
      </c>
      <c r="B87">
        <v>45336204</v>
      </c>
      <c r="C87">
        <v>45336202</v>
      </c>
      <c r="D87">
        <v>41668090</v>
      </c>
      <c r="E87">
        <v>1</v>
      </c>
      <c r="F87">
        <v>1</v>
      </c>
      <c r="G87">
        <v>27</v>
      </c>
      <c r="H87">
        <v>2</v>
      </c>
      <c r="I87" t="s">
        <v>463</v>
      </c>
      <c r="J87" t="s">
        <v>464</v>
      </c>
      <c r="K87" t="s">
        <v>465</v>
      </c>
      <c r="L87">
        <v>1368</v>
      </c>
      <c r="N87">
        <v>1011</v>
      </c>
      <c r="O87" t="s">
        <v>426</v>
      </c>
      <c r="P87" t="s">
        <v>426</v>
      </c>
      <c r="Q87">
        <v>1</v>
      </c>
      <c r="X87">
        <v>0.01</v>
      </c>
      <c r="Y87">
        <v>0</v>
      </c>
      <c r="Z87">
        <v>1014.12</v>
      </c>
      <c r="AA87">
        <v>317.13</v>
      </c>
      <c r="AB87">
        <v>0</v>
      </c>
      <c r="AC87">
        <v>0</v>
      </c>
      <c r="AD87">
        <v>1</v>
      </c>
      <c r="AE87">
        <v>0</v>
      </c>
      <c r="AF87" t="s">
        <v>179</v>
      </c>
      <c r="AG87">
        <v>0.47</v>
      </c>
      <c r="AH87">
        <v>2</v>
      </c>
      <c r="AI87">
        <v>45336203</v>
      </c>
      <c r="AJ87">
        <v>88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ROW(Source!A90)</f>
        <v>90</v>
      </c>
      <c r="B88">
        <v>45336214</v>
      </c>
      <c r="C88">
        <v>45336205</v>
      </c>
      <c r="D88">
        <v>41655038</v>
      </c>
      <c r="E88">
        <v>27</v>
      </c>
      <c r="F88">
        <v>1</v>
      </c>
      <c r="G88">
        <v>27</v>
      </c>
      <c r="H88">
        <v>1</v>
      </c>
      <c r="I88" t="s">
        <v>420</v>
      </c>
      <c r="J88" t="s">
        <v>3</v>
      </c>
      <c r="K88" t="s">
        <v>421</v>
      </c>
      <c r="L88">
        <v>1191</v>
      </c>
      <c r="N88">
        <v>1013</v>
      </c>
      <c r="O88" t="s">
        <v>422</v>
      </c>
      <c r="P88" t="s">
        <v>422</v>
      </c>
      <c r="Q88">
        <v>1</v>
      </c>
      <c r="X88">
        <v>16.559999999999999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 t="s">
        <v>3</v>
      </c>
      <c r="AG88">
        <v>16.559999999999999</v>
      </c>
      <c r="AH88">
        <v>2</v>
      </c>
      <c r="AI88">
        <v>45336206</v>
      </c>
      <c r="AJ88">
        <v>89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ROW(Source!A90)</f>
        <v>90</v>
      </c>
      <c r="B89">
        <v>45336215</v>
      </c>
      <c r="C89">
        <v>45336205</v>
      </c>
      <c r="D89">
        <v>41667335</v>
      </c>
      <c r="E89">
        <v>1</v>
      </c>
      <c r="F89">
        <v>1</v>
      </c>
      <c r="G89">
        <v>27</v>
      </c>
      <c r="H89">
        <v>2</v>
      </c>
      <c r="I89" t="s">
        <v>469</v>
      </c>
      <c r="J89" t="s">
        <v>470</v>
      </c>
      <c r="K89" t="s">
        <v>471</v>
      </c>
      <c r="L89">
        <v>1368</v>
      </c>
      <c r="N89">
        <v>1011</v>
      </c>
      <c r="O89" t="s">
        <v>426</v>
      </c>
      <c r="P89" t="s">
        <v>426</v>
      </c>
      <c r="Q89">
        <v>1</v>
      </c>
      <c r="X89">
        <v>2.08</v>
      </c>
      <c r="Y89">
        <v>0</v>
      </c>
      <c r="Z89">
        <v>740.94</v>
      </c>
      <c r="AA89">
        <v>413.22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2.08</v>
      </c>
      <c r="AH89">
        <v>2</v>
      </c>
      <c r="AI89">
        <v>45336207</v>
      </c>
      <c r="AJ89">
        <v>90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ROW(Source!A90)</f>
        <v>90</v>
      </c>
      <c r="B90">
        <v>45336216</v>
      </c>
      <c r="C90">
        <v>45336205</v>
      </c>
      <c r="D90">
        <v>41667490</v>
      </c>
      <c r="E90">
        <v>1</v>
      </c>
      <c r="F90">
        <v>1</v>
      </c>
      <c r="G90">
        <v>27</v>
      </c>
      <c r="H90">
        <v>2</v>
      </c>
      <c r="I90" t="s">
        <v>520</v>
      </c>
      <c r="J90" t="s">
        <v>521</v>
      </c>
      <c r="K90" t="s">
        <v>522</v>
      </c>
      <c r="L90">
        <v>1368</v>
      </c>
      <c r="N90">
        <v>1011</v>
      </c>
      <c r="O90" t="s">
        <v>426</v>
      </c>
      <c r="P90" t="s">
        <v>426</v>
      </c>
      <c r="Q90">
        <v>1</v>
      </c>
      <c r="X90">
        <v>2.08</v>
      </c>
      <c r="Y90">
        <v>0</v>
      </c>
      <c r="Z90">
        <v>430.32</v>
      </c>
      <c r="AA90">
        <v>215.31</v>
      </c>
      <c r="AB90">
        <v>0</v>
      </c>
      <c r="AC90">
        <v>0</v>
      </c>
      <c r="AD90">
        <v>1</v>
      </c>
      <c r="AE90">
        <v>0</v>
      </c>
      <c r="AF90" t="s">
        <v>3</v>
      </c>
      <c r="AG90">
        <v>2.08</v>
      </c>
      <c r="AH90">
        <v>2</v>
      </c>
      <c r="AI90">
        <v>45336208</v>
      </c>
      <c r="AJ90">
        <v>91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ROW(Source!A90)</f>
        <v>90</v>
      </c>
      <c r="B91">
        <v>45336217</v>
      </c>
      <c r="C91">
        <v>45336205</v>
      </c>
      <c r="D91">
        <v>41667493</v>
      </c>
      <c r="E91">
        <v>1</v>
      </c>
      <c r="F91">
        <v>1</v>
      </c>
      <c r="G91">
        <v>27</v>
      </c>
      <c r="H91">
        <v>2</v>
      </c>
      <c r="I91" t="s">
        <v>523</v>
      </c>
      <c r="J91" t="s">
        <v>524</v>
      </c>
      <c r="K91" t="s">
        <v>525</v>
      </c>
      <c r="L91">
        <v>1368</v>
      </c>
      <c r="N91">
        <v>1011</v>
      </c>
      <c r="O91" t="s">
        <v>426</v>
      </c>
      <c r="P91" t="s">
        <v>426</v>
      </c>
      <c r="Q91">
        <v>1</v>
      </c>
      <c r="X91">
        <v>0.81</v>
      </c>
      <c r="Y91">
        <v>0</v>
      </c>
      <c r="Z91">
        <v>2020.59</v>
      </c>
      <c r="AA91">
        <v>458.56</v>
      </c>
      <c r="AB91">
        <v>0</v>
      </c>
      <c r="AC91">
        <v>0</v>
      </c>
      <c r="AD91">
        <v>1</v>
      </c>
      <c r="AE91">
        <v>0</v>
      </c>
      <c r="AF91" t="s">
        <v>3</v>
      </c>
      <c r="AG91">
        <v>0.81</v>
      </c>
      <c r="AH91">
        <v>2</v>
      </c>
      <c r="AI91">
        <v>45336209</v>
      </c>
      <c r="AJ91">
        <v>92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ROW(Source!A90)</f>
        <v>90</v>
      </c>
      <c r="B92">
        <v>45336218</v>
      </c>
      <c r="C92">
        <v>45336205</v>
      </c>
      <c r="D92">
        <v>41667517</v>
      </c>
      <c r="E92">
        <v>1</v>
      </c>
      <c r="F92">
        <v>1</v>
      </c>
      <c r="G92">
        <v>27</v>
      </c>
      <c r="H92">
        <v>2</v>
      </c>
      <c r="I92" t="s">
        <v>526</v>
      </c>
      <c r="J92" t="s">
        <v>527</v>
      </c>
      <c r="K92" t="s">
        <v>528</v>
      </c>
      <c r="L92">
        <v>1368</v>
      </c>
      <c r="N92">
        <v>1011</v>
      </c>
      <c r="O92" t="s">
        <v>426</v>
      </c>
      <c r="P92" t="s">
        <v>426</v>
      </c>
      <c r="Q92">
        <v>1</v>
      </c>
      <c r="X92">
        <v>1.94</v>
      </c>
      <c r="Y92">
        <v>0</v>
      </c>
      <c r="Z92">
        <v>1412.71</v>
      </c>
      <c r="AA92">
        <v>641.32000000000005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1.94</v>
      </c>
      <c r="AH92">
        <v>2</v>
      </c>
      <c r="AI92">
        <v>45336210</v>
      </c>
      <c r="AJ92">
        <v>93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ROW(Source!A90)</f>
        <v>90</v>
      </c>
      <c r="B93">
        <v>45336219</v>
      </c>
      <c r="C93">
        <v>45336205</v>
      </c>
      <c r="D93">
        <v>41667483</v>
      </c>
      <c r="E93">
        <v>1</v>
      </c>
      <c r="F93">
        <v>1</v>
      </c>
      <c r="G93">
        <v>27</v>
      </c>
      <c r="H93">
        <v>2</v>
      </c>
      <c r="I93" t="s">
        <v>529</v>
      </c>
      <c r="J93" t="s">
        <v>530</v>
      </c>
      <c r="K93" t="s">
        <v>531</v>
      </c>
      <c r="L93">
        <v>1368</v>
      </c>
      <c r="N93">
        <v>1011</v>
      </c>
      <c r="O93" t="s">
        <v>426</v>
      </c>
      <c r="P93" t="s">
        <v>426</v>
      </c>
      <c r="Q93">
        <v>1</v>
      </c>
      <c r="X93">
        <v>0.65</v>
      </c>
      <c r="Y93">
        <v>0</v>
      </c>
      <c r="Z93">
        <v>1213.3399999999999</v>
      </c>
      <c r="AA93">
        <v>461.6</v>
      </c>
      <c r="AB93">
        <v>0</v>
      </c>
      <c r="AC93">
        <v>0</v>
      </c>
      <c r="AD93">
        <v>1</v>
      </c>
      <c r="AE93">
        <v>0</v>
      </c>
      <c r="AF93" t="s">
        <v>3</v>
      </c>
      <c r="AG93">
        <v>0.65</v>
      </c>
      <c r="AH93">
        <v>2</v>
      </c>
      <c r="AI93">
        <v>45336211</v>
      </c>
      <c r="AJ93">
        <v>94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ROW(Source!A90)</f>
        <v>90</v>
      </c>
      <c r="B94">
        <v>45336220</v>
      </c>
      <c r="C94">
        <v>45336205</v>
      </c>
      <c r="D94">
        <v>41669445</v>
      </c>
      <c r="E94">
        <v>1</v>
      </c>
      <c r="F94">
        <v>1</v>
      </c>
      <c r="G94">
        <v>27</v>
      </c>
      <c r="H94">
        <v>3</v>
      </c>
      <c r="I94" t="s">
        <v>532</v>
      </c>
      <c r="J94" t="s">
        <v>533</v>
      </c>
      <c r="K94" t="s">
        <v>534</v>
      </c>
      <c r="L94">
        <v>1339</v>
      </c>
      <c r="N94">
        <v>1007</v>
      </c>
      <c r="O94" t="s">
        <v>93</v>
      </c>
      <c r="P94" t="s">
        <v>93</v>
      </c>
      <c r="Q94">
        <v>1</v>
      </c>
      <c r="X94">
        <v>110</v>
      </c>
      <c r="Y94">
        <v>590.78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110</v>
      </c>
      <c r="AH94">
        <v>2</v>
      </c>
      <c r="AI94">
        <v>45336212</v>
      </c>
      <c r="AJ94">
        <v>95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ROW(Source!A90)</f>
        <v>90</v>
      </c>
      <c r="B95">
        <v>45336221</v>
      </c>
      <c r="C95">
        <v>45336205</v>
      </c>
      <c r="D95">
        <v>41670191</v>
      </c>
      <c r="E95">
        <v>1</v>
      </c>
      <c r="F95">
        <v>1</v>
      </c>
      <c r="G95">
        <v>27</v>
      </c>
      <c r="H95">
        <v>3</v>
      </c>
      <c r="I95" t="s">
        <v>442</v>
      </c>
      <c r="J95" t="s">
        <v>443</v>
      </c>
      <c r="K95" t="s">
        <v>444</v>
      </c>
      <c r="L95">
        <v>1339</v>
      </c>
      <c r="N95">
        <v>1007</v>
      </c>
      <c r="O95" t="s">
        <v>93</v>
      </c>
      <c r="P95" t="s">
        <v>93</v>
      </c>
      <c r="Q95">
        <v>1</v>
      </c>
      <c r="X95">
        <v>5</v>
      </c>
      <c r="Y95">
        <v>35.25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3</v>
      </c>
      <c r="AG95">
        <v>5</v>
      </c>
      <c r="AH95">
        <v>2</v>
      </c>
      <c r="AI95">
        <v>45336213</v>
      </c>
      <c r="AJ95">
        <v>96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ROW(Source!A91)</f>
        <v>91</v>
      </c>
      <c r="B96">
        <v>45336232</v>
      </c>
      <c r="C96">
        <v>45336222</v>
      </c>
      <c r="D96">
        <v>41655038</v>
      </c>
      <c r="E96">
        <v>27</v>
      </c>
      <c r="F96">
        <v>1</v>
      </c>
      <c r="G96">
        <v>27</v>
      </c>
      <c r="H96">
        <v>1</v>
      </c>
      <c r="I96" t="s">
        <v>420</v>
      </c>
      <c r="J96" t="s">
        <v>3</v>
      </c>
      <c r="K96" t="s">
        <v>421</v>
      </c>
      <c r="L96">
        <v>1191</v>
      </c>
      <c r="N96">
        <v>1013</v>
      </c>
      <c r="O96" t="s">
        <v>422</v>
      </c>
      <c r="P96" t="s">
        <v>422</v>
      </c>
      <c r="Q96">
        <v>1</v>
      </c>
      <c r="X96">
        <v>24.84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 t="s">
        <v>3</v>
      </c>
      <c r="AG96">
        <v>24.84</v>
      </c>
      <c r="AH96">
        <v>2</v>
      </c>
      <c r="AI96">
        <v>45336223</v>
      </c>
      <c r="AJ96">
        <v>97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ROW(Source!A91)</f>
        <v>91</v>
      </c>
      <c r="B97">
        <v>45336233</v>
      </c>
      <c r="C97">
        <v>45336222</v>
      </c>
      <c r="D97">
        <v>41667312</v>
      </c>
      <c r="E97">
        <v>1</v>
      </c>
      <c r="F97">
        <v>1</v>
      </c>
      <c r="G97">
        <v>27</v>
      </c>
      <c r="H97">
        <v>2</v>
      </c>
      <c r="I97" t="s">
        <v>535</v>
      </c>
      <c r="J97" t="s">
        <v>536</v>
      </c>
      <c r="K97" t="s">
        <v>537</v>
      </c>
      <c r="L97">
        <v>1368</v>
      </c>
      <c r="N97">
        <v>1011</v>
      </c>
      <c r="O97" t="s">
        <v>426</v>
      </c>
      <c r="P97" t="s">
        <v>426</v>
      </c>
      <c r="Q97">
        <v>1</v>
      </c>
      <c r="X97">
        <v>2.94</v>
      </c>
      <c r="Y97">
        <v>0</v>
      </c>
      <c r="Z97">
        <v>956.79</v>
      </c>
      <c r="AA97">
        <v>359.44</v>
      </c>
      <c r="AB97">
        <v>0</v>
      </c>
      <c r="AC97">
        <v>0</v>
      </c>
      <c r="AD97">
        <v>1</v>
      </c>
      <c r="AE97">
        <v>0</v>
      </c>
      <c r="AF97" t="s">
        <v>3</v>
      </c>
      <c r="AG97">
        <v>2.94</v>
      </c>
      <c r="AH97">
        <v>2</v>
      </c>
      <c r="AI97">
        <v>45336224</v>
      </c>
      <c r="AJ97">
        <v>98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ROW(Source!A91)</f>
        <v>91</v>
      </c>
      <c r="B98">
        <v>45336234</v>
      </c>
      <c r="C98">
        <v>45336222</v>
      </c>
      <c r="D98">
        <v>41667493</v>
      </c>
      <c r="E98">
        <v>1</v>
      </c>
      <c r="F98">
        <v>1</v>
      </c>
      <c r="G98">
        <v>27</v>
      </c>
      <c r="H98">
        <v>2</v>
      </c>
      <c r="I98" t="s">
        <v>523</v>
      </c>
      <c r="J98" t="s">
        <v>524</v>
      </c>
      <c r="K98" t="s">
        <v>525</v>
      </c>
      <c r="L98">
        <v>1368</v>
      </c>
      <c r="N98">
        <v>1011</v>
      </c>
      <c r="O98" t="s">
        <v>426</v>
      </c>
      <c r="P98" t="s">
        <v>426</v>
      </c>
      <c r="Q98">
        <v>1</v>
      </c>
      <c r="X98">
        <v>1.1399999999999999</v>
      </c>
      <c r="Y98">
        <v>0</v>
      </c>
      <c r="Z98">
        <v>2020.59</v>
      </c>
      <c r="AA98">
        <v>458.56</v>
      </c>
      <c r="AB98">
        <v>0</v>
      </c>
      <c r="AC98">
        <v>0</v>
      </c>
      <c r="AD98">
        <v>1</v>
      </c>
      <c r="AE98">
        <v>0</v>
      </c>
      <c r="AF98" t="s">
        <v>3</v>
      </c>
      <c r="AG98">
        <v>1.1399999999999999</v>
      </c>
      <c r="AH98">
        <v>2</v>
      </c>
      <c r="AI98">
        <v>45336225</v>
      </c>
      <c r="AJ98">
        <v>99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ROW(Source!A91)</f>
        <v>91</v>
      </c>
      <c r="B99">
        <v>45336235</v>
      </c>
      <c r="C99">
        <v>45336222</v>
      </c>
      <c r="D99">
        <v>41667478</v>
      </c>
      <c r="E99">
        <v>1</v>
      </c>
      <c r="F99">
        <v>1</v>
      </c>
      <c r="G99">
        <v>27</v>
      </c>
      <c r="H99">
        <v>2</v>
      </c>
      <c r="I99" t="s">
        <v>475</v>
      </c>
      <c r="J99" t="s">
        <v>476</v>
      </c>
      <c r="K99" t="s">
        <v>477</v>
      </c>
      <c r="L99">
        <v>1368</v>
      </c>
      <c r="N99">
        <v>1011</v>
      </c>
      <c r="O99" t="s">
        <v>426</v>
      </c>
      <c r="P99" t="s">
        <v>426</v>
      </c>
      <c r="Q99">
        <v>1</v>
      </c>
      <c r="X99">
        <v>8.9600000000000009</v>
      </c>
      <c r="Y99">
        <v>0</v>
      </c>
      <c r="Z99">
        <v>1261.8699999999999</v>
      </c>
      <c r="AA99">
        <v>530.02</v>
      </c>
      <c r="AB99">
        <v>0</v>
      </c>
      <c r="AC99">
        <v>0</v>
      </c>
      <c r="AD99">
        <v>1</v>
      </c>
      <c r="AE99">
        <v>0</v>
      </c>
      <c r="AF99" t="s">
        <v>3</v>
      </c>
      <c r="AG99">
        <v>8.9600000000000009</v>
      </c>
      <c r="AH99">
        <v>2</v>
      </c>
      <c r="AI99">
        <v>45336226</v>
      </c>
      <c r="AJ99">
        <v>100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ROW(Source!A91)</f>
        <v>91</v>
      </c>
      <c r="B100">
        <v>45336236</v>
      </c>
      <c r="C100">
        <v>45336222</v>
      </c>
      <c r="D100">
        <v>41667479</v>
      </c>
      <c r="E100">
        <v>1</v>
      </c>
      <c r="F100">
        <v>1</v>
      </c>
      <c r="G100">
        <v>27</v>
      </c>
      <c r="H100">
        <v>2</v>
      </c>
      <c r="I100" t="s">
        <v>478</v>
      </c>
      <c r="J100" t="s">
        <v>479</v>
      </c>
      <c r="K100" t="s">
        <v>480</v>
      </c>
      <c r="L100">
        <v>1368</v>
      </c>
      <c r="N100">
        <v>1011</v>
      </c>
      <c r="O100" t="s">
        <v>426</v>
      </c>
      <c r="P100" t="s">
        <v>426</v>
      </c>
      <c r="Q100">
        <v>1</v>
      </c>
      <c r="X100">
        <v>18.25</v>
      </c>
      <c r="Y100">
        <v>0</v>
      </c>
      <c r="Z100">
        <v>1827.95</v>
      </c>
      <c r="AA100">
        <v>720.55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18.25</v>
      </c>
      <c r="AH100">
        <v>2</v>
      </c>
      <c r="AI100">
        <v>45336227</v>
      </c>
      <c r="AJ100">
        <v>101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ROW(Source!A91)</f>
        <v>91</v>
      </c>
      <c r="B101">
        <v>45336237</v>
      </c>
      <c r="C101">
        <v>45336222</v>
      </c>
      <c r="D101">
        <v>41667517</v>
      </c>
      <c r="E101">
        <v>1</v>
      </c>
      <c r="F101">
        <v>1</v>
      </c>
      <c r="G101">
        <v>27</v>
      </c>
      <c r="H101">
        <v>2</v>
      </c>
      <c r="I101" t="s">
        <v>526</v>
      </c>
      <c r="J101" t="s">
        <v>527</v>
      </c>
      <c r="K101" t="s">
        <v>528</v>
      </c>
      <c r="L101">
        <v>1368</v>
      </c>
      <c r="N101">
        <v>1011</v>
      </c>
      <c r="O101" t="s">
        <v>426</v>
      </c>
      <c r="P101" t="s">
        <v>426</v>
      </c>
      <c r="Q101">
        <v>1</v>
      </c>
      <c r="X101">
        <v>2.2400000000000002</v>
      </c>
      <c r="Y101">
        <v>0</v>
      </c>
      <c r="Z101">
        <v>1412.71</v>
      </c>
      <c r="AA101">
        <v>641.32000000000005</v>
      </c>
      <c r="AB101">
        <v>0</v>
      </c>
      <c r="AC101">
        <v>0</v>
      </c>
      <c r="AD101">
        <v>1</v>
      </c>
      <c r="AE101">
        <v>0</v>
      </c>
      <c r="AF101" t="s">
        <v>3</v>
      </c>
      <c r="AG101">
        <v>2.2400000000000002</v>
      </c>
      <c r="AH101">
        <v>2</v>
      </c>
      <c r="AI101">
        <v>45336228</v>
      </c>
      <c r="AJ101">
        <v>102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ROW(Source!A91)</f>
        <v>91</v>
      </c>
      <c r="B102">
        <v>45336238</v>
      </c>
      <c r="C102">
        <v>45336222</v>
      </c>
      <c r="D102">
        <v>41667483</v>
      </c>
      <c r="E102">
        <v>1</v>
      </c>
      <c r="F102">
        <v>1</v>
      </c>
      <c r="G102">
        <v>27</v>
      </c>
      <c r="H102">
        <v>2</v>
      </c>
      <c r="I102" t="s">
        <v>529</v>
      </c>
      <c r="J102" t="s">
        <v>530</v>
      </c>
      <c r="K102" t="s">
        <v>531</v>
      </c>
      <c r="L102">
        <v>1368</v>
      </c>
      <c r="N102">
        <v>1011</v>
      </c>
      <c r="O102" t="s">
        <v>426</v>
      </c>
      <c r="P102" t="s">
        <v>426</v>
      </c>
      <c r="Q102">
        <v>1</v>
      </c>
      <c r="X102">
        <v>0.65</v>
      </c>
      <c r="Y102">
        <v>0</v>
      </c>
      <c r="Z102">
        <v>1213.3399999999999</v>
      </c>
      <c r="AA102">
        <v>461.6</v>
      </c>
      <c r="AB102">
        <v>0</v>
      </c>
      <c r="AC102">
        <v>0</v>
      </c>
      <c r="AD102">
        <v>1</v>
      </c>
      <c r="AE102">
        <v>0</v>
      </c>
      <c r="AF102" t="s">
        <v>3</v>
      </c>
      <c r="AG102">
        <v>0.65</v>
      </c>
      <c r="AH102">
        <v>2</v>
      </c>
      <c r="AI102">
        <v>45336229</v>
      </c>
      <c r="AJ102">
        <v>103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ROW(Source!A91)</f>
        <v>91</v>
      </c>
      <c r="B103">
        <v>45336239</v>
      </c>
      <c r="C103">
        <v>45336222</v>
      </c>
      <c r="D103">
        <v>41669471</v>
      </c>
      <c r="E103">
        <v>1</v>
      </c>
      <c r="F103">
        <v>1</v>
      </c>
      <c r="G103">
        <v>27</v>
      </c>
      <c r="H103">
        <v>3</v>
      </c>
      <c r="I103" t="s">
        <v>487</v>
      </c>
      <c r="J103" t="s">
        <v>488</v>
      </c>
      <c r="K103" t="s">
        <v>489</v>
      </c>
      <c r="L103">
        <v>1339</v>
      </c>
      <c r="N103">
        <v>1007</v>
      </c>
      <c r="O103" t="s">
        <v>93</v>
      </c>
      <c r="P103" t="s">
        <v>93</v>
      </c>
      <c r="Q103">
        <v>1</v>
      </c>
      <c r="X103">
        <v>126</v>
      </c>
      <c r="Y103">
        <v>1763.75</v>
      </c>
      <c r="Z103">
        <v>0</v>
      </c>
      <c r="AA103">
        <v>0</v>
      </c>
      <c r="AB103">
        <v>0</v>
      </c>
      <c r="AC103">
        <v>0</v>
      </c>
      <c r="AD103">
        <v>1</v>
      </c>
      <c r="AE103">
        <v>0</v>
      </c>
      <c r="AF103" t="s">
        <v>3</v>
      </c>
      <c r="AG103">
        <v>126</v>
      </c>
      <c r="AH103">
        <v>2</v>
      </c>
      <c r="AI103">
        <v>45336230</v>
      </c>
      <c r="AJ103">
        <v>104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ROW(Source!A91)</f>
        <v>91</v>
      </c>
      <c r="B104">
        <v>45336240</v>
      </c>
      <c r="C104">
        <v>45336222</v>
      </c>
      <c r="D104">
        <v>41670191</v>
      </c>
      <c r="E104">
        <v>1</v>
      </c>
      <c r="F104">
        <v>1</v>
      </c>
      <c r="G104">
        <v>27</v>
      </c>
      <c r="H104">
        <v>3</v>
      </c>
      <c r="I104" t="s">
        <v>442</v>
      </c>
      <c r="J104" t="s">
        <v>443</v>
      </c>
      <c r="K104" t="s">
        <v>444</v>
      </c>
      <c r="L104">
        <v>1339</v>
      </c>
      <c r="N104">
        <v>1007</v>
      </c>
      <c r="O104" t="s">
        <v>93</v>
      </c>
      <c r="P104" t="s">
        <v>93</v>
      </c>
      <c r="Q104">
        <v>1</v>
      </c>
      <c r="X104">
        <v>7</v>
      </c>
      <c r="Y104">
        <v>35.25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7</v>
      </c>
      <c r="AH104">
        <v>2</v>
      </c>
      <c r="AI104">
        <v>45336231</v>
      </c>
      <c r="AJ104">
        <v>105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ROW(Source!A92)</f>
        <v>92</v>
      </c>
      <c r="B105">
        <v>45336247</v>
      </c>
      <c r="C105">
        <v>45336241</v>
      </c>
      <c r="D105">
        <v>41655038</v>
      </c>
      <c r="E105">
        <v>27</v>
      </c>
      <c r="F105">
        <v>1</v>
      </c>
      <c r="G105">
        <v>27</v>
      </c>
      <c r="H105">
        <v>1</v>
      </c>
      <c r="I105" t="s">
        <v>420</v>
      </c>
      <c r="J105" t="s">
        <v>3</v>
      </c>
      <c r="K105" t="s">
        <v>421</v>
      </c>
      <c r="L105">
        <v>1191</v>
      </c>
      <c r="N105">
        <v>1013</v>
      </c>
      <c r="O105" t="s">
        <v>422</v>
      </c>
      <c r="P105" t="s">
        <v>422</v>
      </c>
      <c r="Q105">
        <v>1</v>
      </c>
      <c r="X105">
        <v>13.57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 t="s">
        <v>3</v>
      </c>
      <c r="AG105">
        <v>13.57</v>
      </c>
      <c r="AH105">
        <v>2</v>
      </c>
      <c r="AI105">
        <v>45336242</v>
      </c>
      <c r="AJ105">
        <v>106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ROW(Source!A92)</f>
        <v>92</v>
      </c>
      <c r="B106">
        <v>45336248</v>
      </c>
      <c r="C106">
        <v>45336241</v>
      </c>
      <c r="D106">
        <v>41667480</v>
      </c>
      <c r="E106">
        <v>1</v>
      </c>
      <c r="F106">
        <v>1</v>
      </c>
      <c r="G106">
        <v>27</v>
      </c>
      <c r="H106">
        <v>2</v>
      </c>
      <c r="I106" t="s">
        <v>433</v>
      </c>
      <c r="J106" t="s">
        <v>434</v>
      </c>
      <c r="K106" t="s">
        <v>435</v>
      </c>
      <c r="L106">
        <v>1368</v>
      </c>
      <c r="N106">
        <v>1011</v>
      </c>
      <c r="O106" t="s">
        <v>426</v>
      </c>
      <c r="P106" t="s">
        <v>426</v>
      </c>
      <c r="Q106">
        <v>1</v>
      </c>
      <c r="X106">
        <v>0.46</v>
      </c>
      <c r="Y106">
        <v>0</v>
      </c>
      <c r="Z106">
        <v>888.61</v>
      </c>
      <c r="AA106">
        <v>396.74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0.46</v>
      </c>
      <c r="AH106">
        <v>2</v>
      </c>
      <c r="AI106">
        <v>45336243</v>
      </c>
      <c r="AJ106">
        <v>107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ROW(Source!A92)</f>
        <v>92</v>
      </c>
      <c r="B107">
        <v>45336249</v>
      </c>
      <c r="C107">
        <v>45336241</v>
      </c>
      <c r="D107">
        <v>41667481</v>
      </c>
      <c r="E107">
        <v>1</v>
      </c>
      <c r="F107">
        <v>1</v>
      </c>
      <c r="G107">
        <v>27</v>
      </c>
      <c r="H107">
        <v>2</v>
      </c>
      <c r="I107" t="s">
        <v>538</v>
      </c>
      <c r="J107" t="s">
        <v>539</v>
      </c>
      <c r="K107" t="s">
        <v>540</v>
      </c>
      <c r="L107">
        <v>1368</v>
      </c>
      <c r="N107">
        <v>1011</v>
      </c>
      <c r="O107" t="s">
        <v>426</v>
      </c>
      <c r="P107" t="s">
        <v>426</v>
      </c>
      <c r="Q107">
        <v>1</v>
      </c>
      <c r="X107">
        <v>1.39</v>
      </c>
      <c r="Y107">
        <v>0</v>
      </c>
      <c r="Z107">
        <v>880.59</v>
      </c>
      <c r="AA107">
        <v>534.02</v>
      </c>
      <c r="AB107">
        <v>0</v>
      </c>
      <c r="AC107">
        <v>0</v>
      </c>
      <c r="AD107">
        <v>1</v>
      </c>
      <c r="AE107">
        <v>0</v>
      </c>
      <c r="AF107" t="s">
        <v>3</v>
      </c>
      <c r="AG107">
        <v>1.39</v>
      </c>
      <c r="AH107">
        <v>2</v>
      </c>
      <c r="AI107">
        <v>45336244</v>
      </c>
      <c r="AJ107">
        <v>108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ROW(Source!A92)</f>
        <v>92</v>
      </c>
      <c r="B108">
        <v>45336250</v>
      </c>
      <c r="C108">
        <v>45336241</v>
      </c>
      <c r="D108">
        <v>41671373</v>
      </c>
      <c r="E108">
        <v>1</v>
      </c>
      <c r="F108">
        <v>1</v>
      </c>
      <c r="G108">
        <v>27</v>
      </c>
      <c r="H108">
        <v>3</v>
      </c>
      <c r="I108" t="s">
        <v>83</v>
      </c>
      <c r="J108" t="s">
        <v>84</v>
      </c>
      <c r="K108" t="s">
        <v>193</v>
      </c>
      <c r="L108">
        <v>1348</v>
      </c>
      <c r="N108">
        <v>1009</v>
      </c>
      <c r="O108" t="s">
        <v>26</v>
      </c>
      <c r="P108" t="s">
        <v>26</v>
      </c>
      <c r="Q108">
        <v>1000</v>
      </c>
      <c r="X108">
        <v>9.58</v>
      </c>
      <c r="Y108">
        <v>2690.29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0</v>
      </c>
      <c r="AF108" t="s">
        <v>3</v>
      </c>
      <c r="AG108">
        <v>9.58</v>
      </c>
      <c r="AH108">
        <v>2</v>
      </c>
      <c r="AI108">
        <v>45336245</v>
      </c>
      <c r="AJ108">
        <v>109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ROW(Source!A129)</f>
        <v>129</v>
      </c>
      <c r="B109">
        <v>45335529</v>
      </c>
      <c r="C109">
        <v>45335516</v>
      </c>
      <c r="D109">
        <v>41655038</v>
      </c>
      <c r="E109">
        <v>27</v>
      </c>
      <c r="F109">
        <v>1</v>
      </c>
      <c r="G109">
        <v>27</v>
      </c>
      <c r="H109">
        <v>1</v>
      </c>
      <c r="I109" t="s">
        <v>420</v>
      </c>
      <c r="J109" t="s">
        <v>3</v>
      </c>
      <c r="K109" t="s">
        <v>421</v>
      </c>
      <c r="L109">
        <v>1191</v>
      </c>
      <c r="N109">
        <v>1013</v>
      </c>
      <c r="O109" t="s">
        <v>422</v>
      </c>
      <c r="P109" t="s">
        <v>422</v>
      </c>
      <c r="Q109">
        <v>1</v>
      </c>
      <c r="X109">
        <v>155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 t="s">
        <v>3</v>
      </c>
      <c r="AG109">
        <v>155</v>
      </c>
      <c r="AH109">
        <v>2</v>
      </c>
      <c r="AI109">
        <v>45335521</v>
      </c>
      <c r="AJ109">
        <v>111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ROW(Source!A129)</f>
        <v>129</v>
      </c>
      <c r="B110">
        <v>45335530</v>
      </c>
      <c r="C110">
        <v>45335516</v>
      </c>
      <c r="D110">
        <v>41667647</v>
      </c>
      <c r="E110">
        <v>1</v>
      </c>
      <c r="F110">
        <v>1</v>
      </c>
      <c r="G110">
        <v>27</v>
      </c>
      <c r="H110">
        <v>2</v>
      </c>
      <c r="I110" t="s">
        <v>541</v>
      </c>
      <c r="J110" t="s">
        <v>542</v>
      </c>
      <c r="K110" t="s">
        <v>543</v>
      </c>
      <c r="L110">
        <v>1368</v>
      </c>
      <c r="N110">
        <v>1011</v>
      </c>
      <c r="O110" t="s">
        <v>426</v>
      </c>
      <c r="P110" t="s">
        <v>426</v>
      </c>
      <c r="Q110">
        <v>1</v>
      </c>
      <c r="X110">
        <v>37.5</v>
      </c>
      <c r="Y110">
        <v>0</v>
      </c>
      <c r="Z110">
        <v>744.2</v>
      </c>
      <c r="AA110">
        <v>423.17</v>
      </c>
      <c r="AB110">
        <v>0</v>
      </c>
      <c r="AC110">
        <v>0</v>
      </c>
      <c r="AD110">
        <v>1</v>
      </c>
      <c r="AE110">
        <v>0</v>
      </c>
      <c r="AF110" t="s">
        <v>3</v>
      </c>
      <c r="AG110">
        <v>37.5</v>
      </c>
      <c r="AH110">
        <v>2</v>
      </c>
      <c r="AI110">
        <v>45335522</v>
      </c>
      <c r="AJ110">
        <v>112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ROW(Source!A129)</f>
        <v>129</v>
      </c>
      <c r="B111">
        <v>45335531</v>
      </c>
      <c r="C111">
        <v>45335516</v>
      </c>
      <c r="D111">
        <v>41668162</v>
      </c>
      <c r="E111">
        <v>1</v>
      </c>
      <c r="F111">
        <v>1</v>
      </c>
      <c r="G111">
        <v>27</v>
      </c>
      <c r="H111">
        <v>2</v>
      </c>
      <c r="I111" t="s">
        <v>430</v>
      </c>
      <c r="J111" t="s">
        <v>431</v>
      </c>
      <c r="K111" t="s">
        <v>432</v>
      </c>
      <c r="L111">
        <v>1368</v>
      </c>
      <c r="N111">
        <v>1011</v>
      </c>
      <c r="O111" t="s">
        <v>426</v>
      </c>
      <c r="P111" t="s">
        <v>426</v>
      </c>
      <c r="Q111">
        <v>1</v>
      </c>
      <c r="X111">
        <v>75</v>
      </c>
      <c r="Y111">
        <v>0</v>
      </c>
      <c r="Z111">
        <v>6.02</v>
      </c>
      <c r="AA111">
        <v>0.02</v>
      </c>
      <c r="AB111">
        <v>0</v>
      </c>
      <c r="AC111">
        <v>0</v>
      </c>
      <c r="AD111">
        <v>1</v>
      </c>
      <c r="AE111">
        <v>0</v>
      </c>
      <c r="AF111" t="s">
        <v>3</v>
      </c>
      <c r="AG111">
        <v>75</v>
      </c>
      <c r="AH111">
        <v>2</v>
      </c>
      <c r="AI111">
        <v>45335523</v>
      </c>
      <c r="AJ111">
        <v>113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ROW(Source!A129)</f>
        <v>129</v>
      </c>
      <c r="B112">
        <v>45335532</v>
      </c>
      <c r="C112">
        <v>45335516</v>
      </c>
      <c r="D112">
        <v>41667517</v>
      </c>
      <c r="E112">
        <v>1</v>
      </c>
      <c r="F112">
        <v>1</v>
      </c>
      <c r="G112">
        <v>27</v>
      </c>
      <c r="H112">
        <v>2</v>
      </c>
      <c r="I112" t="s">
        <v>526</v>
      </c>
      <c r="J112" t="s">
        <v>527</v>
      </c>
      <c r="K112" t="s">
        <v>528</v>
      </c>
      <c r="L112">
        <v>1368</v>
      </c>
      <c r="N112">
        <v>1011</v>
      </c>
      <c r="O112" t="s">
        <v>426</v>
      </c>
      <c r="P112" t="s">
        <v>426</v>
      </c>
      <c r="Q112">
        <v>1</v>
      </c>
      <c r="X112">
        <v>1.55</v>
      </c>
      <c r="Y112">
        <v>0</v>
      </c>
      <c r="Z112">
        <v>1412.71</v>
      </c>
      <c r="AA112">
        <v>641.32000000000005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1.55</v>
      </c>
      <c r="AH112">
        <v>2</v>
      </c>
      <c r="AI112">
        <v>45335524</v>
      </c>
      <c r="AJ112">
        <v>114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ROW(Source!A130)</f>
        <v>130</v>
      </c>
      <c r="B113">
        <v>45335543</v>
      </c>
      <c r="C113">
        <v>45335533</v>
      </c>
      <c r="D113">
        <v>41655038</v>
      </c>
      <c r="E113">
        <v>27</v>
      </c>
      <c r="F113">
        <v>1</v>
      </c>
      <c r="G113">
        <v>27</v>
      </c>
      <c r="H113">
        <v>1</v>
      </c>
      <c r="I113" t="s">
        <v>420</v>
      </c>
      <c r="J113" t="s">
        <v>3</v>
      </c>
      <c r="K113" t="s">
        <v>421</v>
      </c>
      <c r="L113">
        <v>1191</v>
      </c>
      <c r="N113">
        <v>1013</v>
      </c>
      <c r="O113" t="s">
        <v>422</v>
      </c>
      <c r="P113" t="s">
        <v>422</v>
      </c>
      <c r="Q113">
        <v>1</v>
      </c>
      <c r="X113">
        <v>11.7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1</v>
      </c>
      <c r="AF113" t="s">
        <v>3</v>
      </c>
      <c r="AG113">
        <v>11.7</v>
      </c>
      <c r="AH113">
        <v>2</v>
      </c>
      <c r="AI113">
        <v>45335537</v>
      </c>
      <c r="AJ113">
        <v>115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ROW(Source!A130)</f>
        <v>130</v>
      </c>
      <c r="B114">
        <v>45335544</v>
      </c>
      <c r="C114">
        <v>45335533</v>
      </c>
      <c r="D114">
        <v>41667335</v>
      </c>
      <c r="E114">
        <v>1</v>
      </c>
      <c r="F114">
        <v>1</v>
      </c>
      <c r="G114">
        <v>27</v>
      </c>
      <c r="H114">
        <v>2</v>
      </c>
      <c r="I114" t="s">
        <v>469</v>
      </c>
      <c r="J114" t="s">
        <v>470</v>
      </c>
      <c r="K114" t="s">
        <v>471</v>
      </c>
      <c r="L114">
        <v>1368</v>
      </c>
      <c r="N114">
        <v>1011</v>
      </c>
      <c r="O114" t="s">
        <v>426</v>
      </c>
      <c r="P114" t="s">
        <v>426</v>
      </c>
      <c r="Q114">
        <v>1</v>
      </c>
      <c r="X114">
        <v>1.26</v>
      </c>
      <c r="Y114">
        <v>0</v>
      </c>
      <c r="Z114">
        <v>740.94</v>
      </c>
      <c r="AA114">
        <v>413.22</v>
      </c>
      <c r="AB114">
        <v>0</v>
      </c>
      <c r="AC114">
        <v>0</v>
      </c>
      <c r="AD114">
        <v>1</v>
      </c>
      <c r="AE114">
        <v>0</v>
      </c>
      <c r="AF114" t="s">
        <v>3</v>
      </c>
      <c r="AG114">
        <v>1.26</v>
      </c>
      <c r="AH114">
        <v>2</v>
      </c>
      <c r="AI114">
        <v>45335538</v>
      </c>
      <c r="AJ114">
        <v>116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ROW(Source!A130)</f>
        <v>130</v>
      </c>
      <c r="B115">
        <v>45335545</v>
      </c>
      <c r="C115">
        <v>45335533</v>
      </c>
      <c r="D115">
        <v>41667517</v>
      </c>
      <c r="E115">
        <v>1</v>
      </c>
      <c r="F115">
        <v>1</v>
      </c>
      <c r="G115">
        <v>27</v>
      </c>
      <c r="H115">
        <v>2</v>
      </c>
      <c r="I115" t="s">
        <v>526</v>
      </c>
      <c r="J115" t="s">
        <v>527</v>
      </c>
      <c r="K115" t="s">
        <v>528</v>
      </c>
      <c r="L115">
        <v>1368</v>
      </c>
      <c r="N115">
        <v>1011</v>
      </c>
      <c r="O115" t="s">
        <v>426</v>
      </c>
      <c r="P115" t="s">
        <v>426</v>
      </c>
      <c r="Q115">
        <v>1</v>
      </c>
      <c r="X115">
        <v>1.7</v>
      </c>
      <c r="Y115">
        <v>0</v>
      </c>
      <c r="Z115">
        <v>1412.71</v>
      </c>
      <c r="AA115">
        <v>641.32000000000005</v>
      </c>
      <c r="AB115">
        <v>0</v>
      </c>
      <c r="AC115">
        <v>0</v>
      </c>
      <c r="AD115">
        <v>1</v>
      </c>
      <c r="AE115">
        <v>0</v>
      </c>
      <c r="AF115" t="s">
        <v>3</v>
      </c>
      <c r="AG115">
        <v>1.7</v>
      </c>
      <c r="AH115">
        <v>2</v>
      </c>
      <c r="AI115">
        <v>45335539</v>
      </c>
      <c r="AJ115">
        <v>117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ROW(Source!A131)</f>
        <v>131</v>
      </c>
      <c r="B116">
        <v>45335550</v>
      </c>
      <c r="C116">
        <v>45335546</v>
      </c>
      <c r="D116">
        <v>41667291</v>
      </c>
      <c r="E116">
        <v>1</v>
      </c>
      <c r="F116">
        <v>1</v>
      </c>
      <c r="G116">
        <v>27</v>
      </c>
      <c r="H116">
        <v>2</v>
      </c>
      <c r="I116" t="s">
        <v>544</v>
      </c>
      <c r="J116" t="s">
        <v>545</v>
      </c>
      <c r="K116" t="s">
        <v>546</v>
      </c>
      <c r="L116">
        <v>1368</v>
      </c>
      <c r="N116">
        <v>1011</v>
      </c>
      <c r="O116" t="s">
        <v>426</v>
      </c>
      <c r="P116" t="s">
        <v>426</v>
      </c>
      <c r="Q116">
        <v>1</v>
      </c>
      <c r="X116">
        <v>5.3699999999999998E-2</v>
      </c>
      <c r="Y116">
        <v>0</v>
      </c>
      <c r="Z116">
        <v>1494.43</v>
      </c>
      <c r="AA116">
        <v>481.21</v>
      </c>
      <c r="AB116">
        <v>0</v>
      </c>
      <c r="AC116">
        <v>0</v>
      </c>
      <c r="AD116">
        <v>1</v>
      </c>
      <c r="AE116">
        <v>0</v>
      </c>
      <c r="AF116" t="s">
        <v>3</v>
      </c>
      <c r="AG116">
        <v>5.3699999999999998E-2</v>
      </c>
      <c r="AH116">
        <v>2</v>
      </c>
      <c r="AI116">
        <v>45335548</v>
      </c>
      <c r="AJ116">
        <v>118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ROW(Source!A132)</f>
        <v>132</v>
      </c>
      <c r="B117">
        <v>45335558</v>
      </c>
      <c r="C117">
        <v>45335551</v>
      </c>
      <c r="D117">
        <v>41668089</v>
      </c>
      <c r="E117">
        <v>1</v>
      </c>
      <c r="F117">
        <v>1</v>
      </c>
      <c r="G117">
        <v>27</v>
      </c>
      <c r="H117">
        <v>2</v>
      </c>
      <c r="I117" t="s">
        <v>466</v>
      </c>
      <c r="J117" t="s">
        <v>467</v>
      </c>
      <c r="K117" t="s">
        <v>468</v>
      </c>
      <c r="L117">
        <v>1368</v>
      </c>
      <c r="N117">
        <v>1011</v>
      </c>
      <c r="O117" t="s">
        <v>426</v>
      </c>
      <c r="P117" t="s">
        <v>426</v>
      </c>
      <c r="Q117">
        <v>1</v>
      </c>
      <c r="X117">
        <v>0.02</v>
      </c>
      <c r="Y117">
        <v>0</v>
      </c>
      <c r="Z117">
        <v>1009.4</v>
      </c>
      <c r="AA117">
        <v>316.82</v>
      </c>
      <c r="AB117">
        <v>0</v>
      </c>
      <c r="AC117">
        <v>0</v>
      </c>
      <c r="AD117">
        <v>1</v>
      </c>
      <c r="AE117">
        <v>0</v>
      </c>
      <c r="AF117" t="s">
        <v>3</v>
      </c>
      <c r="AG117">
        <v>0.02</v>
      </c>
      <c r="AH117">
        <v>2</v>
      </c>
      <c r="AI117">
        <v>45335554</v>
      </c>
      <c r="AJ117">
        <v>119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ROW(Source!A132)</f>
        <v>132</v>
      </c>
      <c r="B118">
        <v>45335559</v>
      </c>
      <c r="C118">
        <v>45335551</v>
      </c>
      <c r="D118">
        <v>41668090</v>
      </c>
      <c r="E118">
        <v>1</v>
      </c>
      <c r="F118">
        <v>1</v>
      </c>
      <c r="G118">
        <v>27</v>
      </c>
      <c r="H118">
        <v>2</v>
      </c>
      <c r="I118" t="s">
        <v>463</v>
      </c>
      <c r="J118" t="s">
        <v>464</v>
      </c>
      <c r="K118" t="s">
        <v>465</v>
      </c>
      <c r="L118">
        <v>1368</v>
      </c>
      <c r="N118">
        <v>1011</v>
      </c>
      <c r="O118" t="s">
        <v>426</v>
      </c>
      <c r="P118" t="s">
        <v>426</v>
      </c>
      <c r="Q118">
        <v>1</v>
      </c>
      <c r="X118">
        <v>1.7999999999999999E-2</v>
      </c>
      <c r="Y118">
        <v>0</v>
      </c>
      <c r="Z118">
        <v>1014.12</v>
      </c>
      <c r="AA118">
        <v>317.13</v>
      </c>
      <c r="AB118">
        <v>0</v>
      </c>
      <c r="AC118">
        <v>0</v>
      </c>
      <c r="AD118">
        <v>1</v>
      </c>
      <c r="AE118">
        <v>0</v>
      </c>
      <c r="AF118" t="s">
        <v>3</v>
      </c>
      <c r="AG118">
        <v>1.7999999999999999E-2</v>
      </c>
      <c r="AH118">
        <v>2</v>
      </c>
      <c r="AI118">
        <v>45335555</v>
      </c>
      <c r="AJ118">
        <v>120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ROW(Source!A133)</f>
        <v>133</v>
      </c>
      <c r="B119">
        <v>45335567</v>
      </c>
      <c r="C119">
        <v>45335560</v>
      </c>
      <c r="D119">
        <v>41668089</v>
      </c>
      <c r="E119">
        <v>1</v>
      </c>
      <c r="F119">
        <v>1</v>
      </c>
      <c r="G119">
        <v>27</v>
      </c>
      <c r="H119">
        <v>2</v>
      </c>
      <c r="I119" t="s">
        <v>466</v>
      </c>
      <c r="J119" t="s">
        <v>467</v>
      </c>
      <c r="K119" t="s">
        <v>468</v>
      </c>
      <c r="L119">
        <v>1368</v>
      </c>
      <c r="N119">
        <v>1011</v>
      </c>
      <c r="O119" t="s">
        <v>426</v>
      </c>
      <c r="P119" t="s">
        <v>426</v>
      </c>
      <c r="Q119">
        <v>1</v>
      </c>
      <c r="X119">
        <v>0.01</v>
      </c>
      <c r="Y119">
        <v>0</v>
      </c>
      <c r="Z119">
        <v>1009.4</v>
      </c>
      <c r="AA119">
        <v>316.82</v>
      </c>
      <c r="AB119">
        <v>0</v>
      </c>
      <c r="AC119">
        <v>0</v>
      </c>
      <c r="AD119">
        <v>1</v>
      </c>
      <c r="AE119">
        <v>0</v>
      </c>
      <c r="AF119" t="s">
        <v>59</v>
      </c>
      <c r="AG119">
        <v>0.44</v>
      </c>
      <c r="AH119">
        <v>2</v>
      </c>
      <c r="AI119">
        <v>45335563</v>
      </c>
      <c r="AJ119">
        <v>121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ROW(Source!A133)</f>
        <v>133</v>
      </c>
      <c r="B120">
        <v>45335568</v>
      </c>
      <c r="C120">
        <v>45335560</v>
      </c>
      <c r="D120">
        <v>41668090</v>
      </c>
      <c r="E120">
        <v>1</v>
      </c>
      <c r="F120">
        <v>1</v>
      </c>
      <c r="G120">
        <v>27</v>
      </c>
      <c r="H120">
        <v>2</v>
      </c>
      <c r="I120" t="s">
        <v>463</v>
      </c>
      <c r="J120" t="s">
        <v>464</v>
      </c>
      <c r="K120" t="s">
        <v>465</v>
      </c>
      <c r="L120">
        <v>1368</v>
      </c>
      <c r="N120">
        <v>1011</v>
      </c>
      <c r="O120" t="s">
        <v>426</v>
      </c>
      <c r="P120" t="s">
        <v>426</v>
      </c>
      <c r="Q120">
        <v>1</v>
      </c>
      <c r="X120">
        <v>8.0000000000000002E-3</v>
      </c>
      <c r="Y120">
        <v>0</v>
      </c>
      <c r="Z120">
        <v>1014.12</v>
      </c>
      <c r="AA120">
        <v>317.13</v>
      </c>
      <c r="AB120">
        <v>0</v>
      </c>
      <c r="AC120">
        <v>0</v>
      </c>
      <c r="AD120">
        <v>1</v>
      </c>
      <c r="AE120">
        <v>0</v>
      </c>
      <c r="AF120" t="s">
        <v>59</v>
      </c>
      <c r="AG120">
        <v>0.35199999999999998</v>
      </c>
      <c r="AH120">
        <v>2</v>
      </c>
      <c r="AI120">
        <v>45335564</v>
      </c>
      <c r="AJ120">
        <v>122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ROW(Source!A136)</f>
        <v>136</v>
      </c>
      <c r="B121">
        <v>45335599</v>
      </c>
      <c r="C121">
        <v>45335571</v>
      </c>
      <c r="D121">
        <v>41655038</v>
      </c>
      <c r="E121">
        <v>27</v>
      </c>
      <c r="F121">
        <v>1</v>
      </c>
      <c r="G121">
        <v>27</v>
      </c>
      <c r="H121">
        <v>1</v>
      </c>
      <c r="I121" t="s">
        <v>420</v>
      </c>
      <c r="J121" t="s">
        <v>3</v>
      </c>
      <c r="K121" t="s">
        <v>421</v>
      </c>
      <c r="L121">
        <v>1191</v>
      </c>
      <c r="N121">
        <v>1013</v>
      </c>
      <c r="O121" t="s">
        <v>422</v>
      </c>
      <c r="P121" t="s">
        <v>422</v>
      </c>
      <c r="Q121">
        <v>1</v>
      </c>
      <c r="X121">
        <v>24.84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 t="s">
        <v>3</v>
      </c>
      <c r="AG121">
        <v>24.84</v>
      </c>
      <c r="AH121">
        <v>2</v>
      </c>
      <c r="AI121">
        <v>45335581</v>
      </c>
      <c r="AJ121">
        <v>123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ROW(Source!A136)</f>
        <v>136</v>
      </c>
      <c r="B122">
        <v>45335600</v>
      </c>
      <c r="C122">
        <v>45335571</v>
      </c>
      <c r="D122">
        <v>41667312</v>
      </c>
      <c r="E122">
        <v>1</v>
      </c>
      <c r="F122">
        <v>1</v>
      </c>
      <c r="G122">
        <v>27</v>
      </c>
      <c r="H122">
        <v>2</v>
      </c>
      <c r="I122" t="s">
        <v>535</v>
      </c>
      <c r="J122" t="s">
        <v>536</v>
      </c>
      <c r="K122" t="s">
        <v>537</v>
      </c>
      <c r="L122">
        <v>1368</v>
      </c>
      <c r="N122">
        <v>1011</v>
      </c>
      <c r="O122" t="s">
        <v>426</v>
      </c>
      <c r="P122" t="s">
        <v>426</v>
      </c>
      <c r="Q122">
        <v>1</v>
      </c>
      <c r="X122">
        <v>2.94</v>
      </c>
      <c r="Y122">
        <v>0</v>
      </c>
      <c r="Z122">
        <v>956.79</v>
      </c>
      <c r="AA122">
        <v>359.44</v>
      </c>
      <c r="AB122">
        <v>0</v>
      </c>
      <c r="AC122">
        <v>0</v>
      </c>
      <c r="AD122">
        <v>1</v>
      </c>
      <c r="AE122">
        <v>0</v>
      </c>
      <c r="AF122" t="s">
        <v>3</v>
      </c>
      <c r="AG122">
        <v>2.94</v>
      </c>
      <c r="AH122">
        <v>2</v>
      </c>
      <c r="AI122">
        <v>45335582</v>
      </c>
      <c r="AJ122">
        <v>124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ROW(Source!A136)</f>
        <v>136</v>
      </c>
      <c r="B123">
        <v>45335601</v>
      </c>
      <c r="C123">
        <v>45335571</v>
      </c>
      <c r="D123">
        <v>41667493</v>
      </c>
      <c r="E123">
        <v>1</v>
      </c>
      <c r="F123">
        <v>1</v>
      </c>
      <c r="G123">
        <v>27</v>
      </c>
      <c r="H123">
        <v>2</v>
      </c>
      <c r="I123" t="s">
        <v>523</v>
      </c>
      <c r="J123" t="s">
        <v>524</v>
      </c>
      <c r="K123" t="s">
        <v>525</v>
      </c>
      <c r="L123">
        <v>1368</v>
      </c>
      <c r="N123">
        <v>1011</v>
      </c>
      <c r="O123" t="s">
        <v>426</v>
      </c>
      <c r="P123" t="s">
        <v>426</v>
      </c>
      <c r="Q123">
        <v>1</v>
      </c>
      <c r="X123">
        <v>1.1399999999999999</v>
      </c>
      <c r="Y123">
        <v>0</v>
      </c>
      <c r="Z123">
        <v>2020.59</v>
      </c>
      <c r="AA123">
        <v>458.56</v>
      </c>
      <c r="AB123">
        <v>0</v>
      </c>
      <c r="AC123">
        <v>0</v>
      </c>
      <c r="AD123">
        <v>1</v>
      </c>
      <c r="AE123">
        <v>0</v>
      </c>
      <c r="AF123" t="s">
        <v>3</v>
      </c>
      <c r="AG123">
        <v>1.1399999999999999</v>
      </c>
      <c r="AH123">
        <v>2</v>
      </c>
      <c r="AI123">
        <v>45335583</v>
      </c>
      <c r="AJ123">
        <v>125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ROW(Source!A136)</f>
        <v>136</v>
      </c>
      <c r="B124">
        <v>45335602</v>
      </c>
      <c r="C124">
        <v>45335571</v>
      </c>
      <c r="D124">
        <v>41667478</v>
      </c>
      <c r="E124">
        <v>1</v>
      </c>
      <c r="F124">
        <v>1</v>
      </c>
      <c r="G124">
        <v>27</v>
      </c>
      <c r="H124">
        <v>2</v>
      </c>
      <c r="I124" t="s">
        <v>475</v>
      </c>
      <c r="J124" t="s">
        <v>476</v>
      </c>
      <c r="K124" t="s">
        <v>477</v>
      </c>
      <c r="L124">
        <v>1368</v>
      </c>
      <c r="N124">
        <v>1011</v>
      </c>
      <c r="O124" t="s">
        <v>426</v>
      </c>
      <c r="P124" t="s">
        <v>426</v>
      </c>
      <c r="Q124">
        <v>1</v>
      </c>
      <c r="X124">
        <v>8.9600000000000009</v>
      </c>
      <c r="Y124">
        <v>0</v>
      </c>
      <c r="Z124">
        <v>1261.8699999999999</v>
      </c>
      <c r="AA124">
        <v>530.02</v>
      </c>
      <c r="AB124">
        <v>0</v>
      </c>
      <c r="AC124">
        <v>0</v>
      </c>
      <c r="AD124">
        <v>1</v>
      </c>
      <c r="AE124">
        <v>0</v>
      </c>
      <c r="AF124" t="s">
        <v>3</v>
      </c>
      <c r="AG124">
        <v>8.9600000000000009</v>
      </c>
      <c r="AH124">
        <v>2</v>
      </c>
      <c r="AI124">
        <v>45335584</v>
      </c>
      <c r="AJ124">
        <v>126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ROW(Source!A136)</f>
        <v>136</v>
      </c>
      <c r="B125">
        <v>45335603</v>
      </c>
      <c r="C125">
        <v>45335571</v>
      </c>
      <c r="D125">
        <v>41667479</v>
      </c>
      <c r="E125">
        <v>1</v>
      </c>
      <c r="F125">
        <v>1</v>
      </c>
      <c r="G125">
        <v>27</v>
      </c>
      <c r="H125">
        <v>2</v>
      </c>
      <c r="I125" t="s">
        <v>478</v>
      </c>
      <c r="J125" t="s">
        <v>479</v>
      </c>
      <c r="K125" t="s">
        <v>480</v>
      </c>
      <c r="L125">
        <v>1368</v>
      </c>
      <c r="N125">
        <v>1011</v>
      </c>
      <c r="O125" t="s">
        <v>426</v>
      </c>
      <c r="P125" t="s">
        <v>426</v>
      </c>
      <c r="Q125">
        <v>1</v>
      </c>
      <c r="X125">
        <v>18.25</v>
      </c>
      <c r="Y125">
        <v>0</v>
      </c>
      <c r="Z125">
        <v>1827.95</v>
      </c>
      <c r="AA125">
        <v>720.55</v>
      </c>
      <c r="AB125">
        <v>0</v>
      </c>
      <c r="AC125">
        <v>0</v>
      </c>
      <c r="AD125">
        <v>1</v>
      </c>
      <c r="AE125">
        <v>0</v>
      </c>
      <c r="AF125" t="s">
        <v>3</v>
      </c>
      <c r="AG125">
        <v>18.25</v>
      </c>
      <c r="AH125">
        <v>2</v>
      </c>
      <c r="AI125">
        <v>45335585</v>
      </c>
      <c r="AJ125">
        <v>127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ROW(Source!A136)</f>
        <v>136</v>
      </c>
      <c r="B126">
        <v>45335604</v>
      </c>
      <c r="C126">
        <v>45335571</v>
      </c>
      <c r="D126">
        <v>41667517</v>
      </c>
      <c r="E126">
        <v>1</v>
      </c>
      <c r="F126">
        <v>1</v>
      </c>
      <c r="G126">
        <v>27</v>
      </c>
      <c r="H126">
        <v>2</v>
      </c>
      <c r="I126" t="s">
        <v>526</v>
      </c>
      <c r="J126" t="s">
        <v>527</v>
      </c>
      <c r="K126" t="s">
        <v>528</v>
      </c>
      <c r="L126">
        <v>1368</v>
      </c>
      <c r="N126">
        <v>1011</v>
      </c>
      <c r="O126" t="s">
        <v>426</v>
      </c>
      <c r="P126" t="s">
        <v>426</v>
      </c>
      <c r="Q126">
        <v>1</v>
      </c>
      <c r="X126">
        <v>2.2400000000000002</v>
      </c>
      <c r="Y126">
        <v>0</v>
      </c>
      <c r="Z126">
        <v>1412.71</v>
      </c>
      <c r="AA126">
        <v>641.32000000000005</v>
      </c>
      <c r="AB126">
        <v>0</v>
      </c>
      <c r="AC126">
        <v>0</v>
      </c>
      <c r="AD126">
        <v>1</v>
      </c>
      <c r="AE126">
        <v>0</v>
      </c>
      <c r="AF126" t="s">
        <v>3</v>
      </c>
      <c r="AG126">
        <v>2.2400000000000002</v>
      </c>
      <c r="AH126">
        <v>2</v>
      </c>
      <c r="AI126">
        <v>45335586</v>
      </c>
      <c r="AJ126">
        <v>128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ROW(Source!A136)</f>
        <v>136</v>
      </c>
      <c r="B127">
        <v>45335605</v>
      </c>
      <c r="C127">
        <v>45335571</v>
      </c>
      <c r="D127">
        <v>41667483</v>
      </c>
      <c r="E127">
        <v>1</v>
      </c>
      <c r="F127">
        <v>1</v>
      </c>
      <c r="G127">
        <v>27</v>
      </c>
      <c r="H127">
        <v>2</v>
      </c>
      <c r="I127" t="s">
        <v>529</v>
      </c>
      <c r="J127" t="s">
        <v>530</v>
      </c>
      <c r="K127" t="s">
        <v>531</v>
      </c>
      <c r="L127">
        <v>1368</v>
      </c>
      <c r="N127">
        <v>1011</v>
      </c>
      <c r="O127" t="s">
        <v>426</v>
      </c>
      <c r="P127" t="s">
        <v>426</v>
      </c>
      <c r="Q127">
        <v>1</v>
      </c>
      <c r="X127">
        <v>0.65</v>
      </c>
      <c r="Y127">
        <v>0</v>
      </c>
      <c r="Z127">
        <v>1213.3399999999999</v>
      </c>
      <c r="AA127">
        <v>461.6</v>
      </c>
      <c r="AB127">
        <v>0</v>
      </c>
      <c r="AC127">
        <v>0</v>
      </c>
      <c r="AD127">
        <v>1</v>
      </c>
      <c r="AE127">
        <v>0</v>
      </c>
      <c r="AF127" t="s">
        <v>3</v>
      </c>
      <c r="AG127">
        <v>0.65</v>
      </c>
      <c r="AH127">
        <v>2</v>
      </c>
      <c r="AI127">
        <v>45335587</v>
      </c>
      <c r="AJ127">
        <v>129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ROW(Source!A136)</f>
        <v>136</v>
      </c>
      <c r="B128">
        <v>45335606</v>
      </c>
      <c r="C128">
        <v>45335571</v>
      </c>
      <c r="D128">
        <v>41669471</v>
      </c>
      <c r="E128">
        <v>1</v>
      </c>
      <c r="F128">
        <v>1</v>
      </c>
      <c r="G128">
        <v>27</v>
      </c>
      <c r="H128">
        <v>3</v>
      </c>
      <c r="I128" t="s">
        <v>487</v>
      </c>
      <c r="J128" t="s">
        <v>488</v>
      </c>
      <c r="K128" t="s">
        <v>489</v>
      </c>
      <c r="L128">
        <v>1339</v>
      </c>
      <c r="N128">
        <v>1007</v>
      </c>
      <c r="O128" t="s">
        <v>93</v>
      </c>
      <c r="P128" t="s">
        <v>93</v>
      </c>
      <c r="Q128">
        <v>1</v>
      </c>
      <c r="X128">
        <v>126</v>
      </c>
      <c r="Y128">
        <v>1763.75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 t="s">
        <v>3</v>
      </c>
      <c r="AG128">
        <v>126</v>
      </c>
      <c r="AH128">
        <v>2</v>
      </c>
      <c r="AI128">
        <v>45335588</v>
      </c>
      <c r="AJ128">
        <v>130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ROW(Source!A136)</f>
        <v>136</v>
      </c>
      <c r="B129">
        <v>45335607</v>
      </c>
      <c r="C129">
        <v>45335571</v>
      </c>
      <c r="D129">
        <v>41670191</v>
      </c>
      <c r="E129">
        <v>1</v>
      </c>
      <c r="F129">
        <v>1</v>
      </c>
      <c r="G129">
        <v>27</v>
      </c>
      <c r="H129">
        <v>3</v>
      </c>
      <c r="I129" t="s">
        <v>442</v>
      </c>
      <c r="J129" t="s">
        <v>443</v>
      </c>
      <c r="K129" t="s">
        <v>444</v>
      </c>
      <c r="L129">
        <v>1339</v>
      </c>
      <c r="N129">
        <v>1007</v>
      </c>
      <c r="O129" t="s">
        <v>93</v>
      </c>
      <c r="P129" t="s">
        <v>93</v>
      </c>
      <c r="Q129">
        <v>1</v>
      </c>
      <c r="X129">
        <v>7</v>
      </c>
      <c r="Y129">
        <v>35.25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 t="s">
        <v>3</v>
      </c>
      <c r="AG129">
        <v>7</v>
      </c>
      <c r="AH129">
        <v>2</v>
      </c>
      <c r="AI129">
        <v>45335589</v>
      </c>
      <c r="AJ129">
        <v>131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ROW(Source!A137)</f>
        <v>137</v>
      </c>
      <c r="B130">
        <v>45335621</v>
      </c>
      <c r="C130">
        <v>45335608</v>
      </c>
      <c r="D130">
        <v>41655038</v>
      </c>
      <c r="E130">
        <v>27</v>
      </c>
      <c r="F130">
        <v>1</v>
      </c>
      <c r="G130">
        <v>27</v>
      </c>
      <c r="H130">
        <v>1</v>
      </c>
      <c r="I130" t="s">
        <v>420</v>
      </c>
      <c r="J130" t="s">
        <v>3</v>
      </c>
      <c r="K130" t="s">
        <v>421</v>
      </c>
      <c r="L130">
        <v>1191</v>
      </c>
      <c r="N130">
        <v>1013</v>
      </c>
      <c r="O130" t="s">
        <v>422</v>
      </c>
      <c r="P130" t="s">
        <v>422</v>
      </c>
      <c r="Q130">
        <v>1</v>
      </c>
      <c r="X130">
        <v>13.57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</v>
      </c>
      <c r="AF130" t="s">
        <v>3</v>
      </c>
      <c r="AG130">
        <v>13.57</v>
      </c>
      <c r="AH130">
        <v>2</v>
      </c>
      <c r="AI130">
        <v>45335612</v>
      </c>
      <c r="AJ130">
        <v>132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ROW(Source!A137)</f>
        <v>137</v>
      </c>
      <c r="B131">
        <v>45335622</v>
      </c>
      <c r="C131">
        <v>45335608</v>
      </c>
      <c r="D131">
        <v>41667480</v>
      </c>
      <c r="E131">
        <v>1</v>
      </c>
      <c r="F131">
        <v>1</v>
      </c>
      <c r="G131">
        <v>27</v>
      </c>
      <c r="H131">
        <v>2</v>
      </c>
      <c r="I131" t="s">
        <v>433</v>
      </c>
      <c r="J131" t="s">
        <v>434</v>
      </c>
      <c r="K131" t="s">
        <v>435</v>
      </c>
      <c r="L131">
        <v>1368</v>
      </c>
      <c r="N131">
        <v>1011</v>
      </c>
      <c r="O131" t="s">
        <v>426</v>
      </c>
      <c r="P131" t="s">
        <v>426</v>
      </c>
      <c r="Q131">
        <v>1</v>
      </c>
      <c r="X131">
        <v>0.46</v>
      </c>
      <c r="Y131">
        <v>0</v>
      </c>
      <c r="Z131">
        <v>888.61</v>
      </c>
      <c r="AA131">
        <v>396.74</v>
      </c>
      <c r="AB131">
        <v>0</v>
      </c>
      <c r="AC131">
        <v>0</v>
      </c>
      <c r="AD131">
        <v>1</v>
      </c>
      <c r="AE131">
        <v>0</v>
      </c>
      <c r="AF131" t="s">
        <v>3</v>
      </c>
      <c r="AG131">
        <v>0.46</v>
      </c>
      <c r="AH131">
        <v>2</v>
      </c>
      <c r="AI131">
        <v>45335613</v>
      </c>
      <c r="AJ131">
        <v>133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ROW(Source!A137)</f>
        <v>137</v>
      </c>
      <c r="B132">
        <v>45335623</v>
      </c>
      <c r="C132">
        <v>45335608</v>
      </c>
      <c r="D132">
        <v>41667481</v>
      </c>
      <c r="E132">
        <v>1</v>
      </c>
      <c r="F132">
        <v>1</v>
      </c>
      <c r="G132">
        <v>27</v>
      </c>
      <c r="H132">
        <v>2</v>
      </c>
      <c r="I132" t="s">
        <v>538</v>
      </c>
      <c r="J132" t="s">
        <v>539</v>
      </c>
      <c r="K132" t="s">
        <v>540</v>
      </c>
      <c r="L132">
        <v>1368</v>
      </c>
      <c r="N132">
        <v>1011</v>
      </c>
      <c r="O132" t="s">
        <v>426</v>
      </c>
      <c r="P132" t="s">
        <v>426</v>
      </c>
      <c r="Q132">
        <v>1</v>
      </c>
      <c r="X132">
        <v>1.39</v>
      </c>
      <c r="Y132">
        <v>0</v>
      </c>
      <c r="Z132">
        <v>880.59</v>
      </c>
      <c r="AA132">
        <v>534.02</v>
      </c>
      <c r="AB132">
        <v>0</v>
      </c>
      <c r="AC132">
        <v>0</v>
      </c>
      <c r="AD132">
        <v>1</v>
      </c>
      <c r="AE132">
        <v>0</v>
      </c>
      <c r="AF132" t="s">
        <v>3</v>
      </c>
      <c r="AG132">
        <v>1.39</v>
      </c>
      <c r="AH132">
        <v>2</v>
      </c>
      <c r="AI132">
        <v>45335614</v>
      </c>
      <c r="AJ132">
        <v>134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ROW(Source!A137)</f>
        <v>137</v>
      </c>
      <c r="B133">
        <v>45335624</v>
      </c>
      <c r="C133">
        <v>45335608</v>
      </c>
      <c r="D133">
        <v>41671373</v>
      </c>
      <c r="E133">
        <v>1</v>
      </c>
      <c r="F133">
        <v>1</v>
      </c>
      <c r="G133">
        <v>27</v>
      </c>
      <c r="H133">
        <v>3</v>
      </c>
      <c r="I133" t="s">
        <v>83</v>
      </c>
      <c r="J133" t="s">
        <v>84</v>
      </c>
      <c r="K133" t="s">
        <v>193</v>
      </c>
      <c r="L133">
        <v>1348</v>
      </c>
      <c r="N133">
        <v>1009</v>
      </c>
      <c r="O133" t="s">
        <v>26</v>
      </c>
      <c r="P133" t="s">
        <v>26</v>
      </c>
      <c r="Q133">
        <v>1000</v>
      </c>
      <c r="X133">
        <v>9.58</v>
      </c>
      <c r="Y133">
        <v>2690.29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 t="s">
        <v>3</v>
      </c>
      <c r="AG133">
        <v>9.58</v>
      </c>
      <c r="AH133">
        <v>2</v>
      </c>
      <c r="AI133">
        <v>45335615</v>
      </c>
      <c r="AJ133">
        <v>135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ROW(Source!A174)</f>
        <v>174</v>
      </c>
      <c r="B134">
        <v>45336166</v>
      </c>
      <c r="C134">
        <v>45336162</v>
      </c>
      <c r="D134">
        <v>41655038</v>
      </c>
      <c r="E134">
        <v>27</v>
      </c>
      <c r="F134">
        <v>1</v>
      </c>
      <c r="G134">
        <v>27</v>
      </c>
      <c r="H134">
        <v>1</v>
      </c>
      <c r="I134" t="s">
        <v>420</v>
      </c>
      <c r="J134" t="s">
        <v>3</v>
      </c>
      <c r="K134" t="s">
        <v>421</v>
      </c>
      <c r="L134">
        <v>1191</v>
      </c>
      <c r="N134">
        <v>1013</v>
      </c>
      <c r="O134" t="s">
        <v>422</v>
      </c>
      <c r="P134" t="s">
        <v>422</v>
      </c>
      <c r="Q134">
        <v>1</v>
      </c>
      <c r="X134">
        <v>0.23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1</v>
      </c>
      <c r="AF134" t="s">
        <v>3</v>
      </c>
      <c r="AG134">
        <v>0.23</v>
      </c>
      <c r="AH134">
        <v>2</v>
      </c>
      <c r="AI134">
        <v>45336163</v>
      </c>
      <c r="AJ134">
        <v>137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ROW(Source!A174)</f>
        <v>174</v>
      </c>
      <c r="B135">
        <v>45336167</v>
      </c>
      <c r="C135">
        <v>45336162</v>
      </c>
      <c r="D135">
        <v>41667530</v>
      </c>
      <c r="E135">
        <v>1</v>
      </c>
      <c r="F135">
        <v>1</v>
      </c>
      <c r="G135">
        <v>27</v>
      </c>
      <c r="H135">
        <v>2</v>
      </c>
      <c r="I135" t="s">
        <v>547</v>
      </c>
      <c r="J135" t="s">
        <v>548</v>
      </c>
      <c r="K135" t="s">
        <v>549</v>
      </c>
      <c r="L135">
        <v>1368</v>
      </c>
      <c r="N135">
        <v>1011</v>
      </c>
      <c r="O135" t="s">
        <v>426</v>
      </c>
      <c r="P135" t="s">
        <v>426</v>
      </c>
      <c r="Q135">
        <v>1</v>
      </c>
      <c r="X135">
        <v>0.06</v>
      </c>
      <c r="Y135">
        <v>0</v>
      </c>
      <c r="Z135">
        <v>1876.39</v>
      </c>
      <c r="AA135">
        <v>410.87</v>
      </c>
      <c r="AB135">
        <v>0</v>
      </c>
      <c r="AC135">
        <v>0</v>
      </c>
      <c r="AD135">
        <v>1</v>
      </c>
      <c r="AE135">
        <v>0</v>
      </c>
      <c r="AF135" t="s">
        <v>3</v>
      </c>
      <c r="AG135">
        <v>0.06</v>
      </c>
      <c r="AH135">
        <v>2</v>
      </c>
      <c r="AI135">
        <v>45336164</v>
      </c>
      <c r="AJ135">
        <v>138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ROW(Source!A174)</f>
        <v>174</v>
      </c>
      <c r="B136">
        <v>45336168</v>
      </c>
      <c r="C136">
        <v>45336162</v>
      </c>
      <c r="D136">
        <v>41668783</v>
      </c>
      <c r="E136">
        <v>1</v>
      </c>
      <c r="F136">
        <v>1</v>
      </c>
      <c r="G136">
        <v>27</v>
      </c>
      <c r="H136">
        <v>3</v>
      </c>
      <c r="I136" t="s">
        <v>550</v>
      </c>
      <c r="J136" t="s">
        <v>551</v>
      </c>
      <c r="K136" t="s">
        <v>552</v>
      </c>
      <c r="L136">
        <v>1348</v>
      </c>
      <c r="N136">
        <v>1009</v>
      </c>
      <c r="O136" t="s">
        <v>26</v>
      </c>
      <c r="P136" t="s">
        <v>26</v>
      </c>
      <c r="Q136">
        <v>1000</v>
      </c>
      <c r="X136">
        <v>5.2999999999999998E-4</v>
      </c>
      <c r="Y136">
        <v>80763.19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 t="s">
        <v>3</v>
      </c>
      <c r="AG136">
        <v>5.2999999999999998E-4</v>
      </c>
      <c r="AH136">
        <v>2</v>
      </c>
      <c r="AI136">
        <v>45336165</v>
      </c>
      <c r="AJ136">
        <v>139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ROW(Source!A175)</f>
        <v>175</v>
      </c>
      <c r="B137">
        <v>45336173</v>
      </c>
      <c r="C137">
        <v>45336169</v>
      </c>
      <c r="D137">
        <v>41655038</v>
      </c>
      <c r="E137">
        <v>27</v>
      </c>
      <c r="F137">
        <v>1</v>
      </c>
      <c r="G137">
        <v>27</v>
      </c>
      <c r="H137">
        <v>1</v>
      </c>
      <c r="I137" t="s">
        <v>420</v>
      </c>
      <c r="J137" t="s">
        <v>3</v>
      </c>
      <c r="K137" t="s">
        <v>421</v>
      </c>
      <c r="L137">
        <v>1191</v>
      </c>
      <c r="N137">
        <v>1013</v>
      </c>
      <c r="O137" t="s">
        <v>422</v>
      </c>
      <c r="P137" t="s">
        <v>422</v>
      </c>
      <c r="Q137">
        <v>1</v>
      </c>
      <c r="X137">
        <v>0.06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 t="s">
        <v>3</v>
      </c>
      <c r="AG137">
        <v>0.06</v>
      </c>
      <c r="AH137">
        <v>2</v>
      </c>
      <c r="AI137">
        <v>45336170</v>
      </c>
      <c r="AJ137">
        <v>140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ROW(Source!A175)</f>
        <v>175</v>
      </c>
      <c r="B138">
        <v>45336174</v>
      </c>
      <c r="C138">
        <v>45336169</v>
      </c>
      <c r="D138">
        <v>41667530</v>
      </c>
      <c r="E138">
        <v>1</v>
      </c>
      <c r="F138">
        <v>1</v>
      </c>
      <c r="G138">
        <v>27</v>
      </c>
      <c r="H138">
        <v>2</v>
      </c>
      <c r="I138" t="s">
        <v>547</v>
      </c>
      <c r="J138" t="s">
        <v>548</v>
      </c>
      <c r="K138" t="s">
        <v>549</v>
      </c>
      <c r="L138">
        <v>1368</v>
      </c>
      <c r="N138">
        <v>1011</v>
      </c>
      <c r="O138" t="s">
        <v>426</v>
      </c>
      <c r="P138" t="s">
        <v>426</v>
      </c>
      <c r="Q138">
        <v>1</v>
      </c>
      <c r="X138">
        <v>0.01</v>
      </c>
      <c r="Y138">
        <v>0</v>
      </c>
      <c r="Z138">
        <v>1876.39</v>
      </c>
      <c r="AA138">
        <v>410.87</v>
      </c>
      <c r="AB138">
        <v>0</v>
      </c>
      <c r="AC138">
        <v>0</v>
      </c>
      <c r="AD138">
        <v>1</v>
      </c>
      <c r="AE138">
        <v>0</v>
      </c>
      <c r="AF138" t="s">
        <v>3</v>
      </c>
      <c r="AG138">
        <v>0.01</v>
      </c>
      <c r="AH138">
        <v>2</v>
      </c>
      <c r="AI138">
        <v>45336171</v>
      </c>
      <c r="AJ138">
        <v>141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ROW(Source!A175)</f>
        <v>175</v>
      </c>
      <c r="B139">
        <v>45336175</v>
      </c>
      <c r="C139">
        <v>45336169</v>
      </c>
      <c r="D139">
        <v>41668783</v>
      </c>
      <c r="E139">
        <v>1</v>
      </c>
      <c r="F139">
        <v>1</v>
      </c>
      <c r="G139">
        <v>27</v>
      </c>
      <c r="H139">
        <v>3</v>
      </c>
      <c r="I139" t="s">
        <v>550</v>
      </c>
      <c r="J139" t="s">
        <v>551</v>
      </c>
      <c r="K139" t="s">
        <v>552</v>
      </c>
      <c r="L139">
        <v>1348</v>
      </c>
      <c r="N139">
        <v>1009</v>
      </c>
      <c r="O139" t="s">
        <v>26</v>
      </c>
      <c r="P139" t="s">
        <v>26</v>
      </c>
      <c r="Q139">
        <v>1000</v>
      </c>
      <c r="X139">
        <v>5.2999999999999998E-4</v>
      </c>
      <c r="Y139">
        <v>80763.19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 t="s">
        <v>3</v>
      </c>
      <c r="AG139">
        <v>5.2999999999999998E-4</v>
      </c>
      <c r="AH139">
        <v>2</v>
      </c>
      <c r="AI139">
        <v>45336172</v>
      </c>
      <c r="AJ139">
        <v>142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ROW(Source!A176)</f>
        <v>176</v>
      </c>
      <c r="B140">
        <v>45336177</v>
      </c>
      <c r="C140">
        <v>45336176</v>
      </c>
      <c r="D140">
        <v>36110589</v>
      </c>
      <c r="E140">
        <v>25</v>
      </c>
      <c r="F140">
        <v>1</v>
      </c>
      <c r="G140">
        <v>27</v>
      </c>
      <c r="H140">
        <v>1</v>
      </c>
      <c r="I140" t="s">
        <v>420</v>
      </c>
      <c r="J140" t="s">
        <v>3</v>
      </c>
      <c r="K140" t="s">
        <v>421</v>
      </c>
      <c r="L140">
        <v>1191</v>
      </c>
      <c r="N140">
        <v>1013</v>
      </c>
      <c r="O140" t="s">
        <v>422</v>
      </c>
      <c r="P140" t="s">
        <v>422</v>
      </c>
      <c r="Q140">
        <v>1</v>
      </c>
      <c r="X140">
        <v>0.38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1</v>
      </c>
      <c r="AF140" t="s">
        <v>3</v>
      </c>
      <c r="AG140">
        <v>0.38</v>
      </c>
      <c r="AH140">
        <v>3</v>
      </c>
      <c r="AI140">
        <v>-1</v>
      </c>
      <c r="AJ140" t="s">
        <v>3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ROW(Source!A176)</f>
        <v>176</v>
      </c>
      <c r="B141">
        <v>45336178</v>
      </c>
      <c r="C141">
        <v>45336176</v>
      </c>
      <c r="D141">
        <v>36123915</v>
      </c>
      <c r="E141">
        <v>1</v>
      </c>
      <c r="F141">
        <v>1</v>
      </c>
      <c r="G141">
        <v>27</v>
      </c>
      <c r="H141">
        <v>2</v>
      </c>
      <c r="I141" t="s">
        <v>617</v>
      </c>
      <c r="J141" t="s">
        <v>618</v>
      </c>
      <c r="K141" t="s">
        <v>619</v>
      </c>
      <c r="L141">
        <v>1368</v>
      </c>
      <c r="N141">
        <v>1011</v>
      </c>
      <c r="O141" t="s">
        <v>426</v>
      </c>
      <c r="P141" t="s">
        <v>426</v>
      </c>
      <c r="Q141">
        <v>1</v>
      </c>
      <c r="X141">
        <v>0.1</v>
      </c>
      <c r="Y141">
        <v>0</v>
      </c>
      <c r="Z141">
        <v>1320.92</v>
      </c>
      <c r="AA141">
        <v>1099.01</v>
      </c>
      <c r="AB141">
        <v>0</v>
      </c>
      <c r="AC141">
        <v>0</v>
      </c>
      <c r="AD141">
        <v>1</v>
      </c>
      <c r="AE141">
        <v>0</v>
      </c>
      <c r="AF141" t="s">
        <v>3</v>
      </c>
      <c r="AG141">
        <v>0.1</v>
      </c>
      <c r="AH141">
        <v>3</v>
      </c>
      <c r="AI141">
        <v>-1</v>
      </c>
      <c r="AJ141" t="s">
        <v>3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ROW(Source!A176)</f>
        <v>176</v>
      </c>
      <c r="B142">
        <v>45336179</v>
      </c>
      <c r="C142">
        <v>45336176</v>
      </c>
      <c r="D142">
        <v>36123922</v>
      </c>
      <c r="E142">
        <v>1</v>
      </c>
      <c r="F142">
        <v>1</v>
      </c>
      <c r="G142">
        <v>27</v>
      </c>
      <c r="H142">
        <v>2</v>
      </c>
      <c r="I142" t="s">
        <v>620</v>
      </c>
      <c r="J142" t="s">
        <v>621</v>
      </c>
      <c r="K142" t="s">
        <v>622</v>
      </c>
      <c r="L142">
        <v>1368</v>
      </c>
      <c r="N142">
        <v>1011</v>
      </c>
      <c r="O142" t="s">
        <v>426</v>
      </c>
      <c r="P142" t="s">
        <v>426</v>
      </c>
      <c r="Q142">
        <v>1</v>
      </c>
      <c r="X142">
        <v>0.08</v>
      </c>
      <c r="Y142">
        <v>0</v>
      </c>
      <c r="Z142">
        <v>2175.39</v>
      </c>
      <c r="AA142">
        <v>408.02</v>
      </c>
      <c r="AB142">
        <v>0</v>
      </c>
      <c r="AC142">
        <v>0</v>
      </c>
      <c r="AD142">
        <v>1</v>
      </c>
      <c r="AE142">
        <v>0</v>
      </c>
      <c r="AF142" t="s">
        <v>3</v>
      </c>
      <c r="AG142">
        <v>0.08</v>
      </c>
      <c r="AH142">
        <v>3</v>
      </c>
      <c r="AI142">
        <v>-1</v>
      </c>
      <c r="AJ142" t="s">
        <v>3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ROW(Source!A176)</f>
        <v>176</v>
      </c>
      <c r="B143">
        <v>45336180</v>
      </c>
      <c r="C143">
        <v>45336176</v>
      </c>
      <c r="D143">
        <v>36127132</v>
      </c>
      <c r="E143">
        <v>1</v>
      </c>
      <c r="F143">
        <v>1</v>
      </c>
      <c r="G143">
        <v>27</v>
      </c>
      <c r="H143">
        <v>3</v>
      </c>
      <c r="I143" t="s">
        <v>623</v>
      </c>
      <c r="J143" t="s">
        <v>624</v>
      </c>
      <c r="K143" t="s">
        <v>625</v>
      </c>
      <c r="L143">
        <v>1346</v>
      </c>
      <c r="N143">
        <v>1009</v>
      </c>
      <c r="O143" t="s">
        <v>281</v>
      </c>
      <c r="P143" t="s">
        <v>281</v>
      </c>
      <c r="Q143">
        <v>1</v>
      </c>
      <c r="X143">
        <v>6.3</v>
      </c>
      <c r="Y143">
        <v>75.09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 t="s">
        <v>3</v>
      </c>
      <c r="AG143">
        <v>6.3</v>
      </c>
      <c r="AH143">
        <v>3</v>
      </c>
      <c r="AI143">
        <v>-1</v>
      </c>
      <c r="AJ143" t="s">
        <v>3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ROW(Source!A177)</f>
        <v>177</v>
      </c>
      <c r="B144">
        <v>45336182</v>
      </c>
      <c r="C144">
        <v>45336181</v>
      </c>
      <c r="D144">
        <v>36110589</v>
      </c>
      <c r="E144">
        <v>25</v>
      </c>
      <c r="F144">
        <v>1</v>
      </c>
      <c r="G144">
        <v>27</v>
      </c>
      <c r="H144">
        <v>1</v>
      </c>
      <c r="I144" t="s">
        <v>420</v>
      </c>
      <c r="J144" t="s">
        <v>3</v>
      </c>
      <c r="K144" t="s">
        <v>421</v>
      </c>
      <c r="L144">
        <v>1191</v>
      </c>
      <c r="N144">
        <v>1013</v>
      </c>
      <c r="O144" t="s">
        <v>422</v>
      </c>
      <c r="P144" t="s">
        <v>422</v>
      </c>
      <c r="Q144">
        <v>1</v>
      </c>
      <c r="X144">
        <v>0.16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1</v>
      </c>
      <c r="AF144" t="s">
        <v>3</v>
      </c>
      <c r="AG144">
        <v>0.16</v>
      </c>
      <c r="AH144">
        <v>3</v>
      </c>
      <c r="AI144">
        <v>-1</v>
      </c>
      <c r="AJ144" t="s">
        <v>3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ROW(Source!A177)</f>
        <v>177</v>
      </c>
      <c r="B145">
        <v>45336183</v>
      </c>
      <c r="C145">
        <v>45336181</v>
      </c>
      <c r="D145">
        <v>36123915</v>
      </c>
      <c r="E145">
        <v>1</v>
      </c>
      <c r="F145">
        <v>1</v>
      </c>
      <c r="G145">
        <v>27</v>
      </c>
      <c r="H145">
        <v>2</v>
      </c>
      <c r="I145" t="s">
        <v>617</v>
      </c>
      <c r="J145" t="s">
        <v>618</v>
      </c>
      <c r="K145" t="s">
        <v>619</v>
      </c>
      <c r="L145">
        <v>1368</v>
      </c>
      <c r="N145">
        <v>1011</v>
      </c>
      <c r="O145" t="s">
        <v>426</v>
      </c>
      <c r="P145" t="s">
        <v>426</v>
      </c>
      <c r="Q145">
        <v>1</v>
      </c>
      <c r="X145">
        <v>0.04</v>
      </c>
      <c r="Y145">
        <v>0</v>
      </c>
      <c r="Z145">
        <v>1320.92</v>
      </c>
      <c r="AA145">
        <v>1099.01</v>
      </c>
      <c r="AB145">
        <v>0</v>
      </c>
      <c r="AC145">
        <v>0</v>
      </c>
      <c r="AD145">
        <v>1</v>
      </c>
      <c r="AE145">
        <v>0</v>
      </c>
      <c r="AF145" t="s">
        <v>3</v>
      </c>
      <c r="AG145">
        <v>0.04</v>
      </c>
      <c r="AH145">
        <v>3</v>
      </c>
      <c r="AI145">
        <v>-1</v>
      </c>
      <c r="AJ145" t="s">
        <v>3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ROW(Source!A177)</f>
        <v>177</v>
      </c>
      <c r="B146">
        <v>45336184</v>
      </c>
      <c r="C146">
        <v>45336181</v>
      </c>
      <c r="D146">
        <v>36123922</v>
      </c>
      <c r="E146">
        <v>1</v>
      </c>
      <c r="F146">
        <v>1</v>
      </c>
      <c r="G146">
        <v>27</v>
      </c>
      <c r="H146">
        <v>2</v>
      </c>
      <c r="I146" t="s">
        <v>620</v>
      </c>
      <c r="J146" t="s">
        <v>621</v>
      </c>
      <c r="K146" t="s">
        <v>622</v>
      </c>
      <c r="L146">
        <v>1368</v>
      </c>
      <c r="N146">
        <v>1011</v>
      </c>
      <c r="O146" t="s">
        <v>426</v>
      </c>
      <c r="P146" t="s">
        <v>426</v>
      </c>
      <c r="Q146">
        <v>1</v>
      </c>
      <c r="X146">
        <v>0.02</v>
      </c>
      <c r="Y146">
        <v>0</v>
      </c>
      <c r="Z146">
        <v>2175.39</v>
      </c>
      <c r="AA146">
        <v>408.02</v>
      </c>
      <c r="AB146">
        <v>0</v>
      </c>
      <c r="AC146">
        <v>0</v>
      </c>
      <c r="AD146">
        <v>1</v>
      </c>
      <c r="AE146">
        <v>0</v>
      </c>
      <c r="AF146" t="s">
        <v>3</v>
      </c>
      <c r="AG146">
        <v>0.02</v>
      </c>
      <c r="AH146">
        <v>3</v>
      </c>
      <c r="AI146">
        <v>-1</v>
      </c>
      <c r="AJ146" t="s">
        <v>3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ROW(Source!A177)</f>
        <v>177</v>
      </c>
      <c r="B147">
        <v>45336185</v>
      </c>
      <c r="C147">
        <v>45336181</v>
      </c>
      <c r="D147">
        <v>36127132</v>
      </c>
      <c r="E147">
        <v>1</v>
      </c>
      <c r="F147">
        <v>1</v>
      </c>
      <c r="G147">
        <v>27</v>
      </c>
      <c r="H147">
        <v>3</v>
      </c>
      <c r="I147" t="s">
        <v>623</v>
      </c>
      <c r="J147" t="s">
        <v>624</v>
      </c>
      <c r="K147" t="s">
        <v>625</v>
      </c>
      <c r="L147">
        <v>1346</v>
      </c>
      <c r="N147">
        <v>1009</v>
      </c>
      <c r="O147" t="s">
        <v>281</v>
      </c>
      <c r="P147" t="s">
        <v>281</v>
      </c>
      <c r="Q147">
        <v>1</v>
      </c>
      <c r="X147">
        <v>6.3</v>
      </c>
      <c r="Y147">
        <v>75.09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 t="s">
        <v>3</v>
      </c>
      <c r="AG147">
        <v>6.3</v>
      </c>
      <c r="AH147">
        <v>3</v>
      </c>
      <c r="AI147">
        <v>-1</v>
      </c>
      <c r="AJ147" t="s">
        <v>3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ROW(Source!A212)</f>
        <v>212</v>
      </c>
      <c r="B148">
        <v>45361166</v>
      </c>
      <c r="C148">
        <v>45361162</v>
      </c>
      <c r="D148">
        <v>41655038</v>
      </c>
      <c r="E148">
        <v>27</v>
      </c>
      <c r="F148">
        <v>1</v>
      </c>
      <c r="G148">
        <v>27</v>
      </c>
      <c r="H148">
        <v>1</v>
      </c>
      <c r="I148" t="s">
        <v>420</v>
      </c>
      <c r="J148" t="s">
        <v>3</v>
      </c>
      <c r="K148" t="s">
        <v>421</v>
      </c>
      <c r="L148">
        <v>1191</v>
      </c>
      <c r="N148">
        <v>1013</v>
      </c>
      <c r="O148" t="s">
        <v>422</v>
      </c>
      <c r="P148" t="s">
        <v>422</v>
      </c>
      <c r="Q148">
        <v>1</v>
      </c>
      <c r="X148">
        <v>1.59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1</v>
      </c>
      <c r="AF148" t="s">
        <v>3</v>
      </c>
      <c r="AG148">
        <v>1.59</v>
      </c>
      <c r="AH148">
        <v>2</v>
      </c>
      <c r="AI148">
        <v>45361163</v>
      </c>
      <c r="AJ148">
        <v>143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ROW(Source!A212)</f>
        <v>212</v>
      </c>
      <c r="B149">
        <v>45361167</v>
      </c>
      <c r="C149">
        <v>45361162</v>
      </c>
      <c r="D149">
        <v>41667290</v>
      </c>
      <c r="E149">
        <v>1</v>
      </c>
      <c r="F149">
        <v>1</v>
      </c>
      <c r="G149">
        <v>27</v>
      </c>
      <c r="H149">
        <v>2</v>
      </c>
      <c r="I149" t="s">
        <v>514</v>
      </c>
      <c r="J149" t="s">
        <v>515</v>
      </c>
      <c r="K149" t="s">
        <v>516</v>
      </c>
      <c r="L149">
        <v>1368</v>
      </c>
      <c r="N149">
        <v>1011</v>
      </c>
      <c r="O149" t="s">
        <v>426</v>
      </c>
      <c r="P149" t="s">
        <v>426</v>
      </c>
      <c r="Q149">
        <v>1</v>
      </c>
      <c r="X149">
        <v>4.9800000000000004</v>
      </c>
      <c r="Y149">
        <v>0</v>
      </c>
      <c r="Z149">
        <v>1493.72</v>
      </c>
      <c r="AA149">
        <v>566.86</v>
      </c>
      <c r="AB149">
        <v>0</v>
      </c>
      <c r="AC149">
        <v>0</v>
      </c>
      <c r="AD149">
        <v>1</v>
      </c>
      <c r="AE149">
        <v>0</v>
      </c>
      <c r="AF149" t="s">
        <v>3</v>
      </c>
      <c r="AG149">
        <v>4.9800000000000004</v>
      </c>
      <c r="AH149">
        <v>2</v>
      </c>
      <c r="AI149">
        <v>45361164</v>
      </c>
      <c r="AJ149">
        <v>144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ROW(Source!A212)</f>
        <v>212</v>
      </c>
      <c r="B150">
        <v>45361168</v>
      </c>
      <c r="C150">
        <v>45361162</v>
      </c>
      <c r="D150">
        <v>41667313</v>
      </c>
      <c r="E150">
        <v>1</v>
      </c>
      <c r="F150">
        <v>1</v>
      </c>
      <c r="G150">
        <v>27</v>
      </c>
      <c r="H150">
        <v>2</v>
      </c>
      <c r="I150" t="s">
        <v>517</v>
      </c>
      <c r="J150" t="s">
        <v>518</v>
      </c>
      <c r="K150" t="s">
        <v>519</v>
      </c>
      <c r="L150">
        <v>1368</v>
      </c>
      <c r="N150">
        <v>1011</v>
      </c>
      <c r="O150" t="s">
        <v>426</v>
      </c>
      <c r="P150" t="s">
        <v>426</v>
      </c>
      <c r="Q150">
        <v>1</v>
      </c>
      <c r="X150">
        <v>1.25</v>
      </c>
      <c r="Y150">
        <v>0</v>
      </c>
      <c r="Z150">
        <v>1072.23</v>
      </c>
      <c r="AA150">
        <v>488.73</v>
      </c>
      <c r="AB150">
        <v>0</v>
      </c>
      <c r="AC150">
        <v>0</v>
      </c>
      <c r="AD150">
        <v>1</v>
      </c>
      <c r="AE150">
        <v>0</v>
      </c>
      <c r="AF150" t="s">
        <v>3</v>
      </c>
      <c r="AG150">
        <v>1.25</v>
      </c>
      <c r="AH150">
        <v>2</v>
      </c>
      <c r="AI150">
        <v>45361165</v>
      </c>
      <c r="AJ150">
        <v>145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ROW(Source!A213)</f>
        <v>213</v>
      </c>
      <c r="B151">
        <v>45361171</v>
      </c>
      <c r="C151">
        <v>45361169</v>
      </c>
      <c r="D151">
        <v>41655038</v>
      </c>
      <c r="E151">
        <v>27</v>
      </c>
      <c r="F151">
        <v>1</v>
      </c>
      <c r="G151">
        <v>27</v>
      </c>
      <c r="H151">
        <v>1</v>
      </c>
      <c r="I151" t="s">
        <v>420</v>
      </c>
      <c r="J151" t="s">
        <v>3</v>
      </c>
      <c r="K151" t="s">
        <v>421</v>
      </c>
      <c r="L151">
        <v>1191</v>
      </c>
      <c r="N151">
        <v>1013</v>
      </c>
      <c r="O151" t="s">
        <v>422</v>
      </c>
      <c r="P151" t="s">
        <v>422</v>
      </c>
      <c r="Q151">
        <v>1</v>
      </c>
      <c r="X151">
        <v>221.6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1</v>
      </c>
      <c r="AF151" t="s">
        <v>3</v>
      </c>
      <c r="AG151">
        <v>221.6</v>
      </c>
      <c r="AH151">
        <v>2</v>
      </c>
      <c r="AI151">
        <v>45361170</v>
      </c>
      <c r="AJ151">
        <v>146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ROW(Source!A214)</f>
        <v>214</v>
      </c>
      <c r="B152">
        <v>45361176</v>
      </c>
      <c r="C152">
        <v>45361172</v>
      </c>
      <c r="D152">
        <v>41655038</v>
      </c>
      <c r="E152">
        <v>27</v>
      </c>
      <c r="F152">
        <v>1</v>
      </c>
      <c r="G152">
        <v>27</v>
      </c>
      <c r="H152">
        <v>1</v>
      </c>
      <c r="I152" t="s">
        <v>420</v>
      </c>
      <c r="J152" t="s">
        <v>3</v>
      </c>
      <c r="K152" t="s">
        <v>421</v>
      </c>
      <c r="L152">
        <v>1191</v>
      </c>
      <c r="N152">
        <v>1013</v>
      </c>
      <c r="O152" t="s">
        <v>422</v>
      </c>
      <c r="P152" t="s">
        <v>422</v>
      </c>
      <c r="Q152">
        <v>1</v>
      </c>
      <c r="X152">
        <v>1.59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1</v>
      </c>
      <c r="AF152" t="s">
        <v>3</v>
      </c>
      <c r="AG152">
        <v>1.59</v>
      </c>
      <c r="AH152">
        <v>2</v>
      </c>
      <c r="AI152">
        <v>45361173</v>
      </c>
      <c r="AJ152">
        <v>147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ROW(Source!A214)</f>
        <v>214</v>
      </c>
      <c r="B153">
        <v>45361177</v>
      </c>
      <c r="C153">
        <v>45361172</v>
      </c>
      <c r="D153">
        <v>41667290</v>
      </c>
      <c r="E153">
        <v>1</v>
      </c>
      <c r="F153">
        <v>1</v>
      </c>
      <c r="G153">
        <v>27</v>
      </c>
      <c r="H153">
        <v>2</v>
      </c>
      <c r="I153" t="s">
        <v>514</v>
      </c>
      <c r="J153" t="s">
        <v>515</v>
      </c>
      <c r="K153" t="s">
        <v>516</v>
      </c>
      <c r="L153">
        <v>1368</v>
      </c>
      <c r="N153">
        <v>1011</v>
      </c>
      <c r="O153" t="s">
        <v>426</v>
      </c>
      <c r="P153" t="s">
        <v>426</v>
      </c>
      <c r="Q153">
        <v>1</v>
      </c>
      <c r="X153">
        <v>4.9800000000000004</v>
      </c>
      <c r="Y153">
        <v>0</v>
      </c>
      <c r="Z153">
        <v>1493.72</v>
      </c>
      <c r="AA153">
        <v>566.86</v>
      </c>
      <c r="AB153">
        <v>0</v>
      </c>
      <c r="AC153">
        <v>0</v>
      </c>
      <c r="AD153">
        <v>1</v>
      </c>
      <c r="AE153">
        <v>0</v>
      </c>
      <c r="AF153" t="s">
        <v>3</v>
      </c>
      <c r="AG153">
        <v>4.9800000000000004</v>
      </c>
      <c r="AH153">
        <v>2</v>
      </c>
      <c r="AI153">
        <v>45361174</v>
      </c>
      <c r="AJ153">
        <v>148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ROW(Source!A214)</f>
        <v>214</v>
      </c>
      <c r="B154">
        <v>45361178</v>
      </c>
      <c r="C154">
        <v>45361172</v>
      </c>
      <c r="D154">
        <v>41667313</v>
      </c>
      <c r="E154">
        <v>1</v>
      </c>
      <c r="F154">
        <v>1</v>
      </c>
      <c r="G154">
        <v>27</v>
      </c>
      <c r="H154">
        <v>2</v>
      </c>
      <c r="I154" t="s">
        <v>517</v>
      </c>
      <c r="J154" t="s">
        <v>518</v>
      </c>
      <c r="K154" t="s">
        <v>519</v>
      </c>
      <c r="L154">
        <v>1368</v>
      </c>
      <c r="N154">
        <v>1011</v>
      </c>
      <c r="O154" t="s">
        <v>426</v>
      </c>
      <c r="P154" t="s">
        <v>426</v>
      </c>
      <c r="Q154">
        <v>1</v>
      </c>
      <c r="X154">
        <v>1.25</v>
      </c>
      <c r="Y154">
        <v>0</v>
      </c>
      <c r="Z154">
        <v>1072.23</v>
      </c>
      <c r="AA154">
        <v>488.73</v>
      </c>
      <c r="AB154">
        <v>0</v>
      </c>
      <c r="AC154">
        <v>0</v>
      </c>
      <c r="AD154">
        <v>1</v>
      </c>
      <c r="AE154">
        <v>0</v>
      </c>
      <c r="AF154" t="s">
        <v>3</v>
      </c>
      <c r="AG154">
        <v>1.25</v>
      </c>
      <c r="AH154">
        <v>2</v>
      </c>
      <c r="AI154">
        <v>45361175</v>
      </c>
      <c r="AJ154">
        <v>149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ROW(Source!A215)</f>
        <v>215</v>
      </c>
      <c r="B155">
        <v>45361181</v>
      </c>
      <c r="C155">
        <v>45361179</v>
      </c>
      <c r="D155">
        <v>41655038</v>
      </c>
      <c r="E155">
        <v>27</v>
      </c>
      <c r="F155">
        <v>1</v>
      </c>
      <c r="G155">
        <v>27</v>
      </c>
      <c r="H155">
        <v>1</v>
      </c>
      <c r="I155" t="s">
        <v>420</v>
      </c>
      <c r="J155" t="s">
        <v>3</v>
      </c>
      <c r="K155" t="s">
        <v>421</v>
      </c>
      <c r="L155">
        <v>1191</v>
      </c>
      <c r="N155">
        <v>1013</v>
      </c>
      <c r="O155" t="s">
        <v>422</v>
      </c>
      <c r="P155" t="s">
        <v>422</v>
      </c>
      <c r="Q155">
        <v>1</v>
      </c>
      <c r="X155">
        <v>83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1</v>
      </c>
      <c r="AF155" t="s">
        <v>3</v>
      </c>
      <c r="AG155">
        <v>83</v>
      </c>
      <c r="AH155">
        <v>2</v>
      </c>
      <c r="AI155">
        <v>45361180</v>
      </c>
      <c r="AJ155">
        <v>150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ROW(Source!A216)</f>
        <v>216</v>
      </c>
      <c r="B156">
        <v>45361184</v>
      </c>
      <c r="C156">
        <v>45361182</v>
      </c>
      <c r="D156">
        <v>41668090</v>
      </c>
      <c r="E156">
        <v>1</v>
      </c>
      <c r="F156">
        <v>1</v>
      </c>
      <c r="G156">
        <v>27</v>
      </c>
      <c r="H156">
        <v>2</v>
      </c>
      <c r="I156" t="s">
        <v>463</v>
      </c>
      <c r="J156" t="s">
        <v>464</v>
      </c>
      <c r="K156" t="s">
        <v>465</v>
      </c>
      <c r="L156">
        <v>1368</v>
      </c>
      <c r="N156">
        <v>1011</v>
      </c>
      <c r="O156" t="s">
        <v>426</v>
      </c>
      <c r="P156" t="s">
        <v>426</v>
      </c>
      <c r="Q156">
        <v>1</v>
      </c>
      <c r="X156">
        <v>3.1E-2</v>
      </c>
      <c r="Y156">
        <v>0</v>
      </c>
      <c r="Z156">
        <v>1014.12</v>
      </c>
      <c r="AA156">
        <v>317.13</v>
      </c>
      <c r="AB156">
        <v>0</v>
      </c>
      <c r="AC156">
        <v>0</v>
      </c>
      <c r="AD156">
        <v>1</v>
      </c>
      <c r="AE156">
        <v>0</v>
      </c>
      <c r="AF156" t="s">
        <v>3</v>
      </c>
      <c r="AG156">
        <v>3.1E-2</v>
      </c>
      <c r="AH156">
        <v>2</v>
      </c>
      <c r="AI156">
        <v>45361183</v>
      </c>
      <c r="AJ156">
        <v>151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ROW(Source!A217)</f>
        <v>217</v>
      </c>
      <c r="B157">
        <v>45361187</v>
      </c>
      <c r="C157">
        <v>45361185</v>
      </c>
      <c r="D157">
        <v>41668090</v>
      </c>
      <c r="E157">
        <v>1</v>
      </c>
      <c r="F157">
        <v>1</v>
      </c>
      <c r="G157">
        <v>27</v>
      </c>
      <c r="H157">
        <v>2</v>
      </c>
      <c r="I157" t="s">
        <v>463</v>
      </c>
      <c r="J157" t="s">
        <v>464</v>
      </c>
      <c r="K157" t="s">
        <v>465</v>
      </c>
      <c r="L157">
        <v>1368</v>
      </c>
      <c r="N157">
        <v>1011</v>
      </c>
      <c r="O157" t="s">
        <v>426</v>
      </c>
      <c r="P157" t="s">
        <v>426</v>
      </c>
      <c r="Q157">
        <v>1</v>
      </c>
      <c r="X157">
        <v>0.01</v>
      </c>
      <c r="Y157">
        <v>0</v>
      </c>
      <c r="Z157">
        <v>1014.12</v>
      </c>
      <c r="AA157">
        <v>317.13</v>
      </c>
      <c r="AB157">
        <v>0</v>
      </c>
      <c r="AC157">
        <v>0</v>
      </c>
      <c r="AD157">
        <v>1</v>
      </c>
      <c r="AE157">
        <v>0</v>
      </c>
      <c r="AF157" t="s">
        <v>179</v>
      </c>
      <c r="AG157">
        <v>0.47</v>
      </c>
      <c r="AH157">
        <v>2</v>
      </c>
      <c r="AI157">
        <v>45361186</v>
      </c>
      <c r="AJ157">
        <v>152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ROW(Source!A218)</f>
        <v>218</v>
      </c>
      <c r="B158">
        <v>45361197</v>
      </c>
      <c r="C158">
        <v>45361188</v>
      </c>
      <c r="D158">
        <v>41655038</v>
      </c>
      <c r="E158">
        <v>27</v>
      </c>
      <c r="F158">
        <v>1</v>
      </c>
      <c r="G158">
        <v>27</v>
      </c>
      <c r="H158">
        <v>1</v>
      </c>
      <c r="I158" t="s">
        <v>420</v>
      </c>
      <c r="J158" t="s">
        <v>3</v>
      </c>
      <c r="K158" t="s">
        <v>421</v>
      </c>
      <c r="L158">
        <v>1191</v>
      </c>
      <c r="N158">
        <v>1013</v>
      </c>
      <c r="O158" t="s">
        <v>422</v>
      </c>
      <c r="P158" t="s">
        <v>422</v>
      </c>
      <c r="Q158">
        <v>1</v>
      </c>
      <c r="X158">
        <v>16.559999999999999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1</v>
      </c>
      <c r="AF158" t="s">
        <v>3</v>
      </c>
      <c r="AG158">
        <v>16.559999999999999</v>
      </c>
      <c r="AH158">
        <v>2</v>
      </c>
      <c r="AI158">
        <v>45361189</v>
      </c>
      <c r="AJ158">
        <v>153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ROW(Source!A218)</f>
        <v>218</v>
      </c>
      <c r="B159">
        <v>45361198</v>
      </c>
      <c r="C159">
        <v>45361188</v>
      </c>
      <c r="D159">
        <v>41667335</v>
      </c>
      <c r="E159">
        <v>1</v>
      </c>
      <c r="F159">
        <v>1</v>
      </c>
      <c r="G159">
        <v>27</v>
      </c>
      <c r="H159">
        <v>2</v>
      </c>
      <c r="I159" t="s">
        <v>469</v>
      </c>
      <c r="J159" t="s">
        <v>470</v>
      </c>
      <c r="K159" t="s">
        <v>471</v>
      </c>
      <c r="L159">
        <v>1368</v>
      </c>
      <c r="N159">
        <v>1011</v>
      </c>
      <c r="O159" t="s">
        <v>426</v>
      </c>
      <c r="P159" t="s">
        <v>426</v>
      </c>
      <c r="Q159">
        <v>1</v>
      </c>
      <c r="X159">
        <v>2.08</v>
      </c>
      <c r="Y159">
        <v>0</v>
      </c>
      <c r="Z159">
        <v>740.94</v>
      </c>
      <c r="AA159">
        <v>413.22</v>
      </c>
      <c r="AB159">
        <v>0</v>
      </c>
      <c r="AC159">
        <v>0</v>
      </c>
      <c r="AD159">
        <v>1</v>
      </c>
      <c r="AE159">
        <v>0</v>
      </c>
      <c r="AF159" t="s">
        <v>3</v>
      </c>
      <c r="AG159">
        <v>2.08</v>
      </c>
      <c r="AH159">
        <v>2</v>
      </c>
      <c r="AI159">
        <v>45361190</v>
      </c>
      <c r="AJ159">
        <v>154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ROW(Source!A218)</f>
        <v>218</v>
      </c>
      <c r="B160">
        <v>45361199</v>
      </c>
      <c r="C160">
        <v>45361188</v>
      </c>
      <c r="D160">
        <v>41667490</v>
      </c>
      <c r="E160">
        <v>1</v>
      </c>
      <c r="F160">
        <v>1</v>
      </c>
      <c r="G160">
        <v>27</v>
      </c>
      <c r="H160">
        <v>2</v>
      </c>
      <c r="I160" t="s">
        <v>520</v>
      </c>
      <c r="J160" t="s">
        <v>521</v>
      </c>
      <c r="K160" t="s">
        <v>522</v>
      </c>
      <c r="L160">
        <v>1368</v>
      </c>
      <c r="N160">
        <v>1011</v>
      </c>
      <c r="O160" t="s">
        <v>426</v>
      </c>
      <c r="P160" t="s">
        <v>426</v>
      </c>
      <c r="Q160">
        <v>1</v>
      </c>
      <c r="X160">
        <v>2.08</v>
      </c>
      <c r="Y160">
        <v>0</v>
      </c>
      <c r="Z160">
        <v>430.32</v>
      </c>
      <c r="AA160">
        <v>215.31</v>
      </c>
      <c r="AB160">
        <v>0</v>
      </c>
      <c r="AC160">
        <v>0</v>
      </c>
      <c r="AD160">
        <v>1</v>
      </c>
      <c r="AE160">
        <v>0</v>
      </c>
      <c r="AF160" t="s">
        <v>3</v>
      </c>
      <c r="AG160">
        <v>2.08</v>
      </c>
      <c r="AH160">
        <v>2</v>
      </c>
      <c r="AI160">
        <v>45361191</v>
      </c>
      <c r="AJ160">
        <v>155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ROW(Source!A218)</f>
        <v>218</v>
      </c>
      <c r="B161">
        <v>45361200</v>
      </c>
      <c r="C161">
        <v>45361188</v>
      </c>
      <c r="D161">
        <v>41667493</v>
      </c>
      <c r="E161">
        <v>1</v>
      </c>
      <c r="F161">
        <v>1</v>
      </c>
      <c r="G161">
        <v>27</v>
      </c>
      <c r="H161">
        <v>2</v>
      </c>
      <c r="I161" t="s">
        <v>523</v>
      </c>
      <c r="J161" t="s">
        <v>524</v>
      </c>
      <c r="K161" t="s">
        <v>525</v>
      </c>
      <c r="L161">
        <v>1368</v>
      </c>
      <c r="N161">
        <v>1011</v>
      </c>
      <c r="O161" t="s">
        <v>426</v>
      </c>
      <c r="P161" t="s">
        <v>426</v>
      </c>
      <c r="Q161">
        <v>1</v>
      </c>
      <c r="X161">
        <v>0.81</v>
      </c>
      <c r="Y161">
        <v>0</v>
      </c>
      <c r="Z161">
        <v>2020.59</v>
      </c>
      <c r="AA161">
        <v>458.56</v>
      </c>
      <c r="AB161">
        <v>0</v>
      </c>
      <c r="AC161">
        <v>0</v>
      </c>
      <c r="AD161">
        <v>1</v>
      </c>
      <c r="AE161">
        <v>0</v>
      </c>
      <c r="AF161" t="s">
        <v>3</v>
      </c>
      <c r="AG161">
        <v>0.81</v>
      </c>
      <c r="AH161">
        <v>2</v>
      </c>
      <c r="AI161">
        <v>45361192</v>
      </c>
      <c r="AJ161">
        <v>156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ROW(Source!A218)</f>
        <v>218</v>
      </c>
      <c r="B162">
        <v>45361201</v>
      </c>
      <c r="C162">
        <v>45361188</v>
      </c>
      <c r="D162">
        <v>41667517</v>
      </c>
      <c r="E162">
        <v>1</v>
      </c>
      <c r="F162">
        <v>1</v>
      </c>
      <c r="G162">
        <v>27</v>
      </c>
      <c r="H162">
        <v>2</v>
      </c>
      <c r="I162" t="s">
        <v>526</v>
      </c>
      <c r="J162" t="s">
        <v>527</v>
      </c>
      <c r="K162" t="s">
        <v>528</v>
      </c>
      <c r="L162">
        <v>1368</v>
      </c>
      <c r="N162">
        <v>1011</v>
      </c>
      <c r="O162" t="s">
        <v>426</v>
      </c>
      <c r="P162" t="s">
        <v>426</v>
      </c>
      <c r="Q162">
        <v>1</v>
      </c>
      <c r="X162">
        <v>1.94</v>
      </c>
      <c r="Y162">
        <v>0</v>
      </c>
      <c r="Z162">
        <v>1412.71</v>
      </c>
      <c r="AA162">
        <v>641.32000000000005</v>
      </c>
      <c r="AB162">
        <v>0</v>
      </c>
      <c r="AC162">
        <v>0</v>
      </c>
      <c r="AD162">
        <v>1</v>
      </c>
      <c r="AE162">
        <v>0</v>
      </c>
      <c r="AF162" t="s">
        <v>3</v>
      </c>
      <c r="AG162">
        <v>1.94</v>
      </c>
      <c r="AH162">
        <v>2</v>
      </c>
      <c r="AI162">
        <v>45361193</v>
      </c>
      <c r="AJ162">
        <v>157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ROW(Source!A218)</f>
        <v>218</v>
      </c>
      <c r="B163">
        <v>45361202</v>
      </c>
      <c r="C163">
        <v>45361188</v>
      </c>
      <c r="D163">
        <v>41667483</v>
      </c>
      <c r="E163">
        <v>1</v>
      </c>
      <c r="F163">
        <v>1</v>
      </c>
      <c r="G163">
        <v>27</v>
      </c>
      <c r="H163">
        <v>2</v>
      </c>
      <c r="I163" t="s">
        <v>529</v>
      </c>
      <c r="J163" t="s">
        <v>530</v>
      </c>
      <c r="K163" t="s">
        <v>531</v>
      </c>
      <c r="L163">
        <v>1368</v>
      </c>
      <c r="N163">
        <v>1011</v>
      </c>
      <c r="O163" t="s">
        <v>426</v>
      </c>
      <c r="P163" t="s">
        <v>426</v>
      </c>
      <c r="Q163">
        <v>1</v>
      </c>
      <c r="X163">
        <v>0.65</v>
      </c>
      <c r="Y163">
        <v>0</v>
      </c>
      <c r="Z163">
        <v>1213.3399999999999</v>
      </c>
      <c r="AA163">
        <v>461.6</v>
      </c>
      <c r="AB163">
        <v>0</v>
      </c>
      <c r="AC163">
        <v>0</v>
      </c>
      <c r="AD163">
        <v>1</v>
      </c>
      <c r="AE163">
        <v>0</v>
      </c>
      <c r="AF163" t="s">
        <v>3</v>
      </c>
      <c r="AG163">
        <v>0.65</v>
      </c>
      <c r="AH163">
        <v>2</v>
      </c>
      <c r="AI163">
        <v>45361194</v>
      </c>
      <c r="AJ163">
        <v>158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  <row r="164" spans="1:44" x14ac:dyDescent="0.2">
      <c r="A164">
        <f>ROW(Source!A218)</f>
        <v>218</v>
      </c>
      <c r="B164">
        <v>45361203</v>
      </c>
      <c r="C164">
        <v>45361188</v>
      </c>
      <c r="D164">
        <v>41669445</v>
      </c>
      <c r="E164">
        <v>1</v>
      </c>
      <c r="F164">
        <v>1</v>
      </c>
      <c r="G164">
        <v>27</v>
      </c>
      <c r="H164">
        <v>3</v>
      </c>
      <c r="I164" t="s">
        <v>532</v>
      </c>
      <c r="J164" t="s">
        <v>533</v>
      </c>
      <c r="K164" t="s">
        <v>534</v>
      </c>
      <c r="L164">
        <v>1339</v>
      </c>
      <c r="N164">
        <v>1007</v>
      </c>
      <c r="O164" t="s">
        <v>93</v>
      </c>
      <c r="P164" t="s">
        <v>93</v>
      </c>
      <c r="Q164">
        <v>1</v>
      </c>
      <c r="X164">
        <v>110</v>
      </c>
      <c r="Y164">
        <v>590.78</v>
      </c>
      <c r="Z164">
        <v>0</v>
      </c>
      <c r="AA164">
        <v>0</v>
      </c>
      <c r="AB164">
        <v>0</v>
      </c>
      <c r="AC164">
        <v>0</v>
      </c>
      <c r="AD164">
        <v>1</v>
      </c>
      <c r="AE164">
        <v>0</v>
      </c>
      <c r="AF164" t="s">
        <v>3</v>
      </c>
      <c r="AG164">
        <v>110</v>
      </c>
      <c r="AH164">
        <v>2</v>
      </c>
      <c r="AI164">
        <v>45361195</v>
      </c>
      <c r="AJ164">
        <v>159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</row>
    <row r="165" spans="1:44" x14ac:dyDescent="0.2">
      <c r="A165">
        <f>ROW(Source!A218)</f>
        <v>218</v>
      </c>
      <c r="B165">
        <v>45361204</v>
      </c>
      <c r="C165">
        <v>45361188</v>
      </c>
      <c r="D165">
        <v>41670191</v>
      </c>
      <c r="E165">
        <v>1</v>
      </c>
      <c r="F165">
        <v>1</v>
      </c>
      <c r="G165">
        <v>27</v>
      </c>
      <c r="H165">
        <v>3</v>
      </c>
      <c r="I165" t="s">
        <v>442</v>
      </c>
      <c r="J165" t="s">
        <v>443</v>
      </c>
      <c r="K165" t="s">
        <v>444</v>
      </c>
      <c r="L165">
        <v>1339</v>
      </c>
      <c r="N165">
        <v>1007</v>
      </c>
      <c r="O165" t="s">
        <v>93</v>
      </c>
      <c r="P165" t="s">
        <v>93</v>
      </c>
      <c r="Q165">
        <v>1</v>
      </c>
      <c r="X165">
        <v>5</v>
      </c>
      <c r="Y165">
        <v>35.25</v>
      </c>
      <c r="Z165">
        <v>0</v>
      </c>
      <c r="AA165">
        <v>0</v>
      </c>
      <c r="AB165">
        <v>0</v>
      </c>
      <c r="AC165">
        <v>0</v>
      </c>
      <c r="AD165">
        <v>1</v>
      </c>
      <c r="AE165">
        <v>0</v>
      </c>
      <c r="AF165" t="s">
        <v>3</v>
      </c>
      <c r="AG165">
        <v>5</v>
      </c>
      <c r="AH165">
        <v>2</v>
      </c>
      <c r="AI165">
        <v>45361196</v>
      </c>
      <c r="AJ165">
        <v>160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44" x14ac:dyDescent="0.2">
      <c r="A166">
        <f>ROW(Source!A219)</f>
        <v>219</v>
      </c>
      <c r="B166">
        <v>45361215</v>
      </c>
      <c r="C166">
        <v>45361205</v>
      </c>
      <c r="D166">
        <v>41655038</v>
      </c>
      <c r="E166">
        <v>27</v>
      </c>
      <c r="F166">
        <v>1</v>
      </c>
      <c r="G166">
        <v>27</v>
      </c>
      <c r="H166">
        <v>1</v>
      </c>
      <c r="I166" t="s">
        <v>420</v>
      </c>
      <c r="J166" t="s">
        <v>3</v>
      </c>
      <c r="K166" t="s">
        <v>421</v>
      </c>
      <c r="L166">
        <v>1191</v>
      </c>
      <c r="N166">
        <v>1013</v>
      </c>
      <c r="O166" t="s">
        <v>422</v>
      </c>
      <c r="P166" t="s">
        <v>422</v>
      </c>
      <c r="Q166">
        <v>1</v>
      </c>
      <c r="X166">
        <v>24.84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1</v>
      </c>
      <c r="AF166" t="s">
        <v>3</v>
      </c>
      <c r="AG166">
        <v>24.84</v>
      </c>
      <c r="AH166">
        <v>2</v>
      </c>
      <c r="AI166">
        <v>45361206</v>
      </c>
      <c r="AJ166">
        <v>161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44" x14ac:dyDescent="0.2">
      <c r="A167">
        <f>ROW(Source!A219)</f>
        <v>219</v>
      </c>
      <c r="B167">
        <v>45361216</v>
      </c>
      <c r="C167">
        <v>45361205</v>
      </c>
      <c r="D167">
        <v>41667312</v>
      </c>
      <c r="E167">
        <v>1</v>
      </c>
      <c r="F167">
        <v>1</v>
      </c>
      <c r="G167">
        <v>27</v>
      </c>
      <c r="H167">
        <v>2</v>
      </c>
      <c r="I167" t="s">
        <v>535</v>
      </c>
      <c r="J167" t="s">
        <v>536</v>
      </c>
      <c r="K167" t="s">
        <v>537</v>
      </c>
      <c r="L167">
        <v>1368</v>
      </c>
      <c r="N167">
        <v>1011</v>
      </c>
      <c r="O167" t="s">
        <v>426</v>
      </c>
      <c r="P167" t="s">
        <v>426</v>
      </c>
      <c r="Q167">
        <v>1</v>
      </c>
      <c r="X167">
        <v>2.94</v>
      </c>
      <c r="Y167">
        <v>0</v>
      </c>
      <c r="Z167">
        <v>956.79</v>
      </c>
      <c r="AA167">
        <v>359.44</v>
      </c>
      <c r="AB167">
        <v>0</v>
      </c>
      <c r="AC167">
        <v>0</v>
      </c>
      <c r="AD167">
        <v>1</v>
      </c>
      <c r="AE167">
        <v>0</v>
      </c>
      <c r="AF167" t="s">
        <v>3</v>
      </c>
      <c r="AG167">
        <v>2.94</v>
      </c>
      <c r="AH167">
        <v>2</v>
      </c>
      <c r="AI167">
        <v>45361207</v>
      </c>
      <c r="AJ167">
        <v>162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</row>
    <row r="168" spans="1:44" x14ac:dyDescent="0.2">
      <c r="A168">
        <f>ROW(Source!A219)</f>
        <v>219</v>
      </c>
      <c r="B168">
        <v>45361217</v>
      </c>
      <c r="C168">
        <v>45361205</v>
      </c>
      <c r="D168">
        <v>41667493</v>
      </c>
      <c r="E168">
        <v>1</v>
      </c>
      <c r="F168">
        <v>1</v>
      </c>
      <c r="G168">
        <v>27</v>
      </c>
      <c r="H168">
        <v>2</v>
      </c>
      <c r="I168" t="s">
        <v>523</v>
      </c>
      <c r="J168" t="s">
        <v>524</v>
      </c>
      <c r="K168" t="s">
        <v>525</v>
      </c>
      <c r="L168">
        <v>1368</v>
      </c>
      <c r="N168">
        <v>1011</v>
      </c>
      <c r="O168" t="s">
        <v>426</v>
      </c>
      <c r="P168" t="s">
        <v>426</v>
      </c>
      <c r="Q168">
        <v>1</v>
      </c>
      <c r="X168">
        <v>1.1399999999999999</v>
      </c>
      <c r="Y168">
        <v>0</v>
      </c>
      <c r="Z168">
        <v>2020.59</v>
      </c>
      <c r="AA168">
        <v>458.56</v>
      </c>
      <c r="AB168">
        <v>0</v>
      </c>
      <c r="AC168">
        <v>0</v>
      </c>
      <c r="AD168">
        <v>1</v>
      </c>
      <c r="AE168">
        <v>0</v>
      </c>
      <c r="AF168" t="s">
        <v>3</v>
      </c>
      <c r="AG168">
        <v>1.1399999999999999</v>
      </c>
      <c r="AH168">
        <v>2</v>
      </c>
      <c r="AI168">
        <v>45361208</v>
      </c>
      <c r="AJ168">
        <v>163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</row>
    <row r="169" spans="1:44" x14ac:dyDescent="0.2">
      <c r="A169">
        <f>ROW(Source!A219)</f>
        <v>219</v>
      </c>
      <c r="B169">
        <v>45361218</v>
      </c>
      <c r="C169">
        <v>45361205</v>
      </c>
      <c r="D169">
        <v>41667478</v>
      </c>
      <c r="E169">
        <v>1</v>
      </c>
      <c r="F169">
        <v>1</v>
      </c>
      <c r="G169">
        <v>27</v>
      </c>
      <c r="H169">
        <v>2</v>
      </c>
      <c r="I169" t="s">
        <v>475</v>
      </c>
      <c r="J169" t="s">
        <v>476</v>
      </c>
      <c r="K169" t="s">
        <v>477</v>
      </c>
      <c r="L169">
        <v>1368</v>
      </c>
      <c r="N169">
        <v>1011</v>
      </c>
      <c r="O169" t="s">
        <v>426</v>
      </c>
      <c r="P169" t="s">
        <v>426</v>
      </c>
      <c r="Q169">
        <v>1</v>
      </c>
      <c r="X169">
        <v>8.9600000000000009</v>
      </c>
      <c r="Y169">
        <v>0</v>
      </c>
      <c r="Z169">
        <v>1261.8699999999999</v>
      </c>
      <c r="AA169">
        <v>530.02</v>
      </c>
      <c r="AB169">
        <v>0</v>
      </c>
      <c r="AC169">
        <v>0</v>
      </c>
      <c r="AD169">
        <v>1</v>
      </c>
      <c r="AE169">
        <v>0</v>
      </c>
      <c r="AF169" t="s">
        <v>3</v>
      </c>
      <c r="AG169">
        <v>8.9600000000000009</v>
      </c>
      <c r="AH169">
        <v>2</v>
      </c>
      <c r="AI169">
        <v>45361209</v>
      </c>
      <c r="AJ169">
        <v>164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</row>
    <row r="170" spans="1:44" x14ac:dyDescent="0.2">
      <c r="A170">
        <f>ROW(Source!A219)</f>
        <v>219</v>
      </c>
      <c r="B170">
        <v>45361219</v>
      </c>
      <c r="C170">
        <v>45361205</v>
      </c>
      <c r="D170">
        <v>41667479</v>
      </c>
      <c r="E170">
        <v>1</v>
      </c>
      <c r="F170">
        <v>1</v>
      </c>
      <c r="G170">
        <v>27</v>
      </c>
      <c r="H170">
        <v>2</v>
      </c>
      <c r="I170" t="s">
        <v>478</v>
      </c>
      <c r="J170" t="s">
        <v>479</v>
      </c>
      <c r="K170" t="s">
        <v>480</v>
      </c>
      <c r="L170">
        <v>1368</v>
      </c>
      <c r="N170">
        <v>1011</v>
      </c>
      <c r="O170" t="s">
        <v>426</v>
      </c>
      <c r="P170" t="s">
        <v>426</v>
      </c>
      <c r="Q170">
        <v>1</v>
      </c>
      <c r="X170">
        <v>18.25</v>
      </c>
      <c r="Y170">
        <v>0</v>
      </c>
      <c r="Z170">
        <v>1827.95</v>
      </c>
      <c r="AA170">
        <v>720.55</v>
      </c>
      <c r="AB170">
        <v>0</v>
      </c>
      <c r="AC170">
        <v>0</v>
      </c>
      <c r="AD170">
        <v>1</v>
      </c>
      <c r="AE170">
        <v>0</v>
      </c>
      <c r="AF170" t="s">
        <v>3</v>
      </c>
      <c r="AG170">
        <v>18.25</v>
      </c>
      <c r="AH170">
        <v>2</v>
      </c>
      <c r="AI170">
        <v>45361210</v>
      </c>
      <c r="AJ170">
        <v>165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</row>
    <row r="171" spans="1:44" x14ac:dyDescent="0.2">
      <c r="A171">
        <f>ROW(Source!A219)</f>
        <v>219</v>
      </c>
      <c r="B171">
        <v>45361220</v>
      </c>
      <c r="C171">
        <v>45361205</v>
      </c>
      <c r="D171">
        <v>41667517</v>
      </c>
      <c r="E171">
        <v>1</v>
      </c>
      <c r="F171">
        <v>1</v>
      </c>
      <c r="G171">
        <v>27</v>
      </c>
      <c r="H171">
        <v>2</v>
      </c>
      <c r="I171" t="s">
        <v>526</v>
      </c>
      <c r="J171" t="s">
        <v>527</v>
      </c>
      <c r="K171" t="s">
        <v>528</v>
      </c>
      <c r="L171">
        <v>1368</v>
      </c>
      <c r="N171">
        <v>1011</v>
      </c>
      <c r="O171" t="s">
        <v>426</v>
      </c>
      <c r="P171" t="s">
        <v>426</v>
      </c>
      <c r="Q171">
        <v>1</v>
      </c>
      <c r="X171">
        <v>2.2400000000000002</v>
      </c>
      <c r="Y171">
        <v>0</v>
      </c>
      <c r="Z171">
        <v>1412.71</v>
      </c>
      <c r="AA171">
        <v>641.32000000000005</v>
      </c>
      <c r="AB171">
        <v>0</v>
      </c>
      <c r="AC171">
        <v>0</v>
      </c>
      <c r="AD171">
        <v>1</v>
      </c>
      <c r="AE171">
        <v>0</v>
      </c>
      <c r="AF171" t="s">
        <v>3</v>
      </c>
      <c r="AG171">
        <v>2.2400000000000002</v>
      </c>
      <c r="AH171">
        <v>2</v>
      </c>
      <c r="AI171">
        <v>45361211</v>
      </c>
      <c r="AJ171">
        <v>166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</row>
    <row r="172" spans="1:44" x14ac:dyDescent="0.2">
      <c r="A172">
        <f>ROW(Source!A219)</f>
        <v>219</v>
      </c>
      <c r="B172">
        <v>45361221</v>
      </c>
      <c r="C172">
        <v>45361205</v>
      </c>
      <c r="D172">
        <v>41667483</v>
      </c>
      <c r="E172">
        <v>1</v>
      </c>
      <c r="F172">
        <v>1</v>
      </c>
      <c r="G172">
        <v>27</v>
      </c>
      <c r="H172">
        <v>2</v>
      </c>
      <c r="I172" t="s">
        <v>529</v>
      </c>
      <c r="J172" t="s">
        <v>530</v>
      </c>
      <c r="K172" t="s">
        <v>531</v>
      </c>
      <c r="L172">
        <v>1368</v>
      </c>
      <c r="N172">
        <v>1011</v>
      </c>
      <c r="O172" t="s">
        <v>426</v>
      </c>
      <c r="P172" t="s">
        <v>426</v>
      </c>
      <c r="Q172">
        <v>1</v>
      </c>
      <c r="X172">
        <v>0.65</v>
      </c>
      <c r="Y172">
        <v>0</v>
      </c>
      <c r="Z172">
        <v>1213.3399999999999</v>
      </c>
      <c r="AA172">
        <v>461.6</v>
      </c>
      <c r="AB172">
        <v>0</v>
      </c>
      <c r="AC172">
        <v>0</v>
      </c>
      <c r="AD172">
        <v>1</v>
      </c>
      <c r="AE172">
        <v>0</v>
      </c>
      <c r="AF172" t="s">
        <v>3</v>
      </c>
      <c r="AG172">
        <v>0.65</v>
      </c>
      <c r="AH172">
        <v>2</v>
      </c>
      <c r="AI172">
        <v>45361212</v>
      </c>
      <c r="AJ172">
        <v>167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44" x14ac:dyDescent="0.2">
      <c r="A173">
        <f>ROW(Source!A219)</f>
        <v>219</v>
      </c>
      <c r="B173">
        <v>45361222</v>
      </c>
      <c r="C173">
        <v>45361205</v>
      </c>
      <c r="D173">
        <v>41669471</v>
      </c>
      <c r="E173">
        <v>1</v>
      </c>
      <c r="F173">
        <v>1</v>
      </c>
      <c r="G173">
        <v>27</v>
      </c>
      <c r="H173">
        <v>3</v>
      </c>
      <c r="I173" t="s">
        <v>487</v>
      </c>
      <c r="J173" t="s">
        <v>488</v>
      </c>
      <c r="K173" t="s">
        <v>489</v>
      </c>
      <c r="L173">
        <v>1339</v>
      </c>
      <c r="N173">
        <v>1007</v>
      </c>
      <c r="O173" t="s">
        <v>93</v>
      </c>
      <c r="P173" t="s">
        <v>93</v>
      </c>
      <c r="Q173">
        <v>1</v>
      </c>
      <c r="X173">
        <v>126</v>
      </c>
      <c r="Y173">
        <v>1763.75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0</v>
      </c>
      <c r="AF173" t="s">
        <v>3</v>
      </c>
      <c r="AG173">
        <v>126</v>
      </c>
      <c r="AH173">
        <v>2</v>
      </c>
      <c r="AI173">
        <v>45361213</v>
      </c>
      <c r="AJ173">
        <v>168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</row>
    <row r="174" spans="1:44" x14ac:dyDescent="0.2">
      <c r="A174">
        <f>ROW(Source!A219)</f>
        <v>219</v>
      </c>
      <c r="B174">
        <v>45361223</v>
      </c>
      <c r="C174">
        <v>45361205</v>
      </c>
      <c r="D174">
        <v>41670191</v>
      </c>
      <c r="E174">
        <v>1</v>
      </c>
      <c r="F174">
        <v>1</v>
      </c>
      <c r="G174">
        <v>27</v>
      </c>
      <c r="H174">
        <v>3</v>
      </c>
      <c r="I174" t="s">
        <v>442</v>
      </c>
      <c r="J174" t="s">
        <v>443</v>
      </c>
      <c r="K174" t="s">
        <v>444</v>
      </c>
      <c r="L174">
        <v>1339</v>
      </c>
      <c r="N174">
        <v>1007</v>
      </c>
      <c r="O174" t="s">
        <v>93</v>
      </c>
      <c r="P174" t="s">
        <v>93</v>
      </c>
      <c r="Q174">
        <v>1</v>
      </c>
      <c r="X174">
        <v>7</v>
      </c>
      <c r="Y174">
        <v>35.25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0</v>
      </c>
      <c r="AF174" t="s">
        <v>3</v>
      </c>
      <c r="AG174">
        <v>7</v>
      </c>
      <c r="AH174">
        <v>2</v>
      </c>
      <c r="AI174">
        <v>45361214</v>
      </c>
      <c r="AJ174">
        <v>169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44" x14ac:dyDescent="0.2">
      <c r="A175">
        <f>ROW(Source!A220)</f>
        <v>220</v>
      </c>
      <c r="B175">
        <v>45361224</v>
      </c>
      <c r="C175">
        <v>45335738</v>
      </c>
      <c r="D175">
        <v>41655038</v>
      </c>
      <c r="E175">
        <v>27</v>
      </c>
      <c r="F175">
        <v>1</v>
      </c>
      <c r="G175">
        <v>27</v>
      </c>
      <c r="H175">
        <v>1</v>
      </c>
      <c r="I175" t="s">
        <v>420</v>
      </c>
      <c r="J175" t="s">
        <v>3</v>
      </c>
      <c r="K175" t="s">
        <v>421</v>
      </c>
      <c r="L175">
        <v>1191</v>
      </c>
      <c r="N175">
        <v>1013</v>
      </c>
      <c r="O175" t="s">
        <v>422</v>
      </c>
      <c r="P175" t="s">
        <v>422</v>
      </c>
      <c r="Q175">
        <v>1</v>
      </c>
      <c r="X175">
        <v>10.3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1</v>
      </c>
      <c r="AF175" t="s">
        <v>3</v>
      </c>
      <c r="AG175">
        <v>10.3</v>
      </c>
      <c r="AH175">
        <v>2</v>
      </c>
      <c r="AI175">
        <v>45361224</v>
      </c>
      <c r="AJ175">
        <v>170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</row>
    <row r="176" spans="1:44" x14ac:dyDescent="0.2">
      <c r="A176">
        <f>ROW(Source!A220)</f>
        <v>220</v>
      </c>
      <c r="B176">
        <v>45361225</v>
      </c>
      <c r="C176">
        <v>45335738</v>
      </c>
      <c r="D176">
        <v>41667478</v>
      </c>
      <c r="E176">
        <v>1</v>
      </c>
      <c r="F176">
        <v>1</v>
      </c>
      <c r="G176">
        <v>27</v>
      </c>
      <c r="H176">
        <v>2</v>
      </c>
      <c r="I176" t="s">
        <v>475</v>
      </c>
      <c r="J176" t="s">
        <v>476</v>
      </c>
      <c r="K176" t="s">
        <v>477</v>
      </c>
      <c r="L176">
        <v>1368</v>
      </c>
      <c r="N176">
        <v>1011</v>
      </c>
      <c r="O176" t="s">
        <v>426</v>
      </c>
      <c r="P176" t="s">
        <v>426</v>
      </c>
      <c r="Q176">
        <v>1</v>
      </c>
      <c r="X176">
        <v>0.89</v>
      </c>
      <c r="Y176">
        <v>0</v>
      </c>
      <c r="Z176">
        <v>1261.8699999999999</v>
      </c>
      <c r="AA176">
        <v>530.02</v>
      </c>
      <c r="AB176">
        <v>0</v>
      </c>
      <c r="AC176">
        <v>0</v>
      </c>
      <c r="AD176">
        <v>1</v>
      </c>
      <c r="AE176">
        <v>0</v>
      </c>
      <c r="AF176" t="s">
        <v>3</v>
      </c>
      <c r="AG176">
        <v>0.89</v>
      </c>
      <c r="AH176">
        <v>2</v>
      </c>
      <c r="AI176">
        <v>45361225</v>
      </c>
      <c r="AJ176">
        <v>171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</row>
    <row r="177" spans="1:44" x14ac:dyDescent="0.2">
      <c r="A177">
        <f>ROW(Source!A220)</f>
        <v>220</v>
      </c>
      <c r="B177">
        <v>45361226</v>
      </c>
      <c r="C177">
        <v>45335738</v>
      </c>
      <c r="D177">
        <v>41668284</v>
      </c>
      <c r="E177">
        <v>1</v>
      </c>
      <c r="F177">
        <v>1</v>
      </c>
      <c r="G177">
        <v>27</v>
      </c>
      <c r="H177">
        <v>3</v>
      </c>
      <c r="I177" t="s">
        <v>439</v>
      </c>
      <c r="J177" t="s">
        <v>440</v>
      </c>
      <c r="K177" t="s">
        <v>441</v>
      </c>
      <c r="L177">
        <v>1348</v>
      </c>
      <c r="N177">
        <v>1009</v>
      </c>
      <c r="O177" t="s">
        <v>26</v>
      </c>
      <c r="P177" t="s">
        <v>26</v>
      </c>
      <c r="Q177">
        <v>1000</v>
      </c>
      <c r="X177">
        <v>0.06</v>
      </c>
      <c r="Y177">
        <v>25888.1</v>
      </c>
      <c r="Z177">
        <v>0</v>
      </c>
      <c r="AA177">
        <v>0</v>
      </c>
      <c r="AB177">
        <v>0</v>
      </c>
      <c r="AC177">
        <v>0</v>
      </c>
      <c r="AD177">
        <v>1</v>
      </c>
      <c r="AE177">
        <v>0</v>
      </c>
      <c r="AF177" t="s">
        <v>3</v>
      </c>
      <c r="AG177">
        <v>0.06</v>
      </c>
      <c r="AH177">
        <v>2</v>
      </c>
      <c r="AI177">
        <v>45361226</v>
      </c>
      <c r="AJ177">
        <v>172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</row>
    <row r="178" spans="1:44" x14ac:dyDescent="0.2">
      <c r="A178">
        <f>ROW(Source!A220)</f>
        <v>220</v>
      </c>
      <c r="B178">
        <v>45361227</v>
      </c>
      <c r="C178">
        <v>45335738</v>
      </c>
      <c r="D178">
        <v>41671362</v>
      </c>
      <c r="E178">
        <v>1</v>
      </c>
      <c r="F178">
        <v>1</v>
      </c>
      <c r="G178">
        <v>27</v>
      </c>
      <c r="H178">
        <v>3</v>
      </c>
      <c r="I178" t="s">
        <v>553</v>
      </c>
      <c r="J178" t="s">
        <v>554</v>
      </c>
      <c r="K178" t="s">
        <v>555</v>
      </c>
      <c r="L178">
        <v>1348</v>
      </c>
      <c r="N178">
        <v>1009</v>
      </c>
      <c r="O178" t="s">
        <v>26</v>
      </c>
      <c r="P178" t="s">
        <v>26</v>
      </c>
      <c r="Q178">
        <v>1000</v>
      </c>
      <c r="X178">
        <v>10.7</v>
      </c>
      <c r="Y178">
        <v>2679.67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 t="s">
        <v>3</v>
      </c>
      <c r="AG178">
        <v>10.7</v>
      </c>
      <c r="AH178">
        <v>2</v>
      </c>
      <c r="AI178">
        <v>45361227</v>
      </c>
      <c r="AJ178">
        <v>173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44" x14ac:dyDescent="0.2">
      <c r="A179">
        <f>ROW(Source!A221)</f>
        <v>221</v>
      </c>
      <c r="B179">
        <v>46238418</v>
      </c>
      <c r="C179">
        <v>45335770</v>
      </c>
      <c r="D179">
        <v>41655038</v>
      </c>
      <c r="E179">
        <v>27</v>
      </c>
      <c r="F179">
        <v>1</v>
      </c>
      <c r="G179">
        <v>27</v>
      </c>
      <c r="H179">
        <v>1</v>
      </c>
      <c r="I179" t="s">
        <v>420</v>
      </c>
      <c r="J179" t="s">
        <v>3</v>
      </c>
      <c r="K179" t="s">
        <v>421</v>
      </c>
      <c r="L179">
        <v>1191</v>
      </c>
      <c r="N179">
        <v>1013</v>
      </c>
      <c r="O179" t="s">
        <v>422</v>
      </c>
      <c r="P179" t="s">
        <v>422</v>
      </c>
      <c r="Q179">
        <v>1</v>
      </c>
      <c r="X179">
        <v>13.57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</v>
      </c>
      <c r="AE179">
        <v>1</v>
      </c>
      <c r="AF179" t="s">
        <v>3</v>
      </c>
      <c r="AG179">
        <v>13.57</v>
      </c>
      <c r="AH179">
        <v>2</v>
      </c>
      <c r="AI179">
        <v>46238418</v>
      </c>
      <c r="AJ179">
        <v>174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</row>
    <row r="180" spans="1:44" x14ac:dyDescent="0.2">
      <c r="A180">
        <f>ROW(Source!A221)</f>
        <v>221</v>
      </c>
      <c r="B180">
        <v>46238419</v>
      </c>
      <c r="C180">
        <v>45335770</v>
      </c>
      <c r="D180">
        <v>41667480</v>
      </c>
      <c r="E180">
        <v>1</v>
      </c>
      <c r="F180">
        <v>1</v>
      </c>
      <c r="G180">
        <v>27</v>
      </c>
      <c r="H180">
        <v>2</v>
      </c>
      <c r="I180" t="s">
        <v>433</v>
      </c>
      <c r="J180" t="s">
        <v>434</v>
      </c>
      <c r="K180" t="s">
        <v>435</v>
      </c>
      <c r="L180">
        <v>1368</v>
      </c>
      <c r="N180">
        <v>1011</v>
      </c>
      <c r="O180" t="s">
        <v>426</v>
      </c>
      <c r="P180" t="s">
        <v>426</v>
      </c>
      <c r="Q180">
        <v>1</v>
      </c>
      <c r="X180">
        <v>0.46</v>
      </c>
      <c r="Y180">
        <v>0</v>
      </c>
      <c r="Z180">
        <v>888.61</v>
      </c>
      <c r="AA180">
        <v>396.74</v>
      </c>
      <c r="AB180">
        <v>0</v>
      </c>
      <c r="AC180">
        <v>0</v>
      </c>
      <c r="AD180">
        <v>1</v>
      </c>
      <c r="AE180">
        <v>0</v>
      </c>
      <c r="AF180" t="s">
        <v>3</v>
      </c>
      <c r="AG180">
        <v>0.46</v>
      </c>
      <c r="AH180">
        <v>2</v>
      </c>
      <c r="AI180">
        <v>46238419</v>
      </c>
      <c r="AJ180">
        <v>175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</row>
    <row r="181" spans="1:44" x14ac:dyDescent="0.2">
      <c r="A181">
        <f>ROW(Source!A221)</f>
        <v>221</v>
      </c>
      <c r="B181">
        <v>46238420</v>
      </c>
      <c r="C181">
        <v>45335770</v>
      </c>
      <c r="D181">
        <v>41667481</v>
      </c>
      <c r="E181">
        <v>1</v>
      </c>
      <c r="F181">
        <v>1</v>
      </c>
      <c r="G181">
        <v>27</v>
      </c>
      <c r="H181">
        <v>2</v>
      </c>
      <c r="I181" t="s">
        <v>538</v>
      </c>
      <c r="J181" t="s">
        <v>539</v>
      </c>
      <c r="K181" t="s">
        <v>540</v>
      </c>
      <c r="L181">
        <v>1368</v>
      </c>
      <c r="N181">
        <v>1011</v>
      </c>
      <c r="O181" t="s">
        <v>426</v>
      </c>
      <c r="P181" t="s">
        <v>426</v>
      </c>
      <c r="Q181">
        <v>1</v>
      </c>
      <c r="X181">
        <v>1.39</v>
      </c>
      <c r="Y181">
        <v>0</v>
      </c>
      <c r="Z181">
        <v>880.59</v>
      </c>
      <c r="AA181">
        <v>534.02</v>
      </c>
      <c r="AB181">
        <v>0</v>
      </c>
      <c r="AC181">
        <v>0</v>
      </c>
      <c r="AD181">
        <v>1</v>
      </c>
      <c r="AE181">
        <v>0</v>
      </c>
      <c r="AF181" t="s">
        <v>3</v>
      </c>
      <c r="AG181">
        <v>1.39</v>
      </c>
      <c r="AH181">
        <v>2</v>
      </c>
      <c r="AI181">
        <v>46238420</v>
      </c>
      <c r="AJ181">
        <v>176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</row>
    <row r="182" spans="1:44" x14ac:dyDescent="0.2">
      <c r="A182">
        <f>ROW(Source!A221)</f>
        <v>221</v>
      </c>
      <c r="B182">
        <v>46238421</v>
      </c>
      <c r="C182">
        <v>45335770</v>
      </c>
      <c r="D182">
        <v>41671373</v>
      </c>
      <c r="E182">
        <v>1</v>
      </c>
      <c r="F182">
        <v>1</v>
      </c>
      <c r="G182">
        <v>27</v>
      </c>
      <c r="H182">
        <v>3</v>
      </c>
      <c r="I182" t="s">
        <v>83</v>
      </c>
      <c r="J182" t="s">
        <v>84</v>
      </c>
      <c r="K182" t="s">
        <v>193</v>
      </c>
      <c r="L182">
        <v>1348</v>
      </c>
      <c r="N182">
        <v>1009</v>
      </c>
      <c r="O182" t="s">
        <v>26</v>
      </c>
      <c r="P182" t="s">
        <v>26</v>
      </c>
      <c r="Q182">
        <v>1000</v>
      </c>
      <c r="X182">
        <v>9.58</v>
      </c>
      <c r="Y182">
        <v>2690.29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 t="s">
        <v>3</v>
      </c>
      <c r="AG182">
        <v>9.58</v>
      </c>
      <c r="AH182">
        <v>2</v>
      </c>
      <c r="AI182">
        <v>46238421</v>
      </c>
      <c r="AJ182">
        <v>177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44" x14ac:dyDescent="0.2">
      <c r="A183">
        <f>ROW(Source!A258)</f>
        <v>258</v>
      </c>
      <c r="B183">
        <v>45361136</v>
      </c>
      <c r="C183">
        <v>45361046</v>
      </c>
      <c r="D183">
        <v>41655038</v>
      </c>
      <c r="E183">
        <v>27</v>
      </c>
      <c r="F183">
        <v>1</v>
      </c>
      <c r="G183">
        <v>27</v>
      </c>
      <c r="H183">
        <v>1</v>
      </c>
      <c r="I183" t="s">
        <v>420</v>
      </c>
      <c r="J183" t="s">
        <v>3</v>
      </c>
      <c r="K183" t="s">
        <v>421</v>
      </c>
      <c r="L183">
        <v>1191</v>
      </c>
      <c r="N183">
        <v>1013</v>
      </c>
      <c r="O183" t="s">
        <v>422</v>
      </c>
      <c r="P183" t="s">
        <v>422</v>
      </c>
      <c r="Q183">
        <v>1</v>
      </c>
      <c r="X183">
        <v>1.59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1</v>
      </c>
      <c r="AF183" t="s">
        <v>3</v>
      </c>
      <c r="AG183">
        <v>1.59</v>
      </c>
      <c r="AH183">
        <v>2</v>
      </c>
      <c r="AI183">
        <v>45361136</v>
      </c>
      <c r="AJ183">
        <v>179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44" x14ac:dyDescent="0.2">
      <c r="A184">
        <f>ROW(Source!A258)</f>
        <v>258</v>
      </c>
      <c r="B184">
        <v>45361137</v>
      </c>
      <c r="C184">
        <v>45361046</v>
      </c>
      <c r="D184">
        <v>41667290</v>
      </c>
      <c r="E184">
        <v>1</v>
      </c>
      <c r="F184">
        <v>1</v>
      </c>
      <c r="G184">
        <v>27</v>
      </c>
      <c r="H184">
        <v>2</v>
      </c>
      <c r="I184" t="s">
        <v>514</v>
      </c>
      <c r="J184" t="s">
        <v>515</v>
      </c>
      <c r="K184" t="s">
        <v>516</v>
      </c>
      <c r="L184">
        <v>1368</v>
      </c>
      <c r="N184">
        <v>1011</v>
      </c>
      <c r="O184" t="s">
        <v>426</v>
      </c>
      <c r="P184" t="s">
        <v>426</v>
      </c>
      <c r="Q184">
        <v>1</v>
      </c>
      <c r="X184">
        <v>4.9800000000000004</v>
      </c>
      <c r="Y184">
        <v>0</v>
      </c>
      <c r="Z184">
        <v>1493.72</v>
      </c>
      <c r="AA184">
        <v>566.86</v>
      </c>
      <c r="AB184">
        <v>0</v>
      </c>
      <c r="AC184">
        <v>0</v>
      </c>
      <c r="AD184">
        <v>1</v>
      </c>
      <c r="AE184">
        <v>0</v>
      </c>
      <c r="AF184" t="s">
        <v>3</v>
      </c>
      <c r="AG184">
        <v>4.9800000000000004</v>
      </c>
      <c r="AH184">
        <v>2</v>
      </c>
      <c r="AI184">
        <v>45361137</v>
      </c>
      <c r="AJ184">
        <v>180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44" x14ac:dyDescent="0.2">
      <c r="A185">
        <f>ROW(Source!A258)</f>
        <v>258</v>
      </c>
      <c r="B185">
        <v>45361138</v>
      </c>
      <c r="C185">
        <v>45361046</v>
      </c>
      <c r="D185">
        <v>41667313</v>
      </c>
      <c r="E185">
        <v>1</v>
      </c>
      <c r="F185">
        <v>1</v>
      </c>
      <c r="G185">
        <v>27</v>
      </c>
      <c r="H185">
        <v>2</v>
      </c>
      <c r="I185" t="s">
        <v>517</v>
      </c>
      <c r="J185" t="s">
        <v>518</v>
      </c>
      <c r="K185" t="s">
        <v>519</v>
      </c>
      <c r="L185">
        <v>1368</v>
      </c>
      <c r="N185">
        <v>1011</v>
      </c>
      <c r="O185" t="s">
        <v>426</v>
      </c>
      <c r="P185" t="s">
        <v>426</v>
      </c>
      <c r="Q185">
        <v>1</v>
      </c>
      <c r="X185">
        <v>1.25</v>
      </c>
      <c r="Y185">
        <v>0</v>
      </c>
      <c r="Z185">
        <v>1072.23</v>
      </c>
      <c r="AA185">
        <v>488.73</v>
      </c>
      <c r="AB185">
        <v>0</v>
      </c>
      <c r="AC185">
        <v>0</v>
      </c>
      <c r="AD185">
        <v>1</v>
      </c>
      <c r="AE185">
        <v>0</v>
      </c>
      <c r="AF185" t="s">
        <v>3</v>
      </c>
      <c r="AG185">
        <v>1.25</v>
      </c>
      <c r="AH185">
        <v>2</v>
      </c>
      <c r="AI185">
        <v>45361138</v>
      </c>
      <c r="AJ185">
        <v>181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44" x14ac:dyDescent="0.2">
      <c r="A186">
        <f>ROW(Source!A259)</f>
        <v>259</v>
      </c>
      <c r="B186">
        <v>45361139</v>
      </c>
      <c r="C186">
        <v>45361053</v>
      </c>
      <c r="D186">
        <v>41655038</v>
      </c>
      <c r="E186">
        <v>27</v>
      </c>
      <c r="F186">
        <v>1</v>
      </c>
      <c r="G186">
        <v>27</v>
      </c>
      <c r="H186">
        <v>1</v>
      </c>
      <c r="I186" t="s">
        <v>420</v>
      </c>
      <c r="J186" t="s">
        <v>3</v>
      </c>
      <c r="K186" t="s">
        <v>421</v>
      </c>
      <c r="L186">
        <v>1191</v>
      </c>
      <c r="N186">
        <v>1013</v>
      </c>
      <c r="O186" t="s">
        <v>422</v>
      </c>
      <c r="P186" t="s">
        <v>422</v>
      </c>
      <c r="Q186">
        <v>1</v>
      </c>
      <c r="X186">
        <v>221.6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</v>
      </c>
      <c r="AE186">
        <v>1</v>
      </c>
      <c r="AF186" t="s">
        <v>3</v>
      </c>
      <c r="AG186">
        <v>221.6</v>
      </c>
      <c r="AH186">
        <v>2</v>
      </c>
      <c r="AI186">
        <v>45361139</v>
      </c>
      <c r="AJ186">
        <v>182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44" x14ac:dyDescent="0.2">
      <c r="A187">
        <f>ROW(Source!A260)</f>
        <v>260</v>
      </c>
      <c r="B187">
        <v>45361088</v>
      </c>
      <c r="C187">
        <v>45361056</v>
      </c>
      <c r="D187">
        <v>41655038</v>
      </c>
      <c r="E187">
        <v>27</v>
      </c>
      <c r="F187">
        <v>1</v>
      </c>
      <c r="G187">
        <v>27</v>
      </c>
      <c r="H187">
        <v>1</v>
      </c>
      <c r="I187" t="s">
        <v>420</v>
      </c>
      <c r="J187" t="s">
        <v>3</v>
      </c>
      <c r="K187" t="s">
        <v>421</v>
      </c>
      <c r="L187">
        <v>1191</v>
      </c>
      <c r="N187">
        <v>1013</v>
      </c>
      <c r="O187" t="s">
        <v>422</v>
      </c>
      <c r="P187" t="s">
        <v>422</v>
      </c>
      <c r="Q187">
        <v>1</v>
      </c>
      <c r="X187">
        <v>1.59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1</v>
      </c>
      <c r="AE187">
        <v>1</v>
      </c>
      <c r="AF187" t="s">
        <v>3</v>
      </c>
      <c r="AG187">
        <v>1.59</v>
      </c>
      <c r="AH187">
        <v>2</v>
      </c>
      <c r="AI187">
        <v>45361088</v>
      </c>
      <c r="AJ187">
        <v>183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44" x14ac:dyDescent="0.2">
      <c r="A188">
        <f>ROW(Source!A260)</f>
        <v>260</v>
      </c>
      <c r="B188">
        <v>45361089</v>
      </c>
      <c r="C188">
        <v>45361056</v>
      </c>
      <c r="D188">
        <v>41667290</v>
      </c>
      <c r="E188">
        <v>1</v>
      </c>
      <c r="F188">
        <v>1</v>
      </c>
      <c r="G188">
        <v>27</v>
      </c>
      <c r="H188">
        <v>2</v>
      </c>
      <c r="I188" t="s">
        <v>514</v>
      </c>
      <c r="J188" t="s">
        <v>515</v>
      </c>
      <c r="K188" t="s">
        <v>516</v>
      </c>
      <c r="L188">
        <v>1368</v>
      </c>
      <c r="N188">
        <v>1011</v>
      </c>
      <c r="O188" t="s">
        <v>426</v>
      </c>
      <c r="P188" t="s">
        <v>426</v>
      </c>
      <c r="Q188">
        <v>1</v>
      </c>
      <c r="X188">
        <v>4.9800000000000004</v>
      </c>
      <c r="Y188">
        <v>0</v>
      </c>
      <c r="Z188">
        <v>1493.72</v>
      </c>
      <c r="AA188">
        <v>566.86</v>
      </c>
      <c r="AB188">
        <v>0</v>
      </c>
      <c r="AC188">
        <v>0</v>
      </c>
      <c r="AD188">
        <v>1</v>
      </c>
      <c r="AE188">
        <v>0</v>
      </c>
      <c r="AF188" t="s">
        <v>3</v>
      </c>
      <c r="AG188">
        <v>4.9800000000000004</v>
      </c>
      <c r="AH188">
        <v>2</v>
      </c>
      <c r="AI188">
        <v>45361089</v>
      </c>
      <c r="AJ188">
        <v>184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44" x14ac:dyDescent="0.2">
      <c r="A189">
        <f>ROW(Source!A260)</f>
        <v>260</v>
      </c>
      <c r="B189">
        <v>45361090</v>
      </c>
      <c r="C189">
        <v>45361056</v>
      </c>
      <c r="D189">
        <v>41667313</v>
      </c>
      <c r="E189">
        <v>1</v>
      </c>
      <c r="F189">
        <v>1</v>
      </c>
      <c r="G189">
        <v>27</v>
      </c>
      <c r="H189">
        <v>2</v>
      </c>
      <c r="I189" t="s">
        <v>517</v>
      </c>
      <c r="J189" t="s">
        <v>518</v>
      </c>
      <c r="K189" t="s">
        <v>519</v>
      </c>
      <c r="L189">
        <v>1368</v>
      </c>
      <c r="N189">
        <v>1011</v>
      </c>
      <c r="O189" t="s">
        <v>426</v>
      </c>
      <c r="P189" t="s">
        <v>426</v>
      </c>
      <c r="Q189">
        <v>1</v>
      </c>
      <c r="X189">
        <v>1.25</v>
      </c>
      <c r="Y189">
        <v>0</v>
      </c>
      <c r="Z189">
        <v>1072.23</v>
      </c>
      <c r="AA189">
        <v>488.73</v>
      </c>
      <c r="AB189">
        <v>0</v>
      </c>
      <c r="AC189">
        <v>0</v>
      </c>
      <c r="AD189">
        <v>1</v>
      </c>
      <c r="AE189">
        <v>0</v>
      </c>
      <c r="AF189" t="s">
        <v>3</v>
      </c>
      <c r="AG189">
        <v>1.25</v>
      </c>
      <c r="AH189">
        <v>2</v>
      </c>
      <c r="AI189">
        <v>45361090</v>
      </c>
      <c r="AJ189">
        <v>185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44" x14ac:dyDescent="0.2">
      <c r="A190">
        <f>ROW(Source!A261)</f>
        <v>261</v>
      </c>
      <c r="B190">
        <v>45361141</v>
      </c>
      <c r="C190">
        <v>45361063</v>
      </c>
      <c r="D190">
        <v>41655038</v>
      </c>
      <c r="E190">
        <v>27</v>
      </c>
      <c r="F190">
        <v>1</v>
      </c>
      <c r="G190">
        <v>27</v>
      </c>
      <c r="H190">
        <v>1</v>
      </c>
      <c r="I190" t="s">
        <v>420</v>
      </c>
      <c r="J190" t="s">
        <v>3</v>
      </c>
      <c r="K190" t="s">
        <v>421</v>
      </c>
      <c r="L190">
        <v>1191</v>
      </c>
      <c r="N190">
        <v>1013</v>
      </c>
      <c r="O190" t="s">
        <v>422</v>
      </c>
      <c r="P190" t="s">
        <v>422</v>
      </c>
      <c r="Q190">
        <v>1</v>
      </c>
      <c r="X190">
        <v>83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1</v>
      </c>
      <c r="AF190" t="s">
        <v>3</v>
      </c>
      <c r="AG190">
        <v>83</v>
      </c>
      <c r="AH190">
        <v>2</v>
      </c>
      <c r="AI190">
        <v>45361141</v>
      </c>
      <c r="AJ190">
        <v>186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44" x14ac:dyDescent="0.2">
      <c r="A191">
        <f>ROW(Source!A262)</f>
        <v>262</v>
      </c>
      <c r="B191">
        <v>45361134</v>
      </c>
      <c r="C191">
        <v>45361066</v>
      </c>
      <c r="D191">
        <v>41668090</v>
      </c>
      <c r="E191">
        <v>1</v>
      </c>
      <c r="F191">
        <v>1</v>
      </c>
      <c r="G191">
        <v>27</v>
      </c>
      <c r="H191">
        <v>2</v>
      </c>
      <c r="I191" t="s">
        <v>463</v>
      </c>
      <c r="J191" t="s">
        <v>464</v>
      </c>
      <c r="K191" t="s">
        <v>465</v>
      </c>
      <c r="L191">
        <v>1368</v>
      </c>
      <c r="N191">
        <v>1011</v>
      </c>
      <c r="O191" t="s">
        <v>426</v>
      </c>
      <c r="P191" t="s">
        <v>426</v>
      </c>
      <c r="Q191">
        <v>1</v>
      </c>
      <c r="X191">
        <v>3.1E-2</v>
      </c>
      <c r="Y191">
        <v>0</v>
      </c>
      <c r="Z191">
        <v>1014.12</v>
      </c>
      <c r="AA191">
        <v>317.13</v>
      </c>
      <c r="AB191">
        <v>0</v>
      </c>
      <c r="AC191">
        <v>0</v>
      </c>
      <c r="AD191">
        <v>1</v>
      </c>
      <c r="AE191">
        <v>0</v>
      </c>
      <c r="AF191" t="s">
        <v>3</v>
      </c>
      <c r="AG191">
        <v>3.1E-2</v>
      </c>
      <c r="AH191">
        <v>2</v>
      </c>
      <c r="AI191">
        <v>45361134</v>
      </c>
      <c r="AJ191">
        <v>187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44" x14ac:dyDescent="0.2">
      <c r="A192">
        <f>ROW(Source!A263)</f>
        <v>263</v>
      </c>
      <c r="B192">
        <v>45361135</v>
      </c>
      <c r="C192">
        <v>45361069</v>
      </c>
      <c r="D192">
        <v>41668090</v>
      </c>
      <c r="E192">
        <v>1</v>
      </c>
      <c r="F192">
        <v>1</v>
      </c>
      <c r="G192">
        <v>27</v>
      </c>
      <c r="H192">
        <v>2</v>
      </c>
      <c r="I192" t="s">
        <v>463</v>
      </c>
      <c r="J192" t="s">
        <v>464</v>
      </c>
      <c r="K192" t="s">
        <v>465</v>
      </c>
      <c r="L192">
        <v>1368</v>
      </c>
      <c r="N192">
        <v>1011</v>
      </c>
      <c r="O192" t="s">
        <v>426</v>
      </c>
      <c r="P192" t="s">
        <v>426</v>
      </c>
      <c r="Q192">
        <v>1</v>
      </c>
      <c r="X192">
        <v>0.01</v>
      </c>
      <c r="Y192">
        <v>0</v>
      </c>
      <c r="Z192">
        <v>1014.12</v>
      </c>
      <c r="AA192">
        <v>317.13</v>
      </c>
      <c r="AB192">
        <v>0</v>
      </c>
      <c r="AC192">
        <v>0</v>
      </c>
      <c r="AD192">
        <v>1</v>
      </c>
      <c r="AE192">
        <v>0</v>
      </c>
      <c r="AF192" t="s">
        <v>179</v>
      </c>
      <c r="AG192">
        <v>0.47</v>
      </c>
      <c r="AH192">
        <v>2</v>
      </c>
      <c r="AI192">
        <v>45361135</v>
      </c>
      <c r="AJ192">
        <v>188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</row>
    <row r="193" spans="1:44" x14ac:dyDescent="0.2">
      <c r="A193">
        <f>ROW(Source!A264)</f>
        <v>264</v>
      </c>
      <c r="B193">
        <v>46238425</v>
      </c>
      <c r="C193">
        <v>45361072</v>
      </c>
      <c r="D193">
        <v>41655038</v>
      </c>
      <c r="E193">
        <v>27</v>
      </c>
      <c r="F193">
        <v>1</v>
      </c>
      <c r="G193">
        <v>27</v>
      </c>
      <c r="H193">
        <v>1</v>
      </c>
      <c r="I193" t="s">
        <v>420</v>
      </c>
      <c r="J193" t="s">
        <v>3</v>
      </c>
      <c r="K193" t="s">
        <v>421</v>
      </c>
      <c r="L193">
        <v>1191</v>
      </c>
      <c r="N193">
        <v>1013</v>
      </c>
      <c r="O193" t="s">
        <v>422</v>
      </c>
      <c r="P193" t="s">
        <v>422</v>
      </c>
      <c r="Q193">
        <v>1</v>
      </c>
      <c r="X193">
        <v>31.86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 t="s">
        <v>3</v>
      </c>
      <c r="AG193">
        <v>31.86</v>
      </c>
      <c r="AH193">
        <v>2</v>
      </c>
      <c r="AI193">
        <v>46238425</v>
      </c>
      <c r="AJ193">
        <v>189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44" x14ac:dyDescent="0.2">
      <c r="A194">
        <f>ROW(Source!A264)</f>
        <v>264</v>
      </c>
      <c r="B194">
        <v>46238426</v>
      </c>
      <c r="C194">
        <v>45361072</v>
      </c>
      <c r="D194">
        <v>41667313</v>
      </c>
      <c r="E194">
        <v>1</v>
      </c>
      <c r="F194">
        <v>1</v>
      </c>
      <c r="G194">
        <v>27</v>
      </c>
      <c r="H194">
        <v>2</v>
      </c>
      <c r="I194" t="s">
        <v>517</v>
      </c>
      <c r="J194" t="s">
        <v>518</v>
      </c>
      <c r="K194" t="s">
        <v>519</v>
      </c>
      <c r="L194">
        <v>1368</v>
      </c>
      <c r="N194">
        <v>1011</v>
      </c>
      <c r="O194" t="s">
        <v>426</v>
      </c>
      <c r="P194" t="s">
        <v>426</v>
      </c>
      <c r="Q194">
        <v>1</v>
      </c>
      <c r="X194">
        <v>3.15</v>
      </c>
      <c r="Y194">
        <v>0</v>
      </c>
      <c r="Z194">
        <v>1072.23</v>
      </c>
      <c r="AA194">
        <v>488.73</v>
      </c>
      <c r="AB194">
        <v>0</v>
      </c>
      <c r="AC194">
        <v>0</v>
      </c>
      <c r="AD194">
        <v>1</v>
      </c>
      <c r="AE194">
        <v>0</v>
      </c>
      <c r="AF194" t="s">
        <v>3</v>
      </c>
      <c r="AG194">
        <v>3.15</v>
      </c>
      <c r="AH194">
        <v>2</v>
      </c>
      <c r="AI194">
        <v>46238426</v>
      </c>
      <c r="AJ194">
        <v>190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</row>
    <row r="195" spans="1:44" x14ac:dyDescent="0.2">
      <c r="A195">
        <f>ROW(Source!A264)</f>
        <v>264</v>
      </c>
      <c r="B195">
        <v>46238427</v>
      </c>
      <c r="C195">
        <v>45361072</v>
      </c>
      <c r="D195">
        <v>41667483</v>
      </c>
      <c r="E195">
        <v>1</v>
      </c>
      <c r="F195">
        <v>1</v>
      </c>
      <c r="G195">
        <v>27</v>
      </c>
      <c r="H195">
        <v>2</v>
      </c>
      <c r="I195" t="s">
        <v>529</v>
      </c>
      <c r="J195" t="s">
        <v>530</v>
      </c>
      <c r="K195" t="s">
        <v>531</v>
      </c>
      <c r="L195">
        <v>1368</v>
      </c>
      <c r="N195">
        <v>1011</v>
      </c>
      <c r="O195" t="s">
        <v>426</v>
      </c>
      <c r="P195" t="s">
        <v>426</v>
      </c>
      <c r="Q195">
        <v>1</v>
      </c>
      <c r="X195">
        <v>1.28</v>
      </c>
      <c r="Y195">
        <v>0</v>
      </c>
      <c r="Z195">
        <v>1213.3399999999999</v>
      </c>
      <c r="AA195">
        <v>461.6</v>
      </c>
      <c r="AB195">
        <v>0</v>
      </c>
      <c r="AC195">
        <v>0</v>
      </c>
      <c r="AD195">
        <v>1</v>
      </c>
      <c r="AE195">
        <v>0</v>
      </c>
      <c r="AF195" t="s">
        <v>3</v>
      </c>
      <c r="AG195">
        <v>1.28</v>
      </c>
      <c r="AH195">
        <v>2</v>
      </c>
      <c r="AI195">
        <v>46238427</v>
      </c>
      <c r="AJ195">
        <v>191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</row>
    <row r="196" spans="1:44" x14ac:dyDescent="0.2">
      <c r="A196">
        <f>ROW(Source!A264)</f>
        <v>264</v>
      </c>
      <c r="B196">
        <v>46238428</v>
      </c>
      <c r="C196">
        <v>45361072</v>
      </c>
      <c r="D196">
        <v>41669304</v>
      </c>
      <c r="E196">
        <v>1</v>
      </c>
      <c r="F196">
        <v>1</v>
      </c>
      <c r="G196">
        <v>27</v>
      </c>
      <c r="H196">
        <v>3</v>
      </c>
      <c r="I196" t="s">
        <v>556</v>
      </c>
      <c r="J196" t="s">
        <v>557</v>
      </c>
      <c r="K196" t="s">
        <v>558</v>
      </c>
      <c r="L196">
        <v>1348</v>
      </c>
      <c r="N196">
        <v>1009</v>
      </c>
      <c r="O196" t="s">
        <v>26</v>
      </c>
      <c r="P196" t="s">
        <v>26</v>
      </c>
      <c r="Q196">
        <v>1000</v>
      </c>
      <c r="X196">
        <v>1.2999999999999999E-4</v>
      </c>
      <c r="Y196">
        <v>44670.03</v>
      </c>
      <c r="Z196">
        <v>0</v>
      </c>
      <c r="AA196">
        <v>0</v>
      </c>
      <c r="AB196">
        <v>0</v>
      </c>
      <c r="AC196">
        <v>0</v>
      </c>
      <c r="AD196">
        <v>1</v>
      </c>
      <c r="AE196">
        <v>0</v>
      </c>
      <c r="AF196" t="s">
        <v>3</v>
      </c>
      <c r="AG196">
        <v>1.2999999999999999E-4</v>
      </c>
      <c r="AH196">
        <v>2</v>
      </c>
      <c r="AI196">
        <v>46238428</v>
      </c>
      <c r="AJ196">
        <v>192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</row>
    <row r="197" spans="1:44" x14ac:dyDescent="0.2">
      <c r="A197">
        <f>ROW(Source!A264)</f>
        <v>264</v>
      </c>
      <c r="B197">
        <v>46238429</v>
      </c>
      <c r="C197">
        <v>45361072</v>
      </c>
      <c r="D197">
        <v>41655727</v>
      </c>
      <c r="E197">
        <v>27</v>
      </c>
      <c r="F197">
        <v>1</v>
      </c>
      <c r="G197">
        <v>27</v>
      </c>
      <c r="H197">
        <v>3</v>
      </c>
      <c r="I197" t="s">
        <v>626</v>
      </c>
      <c r="J197" t="s">
        <v>3</v>
      </c>
      <c r="K197" t="s">
        <v>627</v>
      </c>
      <c r="L197">
        <v>1330</v>
      </c>
      <c r="N197">
        <v>1005</v>
      </c>
      <c r="O197" t="s">
        <v>628</v>
      </c>
      <c r="P197" t="s">
        <v>628</v>
      </c>
      <c r="Q197">
        <v>10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 t="s">
        <v>3</v>
      </c>
      <c r="AG197">
        <v>0</v>
      </c>
      <c r="AH197">
        <v>3</v>
      </c>
      <c r="AI197">
        <v>-1</v>
      </c>
      <c r="AJ197" t="s">
        <v>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44" x14ac:dyDescent="0.2">
      <c r="A198">
        <f>ROW(Source!A266)</f>
        <v>266</v>
      </c>
      <c r="B198">
        <v>45361028</v>
      </c>
      <c r="C198">
        <v>45361011</v>
      </c>
      <c r="D198">
        <v>41655038</v>
      </c>
      <c r="E198">
        <v>27</v>
      </c>
      <c r="F198">
        <v>1</v>
      </c>
      <c r="G198">
        <v>27</v>
      </c>
      <c r="H198">
        <v>1</v>
      </c>
      <c r="I198" t="s">
        <v>420</v>
      </c>
      <c r="J198" t="s">
        <v>3</v>
      </c>
      <c r="K198" t="s">
        <v>421</v>
      </c>
      <c r="L198">
        <v>1191</v>
      </c>
      <c r="N198">
        <v>1013</v>
      </c>
      <c r="O198" t="s">
        <v>422</v>
      </c>
      <c r="P198" t="s">
        <v>422</v>
      </c>
      <c r="Q198">
        <v>1</v>
      </c>
      <c r="X198">
        <v>16.559999999999999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1</v>
      </c>
      <c r="AE198">
        <v>1</v>
      </c>
      <c r="AF198" t="s">
        <v>3</v>
      </c>
      <c r="AG198">
        <v>16.559999999999999</v>
      </c>
      <c r="AH198">
        <v>2</v>
      </c>
      <c r="AI198">
        <v>45361028</v>
      </c>
      <c r="AJ198">
        <v>194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44" x14ac:dyDescent="0.2">
      <c r="A199">
        <f>ROW(Source!A266)</f>
        <v>266</v>
      </c>
      <c r="B199">
        <v>45361029</v>
      </c>
      <c r="C199">
        <v>45361011</v>
      </c>
      <c r="D199">
        <v>41667335</v>
      </c>
      <c r="E199">
        <v>1</v>
      </c>
      <c r="F199">
        <v>1</v>
      </c>
      <c r="G199">
        <v>27</v>
      </c>
      <c r="H199">
        <v>2</v>
      </c>
      <c r="I199" t="s">
        <v>469</v>
      </c>
      <c r="J199" t="s">
        <v>470</v>
      </c>
      <c r="K199" t="s">
        <v>471</v>
      </c>
      <c r="L199">
        <v>1368</v>
      </c>
      <c r="N199">
        <v>1011</v>
      </c>
      <c r="O199" t="s">
        <v>426</v>
      </c>
      <c r="P199" t="s">
        <v>426</v>
      </c>
      <c r="Q199">
        <v>1</v>
      </c>
      <c r="X199">
        <v>2.08</v>
      </c>
      <c r="Y199">
        <v>0</v>
      </c>
      <c r="Z199">
        <v>740.94</v>
      </c>
      <c r="AA199">
        <v>413.22</v>
      </c>
      <c r="AB199">
        <v>0</v>
      </c>
      <c r="AC199">
        <v>0</v>
      </c>
      <c r="AD199">
        <v>1</v>
      </c>
      <c r="AE199">
        <v>0</v>
      </c>
      <c r="AF199" t="s">
        <v>3</v>
      </c>
      <c r="AG199">
        <v>2.08</v>
      </c>
      <c r="AH199">
        <v>2</v>
      </c>
      <c r="AI199">
        <v>45361029</v>
      </c>
      <c r="AJ199">
        <v>195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44" x14ac:dyDescent="0.2">
      <c r="A200">
        <f>ROW(Source!A266)</f>
        <v>266</v>
      </c>
      <c r="B200">
        <v>45361030</v>
      </c>
      <c r="C200">
        <v>45361011</v>
      </c>
      <c r="D200">
        <v>41667490</v>
      </c>
      <c r="E200">
        <v>1</v>
      </c>
      <c r="F200">
        <v>1</v>
      </c>
      <c r="G200">
        <v>27</v>
      </c>
      <c r="H200">
        <v>2</v>
      </c>
      <c r="I200" t="s">
        <v>520</v>
      </c>
      <c r="J200" t="s">
        <v>521</v>
      </c>
      <c r="K200" t="s">
        <v>522</v>
      </c>
      <c r="L200">
        <v>1368</v>
      </c>
      <c r="N200">
        <v>1011</v>
      </c>
      <c r="O200" t="s">
        <v>426</v>
      </c>
      <c r="P200" t="s">
        <v>426</v>
      </c>
      <c r="Q200">
        <v>1</v>
      </c>
      <c r="X200">
        <v>2.08</v>
      </c>
      <c r="Y200">
        <v>0</v>
      </c>
      <c r="Z200">
        <v>430.32</v>
      </c>
      <c r="AA200">
        <v>215.31</v>
      </c>
      <c r="AB200">
        <v>0</v>
      </c>
      <c r="AC200">
        <v>0</v>
      </c>
      <c r="AD200">
        <v>1</v>
      </c>
      <c r="AE200">
        <v>0</v>
      </c>
      <c r="AF200" t="s">
        <v>3</v>
      </c>
      <c r="AG200">
        <v>2.08</v>
      </c>
      <c r="AH200">
        <v>2</v>
      </c>
      <c r="AI200">
        <v>45361030</v>
      </c>
      <c r="AJ200">
        <v>196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</row>
    <row r="201" spans="1:44" x14ac:dyDescent="0.2">
      <c r="A201">
        <f>ROW(Source!A266)</f>
        <v>266</v>
      </c>
      <c r="B201">
        <v>45361031</v>
      </c>
      <c r="C201">
        <v>45361011</v>
      </c>
      <c r="D201">
        <v>41667493</v>
      </c>
      <c r="E201">
        <v>1</v>
      </c>
      <c r="F201">
        <v>1</v>
      </c>
      <c r="G201">
        <v>27</v>
      </c>
      <c r="H201">
        <v>2</v>
      </c>
      <c r="I201" t="s">
        <v>523</v>
      </c>
      <c r="J201" t="s">
        <v>524</v>
      </c>
      <c r="K201" t="s">
        <v>525</v>
      </c>
      <c r="L201">
        <v>1368</v>
      </c>
      <c r="N201">
        <v>1011</v>
      </c>
      <c r="O201" t="s">
        <v>426</v>
      </c>
      <c r="P201" t="s">
        <v>426</v>
      </c>
      <c r="Q201">
        <v>1</v>
      </c>
      <c r="X201">
        <v>0.81</v>
      </c>
      <c r="Y201">
        <v>0</v>
      </c>
      <c r="Z201">
        <v>2020.59</v>
      </c>
      <c r="AA201">
        <v>458.56</v>
      </c>
      <c r="AB201">
        <v>0</v>
      </c>
      <c r="AC201">
        <v>0</v>
      </c>
      <c r="AD201">
        <v>1</v>
      </c>
      <c r="AE201">
        <v>0</v>
      </c>
      <c r="AF201" t="s">
        <v>3</v>
      </c>
      <c r="AG201">
        <v>0.81</v>
      </c>
      <c r="AH201">
        <v>2</v>
      </c>
      <c r="AI201">
        <v>45361031</v>
      </c>
      <c r="AJ201">
        <v>197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44" x14ac:dyDescent="0.2">
      <c r="A202">
        <f>ROW(Source!A266)</f>
        <v>266</v>
      </c>
      <c r="B202">
        <v>45361032</v>
      </c>
      <c r="C202">
        <v>45361011</v>
      </c>
      <c r="D202">
        <v>41667517</v>
      </c>
      <c r="E202">
        <v>1</v>
      </c>
      <c r="F202">
        <v>1</v>
      </c>
      <c r="G202">
        <v>27</v>
      </c>
      <c r="H202">
        <v>2</v>
      </c>
      <c r="I202" t="s">
        <v>526</v>
      </c>
      <c r="J202" t="s">
        <v>527</v>
      </c>
      <c r="K202" t="s">
        <v>528</v>
      </c>
      <c r="L202">
        <v>1368</v>
      </c>
      <c r="N202">
        <v>1011</v>
      </c>
      <c r="O202" t="s">
        <v>426</v>
      </c>
      <c r="P202" t="s">
        <v>426</v>
      </c>
      <c r="Q202">
        <v>1</v>
      </c>
      <c r="X202">
        <v>1.94</v>
      </c>
      <c r="Y202">
        <v>0</v>
      </c>
      <c r="Z202">
        <v>1412.71</v>
      </c>
      <c r="AA202">
        <v>641.32000000000005</v>
      </c>
      <c r="AB202">
        <v>0</v>
      </c>
      <c r="AC202">
        <v>0</v>
      </c>
      <c r="AD202">
        <v>1</v>
      </c>
      <c r="AE202">
        <v>0</v>
      </c>
      <c r="AF202" t="s">
        <v>3</v>
      </c>
      <c r="AG202">
        <v>1.94</v>
      </c>
      <c r="AH202">
        <v>2</v>
      </c>
      <c r="AI202">
        <v>45361032</v>
      </c>
      <c r="AJ202">
        <v>198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</row>
    <row r="203" spans="1:44" x14ac:dyDescent="0.2">
      <c r="A203">
        <f>ROW(Source!A266)</f>
        <v>266</v>
      </c>
      <c r="B203">
        <v>45361033</v>
      </c>
      <c r="C203">
        <v>45361011</v>
      </c>
      <c r="D203">
        <v>41667483</v>
      </c>
      <c r="E203">
        <v>1</v>
      </c>
      <c r="F203">
        <v>1</v>
      </c>
      <c r="G203">
        <v>27</v>
      </c>
      <c r="H203">
        <v>2</v>
      </c>
      <c r="I203" t="s">
        <v>529</v>
      </c>
      <c r="J203" t="s">
        <v>530</v>
      </c>
      <c r="K203" t="s">
        <v>531</v>
      </c>
      <c r="L203">
        <v>1368</v>
      </c>
      <c r="N203">
        <v>1011</v>
      </c>
      <c r="O203" t="s">
        <v>426</v>
      </c>
      <c r="P203" t="s">
        <v>426</v>
      </c>
      <c r="Q203">
        <v>1</v>
      </c>
      <c r="X203">
        <v>0.65</v>
      </c>
      <c r="Y203">
        <v>0</v>
      </c>
      <c r="Z203">
        <v>1213.3399999999999</v>
      </c>
      <c r="AA203">
        <v>461.6</v>
      </c>
      <c r="AB203">
        <v>0</v>
      </c>
      <c r="AC203">
        <v>0</v>
      </c>
      <c r="AD203">
        <v>1</v>
      </c>
      <c r="AE203">
        <v>0</v>
      </c>
      <c r="AF203" t="s">
        <v>3</v>
      </c>
      <c r="AG203">
        <v>0.65</v>
      </c>
      <c r="AH203">
        <v>2</v>
      </c>
      <c r="AI203">
        <v>45361033</v>
      </c>
      <c r="AJ203">
        <v>199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</row>
    <row r="204" spans="1:44" x14ac:dyDescent="0.2">
      <c r="A204">
        <f>ROW(Source!A266)</f>
        <v>266</v>
      </c>
      <c r="B204">
        <v>45361034</v>
      </c>
      <c r="C204">
        <v>45361011</v>
      </c>
      <c r="D204">
        <v>41669445</v>
      </c>
      <c r="E204">
        <v>1</v>
      </c>
      <c r="F204">
        <v>1</v>
      </c>
      <c r="G204">
        <v>27</v>
      </c>
      <c r="H204">
        <v>3</v>
      </c>
      <c r="I204" t="s">
        <v>532</v>
      </c>
      <c r="J204" t="s">
        <v>533</v>
      </c>
      <c r="K204" t="s">
        <v>534</v>
      </c>
      <c r="L204">
        <v>1339</v>
      </c>
      <c r="N204">
        <v>1007</v>
      </c>
      <c r="O204" t="s">
        <v>93</v>
      </c>
      <c r="P204" t="s">
        <v>93</v>
      </c>
      <c r="Q204">
        <v>1</v>
      </c>
      <c r="X204">
        <v>110</v>
      </c>
      <c r="Y204">
        <v>590.78</v>
      </c>
      <c r="Z204">
        <v>0</v>
      </c>
      <c r="AA204">
        <v>0</v>
      </c>
      <c r="AB204">
        <v>0</v>
      </c>
      <c r="AC204">
        <v>0</v>
      </c>
      <c r="AD204">
        <v>1</v>
      </c>
      <c r="AE204">
        <v>0</v>
      </c>
      <c r="AF204" t="s">
        <v>3</v>
      </c>
      <c r="AG204">
        <v>110</v>
      </c>
      <c r="AH204">
        <v>2</v>
      </c>
      <c r="AI204">
        <v>45361034</v>
      </c>
      <c r="AJ204">
        <v>200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</row>
    <row r="205" spans="1:44" x14ac:dyDescent="0.2">
      <c r="A205">
        <f>ROW(Source!A266)</f>
        <v>266</v>
      </c>
      <c r="B205">
        <v>45361035</v>
      </c>
      <c r="C205">
        <v>45361011</v>
      </c>
      <c r="D205">
        <v>41670191</v>
      </c>
      <c r="E205">
        <v>1</v>
      </c>
      <c r="F205">
        <v>1</v>
      </c>
      <c r="G205">
        <v>27</v>
      </c>
      <c r="H205">
        <v>3</v>
      </c>
      <c r="I205" t="s">
        <v>442</v>
      </c>
      <c r="J205" t="s">
        <v>443</v>
      </c>
      <c r="K205" t="s">
        <v>444</v>
      </c>
      <c r="L205">
        <v>1339</v>
      </c>
      <c r="N205">
        <v>1007</v>
      </c>
      <c r="O205" t="s">
        <v>93</v>
      </c>
      <c r="P205" t="s">
        <v>93</v>
      </c>
      <c r="Q205">
        <v>1</v>
      </c>
      <c r="X205">
        <v>5</v>
      </c>
      <c r="Y205">
        <v>35.25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 t="s">
        <v>3</v>
      </c>
      <c r="AG205">
        <v>5</v>
      </c>
      <c r="AH205">
        <v>2</v>
      </c>
      <c r="AI205">
        <v>45361035</v>
      </c>
      <c r="AJ205">
        <v>201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</row>
    <row r="206" spans="1:44" x14ac:dyDescent="0.2">
      <c r="A206">
        <f>ROW(Source!A267)</f>
        <v>267</v>
      </c>
      <c r="B206">
        <v>45361036</v>
      </c>
      <c r="C206">
        <v>45335821</v>
      </c>
      <c r="D206">
        <v>41655038</v>
      </c>
      <c r="E206">
        <v>27</v>
      </c>
      <c r="F206">
        <v>1</v>
      </c>
      <c r="G206">
        <v>27</v>
      </c>
      <c r="H206">
        <v>1</v>
      </c>
      <c r="I206" t="s">
        <v>420</v>
      </c>
      <c r="J206" t="s">
        <v>3</v>
      </c>
      <c r="K206" t="s">
        <v>421</v>
      </c>
      <c r="L206">
        <v>1191</v>
      </c>
      <c r="N206">
        <v>1013</v>
      </c>
      <c r="O206" t="s">
        <v>422</v>
      </c>
      <c r="P206" t="s">
        <v>422</v>
      </c>
      <c r="Q206">
        <v>1</v>
      </c>
      <c r="X206">
        <v>24.84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1</v>
      </c>
      <c r="AF206" t="s">
        <v>3</v>
      </c>
      <c r="AG206">
        <v>24.84</v>
      </c>
      <c r="AH206">
        <v>2</v>
      </c>
      <c r="AI206">
        <v>45361036</v>
      </c>
      <c r="AJ206">
        <v>202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44" x14ac:dyDescent="0.2">
      <c r="A207">
        <f>ROW(Source!A267)</f>
        <v>267</v>
      </c>
      <c r="B207">
        <v>45361037</v>
      </c>
      <c r="C207">
        <v>45335821</v>
      </c>
      <c r="D207">
        <v>41667312</v>
      </c>
      <c r="E207">
        <v>1</v>
      </c>
      <c r="F207">
        <v>1</v>
      </c>
      <c r="G207">
        <v>27</v>
      </c>
      <c r="H207">
        <v>2</v>
      </c>
      <c r="I207" t="s">
        <v>535</v>
      </c>
      <c r="J207" t="s">
        <v>536</v>
      </c>
      <c r="K207" t="s">
        <v>537</v>
      </c>
      <c r="L207">
        <v>1368</v>
      </c>
      <c r="N207">
        <v>1011</v>
      </c>
      <c r="O207" t="s">
        <v>426</v>
      </c>
      <c r="P207" t="s">
        <v>426</v>
      </c>
      <c r="Q207">
        <v>1</v>
      </c>
      <c r="X207">
        <v>2.94</v>
      </c>
      <c r="Y207">
        <v>0</v>
      </c>
      <c r="Z207">
        <v>956.79</v>
      </c>
      <c r="AA207">
        <v>359.44</v>
      </c>
      <c r="AB207">
        <v>0</v>
      </c>
      <c r="AC207">
        <v>0</v>
      </c>
      <c r="AD207">
        <v>1</v>
      </c>
      <c r="AE207">
        <v>0</v>
      </c>
      <c r="AF207" t="s">
        <v>3</v>
      </c>
      <c r="AG207">
        <v>2.94</v>
      </c>
      <c r="AH207">
        <v>2</v>
      </c>
      <c r="AI207">
        <v>45361037</v>
      </c>
      <c r="AJ207">
        <v>203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44" x14ac:dyDescent="0.2">
      <c r="A208">
        <f>ROW(Source!A267)</f>
        <v>267</v>
      </c>
      <c r="B208">
        <v>45361038</v>
      </c>
      <c r="C208">
        <v>45335821</v>
      </c>
      <c r="D208">
        <v>41667493</v>
      </c>
      <c r="E208">
        <v>1</v>
      </c>
      <c r="F208">
        <v>1</v>
      </c>
      <c r="G208">
        <v>27</v>
      </c>
      <c r="H208">
        <v>2</v>
      </c>
      <c r="I208" t="s">
        <v>523</v>
      </c>
      <c r="J208" t="s">
        <v>524</v>
      </c>
      <c r="K208" t="s">
        <v>525</v>
      </c>
      <c r="L208">
        <v>1368</v>
      </c>
      <c r="N208">
        <v>1011</v>
      </c>
      <c r="O208" t="s">
        <v>426</v>
      </c>
      <c r="P208" t="s">
        <v>426</v>
      </c>
      <c r="Q208">
        <v>1</v>
      </c>
      <c r="X208">
        <v>1.1399999999999999</v>
      </c>
      <c r="Y208">
        <v>0</v>
      </c>
      <c r="Z208">
        <v>2020.59</v>
      </c>
      <c r="AA208">
        <v>458.56</v>
      </c>
      <c r="AB208">
        <v>0</v>
      </c>
      <c r="AC208">
        <v>0</v>
      </c>
      <c r="AD208">
        <v>1</v>
      </c>
      <c r="AE208">
        <v>0</v>
      </c>
      <c r="AF208" t="s">
        <v>3</v>
      </c>
      <c r="AG208">
        <v>1.1399999999999999</v>
      </c>
      <c r="AH208">
        <v>2</v>
      </c>
      <c r="AI208">
        <v>45361038</v>
      </c>
      <c r="AJ208">
        <v>204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</row>
    <row r="209" spans="1:44" x14ac:dyDescent="0.2">
      <c r="A209">
        <f>ROW(Source!A267)</f>
        <v>267</v>
      </c>
      <c r="B209">
        <v>45361039</v>
      </c>
      <c r="C209">
        <v>45335821</v>
      </c>
      <c r="D209">
        <v>41667478</v>
      </c>
      <c r="E209">
        <v>1</v>
      </c>
      <c r="F209">
        <v>1</v>
      </c>
      <c r="G209">
        <v>27</v>
      </c>
      <c r="H209">
        <v>2</v>
      </c>
      <c r="I209" t="s">
        <v>475</v>
      </c>
      <c r="J209" t="s">
        <v>476</v>
      </c>
      <c r="K209" t="s">
        <v>477</v>
      </c>
      <c r="L209">
        <v>1368</v>
      </c>
      <c r="N209">
        <v>1011</v>
      </c>
      <c r="O209" t="s">
        <v>426</v>
      </c>
      <c r="P209" t="s">
        <v>426</v>
      </c>
      <c r="Q209">
        <v>1</v>
      </c>
      <c r="X209">
        <v>8.9600000000000009</v>
      </c>
      <c r="Y209">
        <v>0</v>
      </c>
      <c r="Z209">
        <v>1261.8699999999999</v>
      </c>
      <c r="AA209">
        <v>530.02</v>
      </c>
      <c r="AB209">
        <v>0</v>
      </c>
      <c r="AC209">
        <v>0</v>
      </c>
      <c r="AD209">
        <v>1</v>
      </c>
      <c r="AE209">
        <v>0</v>
      </c>
      <c r="AF209" t="s">
        <v>3</v>
      </c>
      <c r="AG209">
        <v>8.9600000000000009</v>
      </c>
      <c r="AH209">
        <v>2</v>
      </c>
      <c r="AI209">
        <v>45361039</v>
      </c>
      <c r="AJ209">
        <v>205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</row>
    <row r="210" spans="1:44" x14ac:dyDescent="0.2">
      <c r="A210">
        <f>ROW(Source!A267)</f>
        <v>267</v>
      </c>
      <c r="B210">
        <v>45361040</v>
      </c>
      <c r="C210">
        <v>45335821</v>
      </c>
      <c r="D210">
        <v>41667479</v>
      </c>
      <c r="E210">
        <v>1</v>
      </c>
      <c r="F210">
        <v>1</v>
      </c>
      <c r="G210">
        <v>27</v>
      </c>
      <c r="H210">
        <v>2</v>
      </c>
      <c r="I210" t="s">
        <v>478</v>
      </c>
      <c r="J210" t="s">
        <v>479</v>
      </c>
      <c r="K210" t="s">
        <v>480</v>
      </c>
      <c r="L210">
        <v>1368</v>
      </c>
      <c r="N210">
        <v>1011</v>
      </c>
      <c r="O210" t="s">
        <v>426</v>
      </c>
      <c r="P210" t="s">
        <v>426</v>
      </c>
      <c r="Q210">
        <v>1</v>
      </c>
      <c r="X210">
        <v>18.25</v>
      </c>
      <c r="Y210">
        <v>0</v>
      </c>
      <c r="Z210">
        <v>1827.95</v>
      </c>
      <c r="AA210">
        <v>720.55</v>
      </c>
      <c r="AB210">
        <v>0</v>
      </c>
      <c r="AC210">
        <v>0</v>
      </c>
      <c r="AD210">
        <v>1</v>
      </c>
      <c r="AE210">
        <v>0</v>
      </c>
      <c r="AF210" t="s">
        <v>3</v>
      </c>
      <c r="AG210">
        <v>18.25</v>
      </c>
      <c r="AH210">
        <v>2</v>
      </c>
      <c r="AI210">
        <v>45361040</v>
      </c>
      <c r="AJ210">
        <v>206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</row>
    <row r="211" spans="1:44" x14ac:dyDescent="0.2">
      <c r="A211">
        <f>ROW(Source!A267)</f>
        <v>267</v>
      </c>
      <c r="B211">
        <v>45361041</v>
      </c>
      <c r="C211">
        <v>45335821</v>
      </c>
      <c r="D211">
        <v>41667517</v>
      </c>
      <c r="E211">
        <v>1</v>
      </c>
      <c r="F211">
        <v>1</v>
      </c>
      <c r="G211">
        <v>27</v>
      </c>
      <c r="H211">
        <v>2</v>
      </c>
      <c r="I211" t="s">
        <v>526</v>
      </c>
      <c r="J211" t="s">
        <v>527</v>
      </c>
      <c r="K211" t="s">
        <v>528</v>
      </c>
      <c r="L211">
        <v>1368</v>
      </c>
      <c r="N211">
        <v>1011</v>
      </c>
      <c r="O211" t="s">
        <v>426</v>
      </c>
      <c r="P211" t="s">
        <v>426</v>
      </c>
      <c r="Q211">
        <v>1</v>
      </c>
      <c r="X211">
        <v>2.2400000000000002</v>
      </c>
      <c r="Y211">
        <v>0</v>
      </c>
      <c r="Z211">
        <v>1412.71</v>
      </c>
      <c r="AA211">
        <v>641.32000000000005</v>
      </c>
      <c r="AB211">
        <v>0</v>
      </c>
      <c r="AC211">
        <v>0</v>
      </c>
      <c r="AD211">
        <v>1</v>
      </c>
      <c r="AE211">
        <v>0</v>
      </c>
      <c r="AF211" t="s">
        <v>3</v>
      </c>
      <c r="AG211">
        <v>2.2400000000000002</v>
      </c>
      <c r="AH211">
        <v>2</v>
      </c>
      <c r="AI211">
        <v>45361041</v>
      </c>
      <c r="AJ211">
        <v>207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</row>
    <row r="212" spans="1:44" x14ac:dyDescent="0.2">
      <c r="A212">
        <f>ROW(Source!A267)</f>
        <v>267</v>
      </c>
      <c r="B212">
        <v>45361042</v>
      </c>
      <c r="C212">
        <v>45335821</v>
      </c>
      <c r="D212">
        <v>41667483</v>
      </c>
      <c r="E212">
        <v>1</v>
      </c>
      <c r="F212">
        <v>1</v>
      </c>
      <c r="G212">
        <v>27</v>
      </c>
      <c r="H212">
        <v>2</v>
      </c>
      <c r="I212" t="s">
        <v>529</v>
      </c>
      <c r="J212" t="s">
        <v>530</v>
      </c>
      <c r="K212" t="s">
        <v>531</v>
      </c>
      <c r="L212">
        <v>1368</v>
      </c>
      <c r="N212">
        <v>1011</v>
      </c>
      <c r="O212" t="s">
        <v>426</v>
      </c>
      <c r="P212" t="s">
        <v>426</v>
      </c>
      <c r="Q212">
        <v>1</v>
      </c>
      <c r="X212">
        <v>0.65</v>
      </c>
      <c r="Y212">
        <v>0</v>
      </c>
      <c r="Z212">
        <v>1213.3399999999999</v>
      </c>
      <c r="AA212">
        <v>461.6</v>
      </c>
      <c r="AB212">
        <v>0</v>
      </c>
      <c r="AC212">
        <v>0</v>
      </c>
      <c r="AD212">
        <v>1</v>
      </c>
      <c r="AE212">
        <v>0</v>
      </c>
      <c r="AF212" t="s">
        <v>3</v>
      </c>
      <c r="AG212">
        <v>0.65</v>
      </c>
      <c r="AH212">
        <v>2</v>
      </c>
      <c r="AI212">
        <v>45361042</v>
      </c>
      <c r="AJ212">
        <v>208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</row>
    <row r="213" spans="1:44" x14ac:dyDescent="0.2">
      <c r="A213">
        <f>ROW(Source!A267)</f>
        <v>267</v>
      </c>
      <c r="B213">
        <v>45361043</v>
      </c>
      <c r="C213">
        <v>45335821</v>
      </c>
      <c r="D213">
        <v>41669471</v>
      </c>
      <c r="E213">
        <v>1</v>
      </c>
      <c r="F213">
        <v>1</v>
      </c>
      <c r="G213">
        <v>27</v>
      </c>
      <c r="H213">
        <v>3</v>
      </c>
      <c r="I213" t="s">
        <v>487</v>
      </c>
      <c r="J213" t="s">
        <v>488</v>
      </c>
      <c r="K213" t="s">
        <v>489</v>
      </c>
      <c r="L213">
        <v>1339</v>
      </c>
      <c r="N213">
        <v>1007</v>
      </c>
      <c r="O213" t="s">
        <v>93</v>
      </c>
      <c r="P213" t="s">
        <v>93</v>
      </c>
      <c r="Q213">
        <v>1</v>
      </c>
      <c r="X213">
        <v>126</v>
      </c>
      <c r="Y213">
        <v>1763.75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 t="s">
        <v>3</v>
      </c>
      <c r="AG213">
        <v>126</v>
      </c>
      <c r="AH213">
        <v>2</v>
      </c>
      <c r="AI213">
        <v>45361043</v>
      </c>
      <c r="AJ213">
        <v>209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</row>
    <row r="214" spans="1:44" x14ac:dyDescent="0.2">
      <c r="A214">
        <f>ROW(Source!A267)</f>
        <v>267</v>
      </c>
      <c r="B214">
        <v>45361044</v>
      </c>
      <c r="C214">
        <v>45335821</v>
      </c>
      <c r="D214">
        <v>41670191</v>
      </c>
      <c r="E214">
        <v>1</v>
      </c>
      <c r="F214">
        <v>1</v>
      </c>
      <c r="G214">
        <v>27</v>
      </c>
      <c r="H214">
        <v>3</v>
      </c>
      <c r="I214" t="s">
        <v>442</v>
      </c>
      <c r="J214" t="s">
        <v>443</v>
      </c>
      <c r="K214" t="s">
        <v>444</v>
      </c>
      <c r="L214">
        <v>1339</v>
      </c>
      <c r="N214">
        <v>1007</v>
      </c>
      <c r="O214" t="s">
        <v>93</v>
      </c>
      <c r="P214" t="s">
        <v>93</v>
      </c>
      <c r="Q214">
        <v>1</v>
      </c>
      <c r="X214">
        <v>7</v>
      </c>
      <c r="Y214">
        <v>35.25</v>
      </c>
      <c r="Z214">
        <v>0</v>
      </c>
      <c r="AA214">
        <v>0</v>
      </c>
      <c r="AB214">
        <v>0</v>
      </c>
      <c r="AC214">
        <v>0</v>
      </c>
      <c r="AD214">
        <v>1</v>
      </c>
      <c r="AE214">
        <v>0</v>
      </c>
      <c r="AF214" t="s">
        <v>3</v>
      </c>
      <c r="AG214">
        <v>7</v>
      </c>
      <c r="AH214">
        <v>2</v>
      </c>
      <c r="AI214">
        <v>45361044</v>
      </c>
      <c r="AJ214">
        <v>210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</row>
    <row r="215" spans="1:44" x14ac:dyDescent="0.2">
      <c r="A215">
        <f>ROW(Source!A268)</f>
        <v>268</v>
      </c>
      <c r="B215">
        <v>45457541</v>
      </c>
      <c r="C215">
        <v>45335840</v>
      </c>
      <c r="D215">
        <v>41655038</v>
      </c>
      <c r="E215">
        <v>27</v>
      </c>
      <c r="F215">
        <v>1</v>
      </c>
      <c r="G215">
        <v>27</v>
      </c>
      <c r="H215">
        <v>1</v>
      </c>
      <c r="I215" t="s">
        <v>420</v>
      </c>
      <c r="J215" t="s">
        <v>3</v>
      </c>
      <c r="K215" t="s">
        <v>421</v>
      </c>
      <c r="L215">
        <v>1191</v>
      </c>
      <c r="N215">
        <v>1013</v>
      </c>
      <c r="O215" t="s">
        <v>422</v>
      </c>
      <c r="P215" t="s">
        <v>422</v>
      </c>
      <c r="Q215">
        <v>1</v>
      </c>
      <c r="X215">
        <v>13.57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1</v>
      </c>
      <c r="AF215" t="s">
        <v>3</v>
      </c>
      <c r="AG215">
        <v>13.57</v>
      </c>
      <c r="AH215">
        <v>2</v>
      </c>
      <c r="AI215">
        <v>45457541</v>
      </c>
      <c r="AJ215">
        <v>211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44" x14ac:dyDescent="0.2">
      <c r="A216">
        <f>ROW(Source!A268)</f>
        <v>268</v>
      </c>
      <c r="B216">
        <v>45457542</v>
      </c>
      <c r="C216">
        <v>45335840</v>
      </c>
      <c r="D216">
        <v>41667480</v>
      </c>
      <c r="E216">
        <v>1</v>
      </c>
      <c r="F216">
        <v>1</v>
      </c>
      <c r="G216">
        <v>27</v>
      </c>
      <c r="H216">
        <v>2</v>
      </c>
      <c r="I216" t="s">
        <v>433</v>
      </c>
      <c r="J216" t="s">
        <v>434</v>
      </c>
      <c r="K216" t="s">
        <v>435</v>
      </c>
      <c r="L216">
        <v>1368</v>
      </c>
      <c r="N216">
        <v>1011</v>
      </c>
      <c r="O216" t="s">
        <v>426</v>
      </c>
      <c r="P216" t="s">
        <v>426</v>
      </c>
      <c r="Q216">
        <v>1</v>
      </c>
      <c r="X216">
        <v>0.46</v>
      </c>
      <c r="Y216">
        <v>0</v>
      </c>
      <c r="Z216">
        <v>888.61</v>
      </c>
      <c r="AA216">
        <v>396.74</v>
      </c>
      <c r="AB216">
        <v>0</v>
      </c>
      <c r="AC216">
        <v>0</v>
      </c>
      <c r="AD216">
        <v>1</v>
      </c>
      <c r="AE216">
        <v>0</v>
      </c>
      <c r="AF216" t="s">
        <v>3</v>
      </c>
      <c r="AG216">
        <v>0.46</v>
      </c>
      <c r="AH216">
        <v>2</v>
      </c>
      <c r="AI216">
        <v>45457542</v>
      </c>
      <c r="AJ216">
        <v>212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44" x14ac:dyDescent="0.2">
      <c r="A217">
        <f>ROW(Source!A268)</f>
        <v>268</v>
      </c>
      <c r="B217">
        <v>45457543</v>
      </c>
      <c r="C217">
        <v>45335840</v>
      </c>
      <c r="D217">
        <v>41667481</v>
      </c>
      <c r="E217">
        <v>1</v>
      </c>
      <c r="F217">
        <v>1</v>
      </c>
      <c r="G217">
        <v>27</v>
      </c>
      <c r="H217">
        <v>2</v>
      </c>
      <c r="I217" t="s">
        <v>538</v>
      </c>
      <c r="J217" t="s">
        <v>539</v>
      </c>
      <c r="K217" t="s">
        <v>540</v>
      </c>
      <c r="L217">
        <v>1368</v>
      </c>
      <c r="N217">
        <v>1011</v>
      </c>
      <c r="O217" t="s">
        <v>426</v>
      </c>
      <c r="P217" t="s">
        <v>426</v>
      </c>
      <c r="Q217">
        <v>1</v>
      </c>
      <c r="X217">
        <v>1.39</v>
      </c>
      <c r="Y217">
        <v>0</v>
      </c>
      <c r="Z217">
        <v>880.59</v>
      </c>
      <c r="AA217">
        <v>534.02</v>
      </c>
      <c r="AB217">
        <v>0</v>
      </c>
      <c r="AC217">
        <v>0</v>
      </c>
      <c r="AD217">
        <v>1</v>
      </c>
      <c r="AE217">
        <v>0</v>
      </c>
      <c r="AF217" t="s">
        <v>3</v>
      </c>
      <c r="AG217">
        <v>1.39</v>
      </c>
      <c r="AH217">
        <v>2</v>
      </c>
      <c r="AI217">
        <v>45457543</v>
      </c>
      <c r="AJ217">
        <v>213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44" x14ac:dyDescent="0.2">
      <c r="A218">
        <f>ROW(Source!A268)</f>
        <v>268</v>
      </c>
      <c r="B218">
        <v>45457544</v>
      </c>
      <c r="C218">
        <v>45335840</v>
      </c>
      <c r="D218">
        <v>41671373</v>
      </c>
      <c r="E218">
        <v>1</v>
      </c>
      <c r="F218">
        <v>1</v>
      </c>
      <c r="G218">
        <v>27</v>
      </c>
      <c r="H218">
        <v>3</v>
      </c>
      <c r="I218" t="s">
        <v>83</v>
      </c>
      <c r="J218" t="s">
        <v>84</v>
      </c>
      <c r="K218" t="s">
        <v>193</v>
      </c>
      <c r="L218">
        <v>1348</v>
      </c>
      <c r="N218">
        <v>1009</v>
      </c>
      <c r="O218" t="s">
        <v>26</v>
      </c>
      <c r="P218" t="s">
        <v>26</v>
      </c>
      <c r="Q218">
        <v>1000</v>
      </c>
      <c r="X218">
        <v>9.58</v>
      </c>
      <c r="Y218">
        <v>2690.29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 t="s">
        <v>3</v>
      </c>
      <c r="AG218">
        <v>9.58</v>
      </c>
      <c r="AH218">
        <v>2</v>
      </c>
      <c r="AI218">
        <v>45457544</v>
      </c>
      <c r="AJ218">
        <v>214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</row>
    <row r="219" spans="1:44" x14ac:dyDescent="0.2">
      <c r="A219">
        <f>ROW(Source!A271)</f>
        <v>271</v>
      </c>
      <c r="B219">
        <v>46238492</v>
      </c>
      <c r="C219">
        <v>45335852</v>
      </c>
      <c r="D219">
        <v>41655038</v>
      </c>
      <c r="E219">
        <v>27</v>
      </c>
      <c r="F219">
        <v>1</v>
      </c>
      <c r="G219">
        <v>27</v>
      </c>
      <c r="H219">
        <v>1</v>
      </c>
      <c r="I219" t="s">
        <v>420</v>
      </c>
      <c r="J219" t="s">
        <v>3</v>
      </c>
      <c r="K219" t="s">
        <v>421</v>
      </c>
      <c r="L219">
        <v>1191</v>
      </c>
      <c r="N219">
        <v>1013</v>
      </c>
      <c r="O219" t="s">
        <v>422</v>
      </c>
      <c r="P219" t="s">
        <v>422</v>
      </c>
      <c r="Q219">
        <v>1</v>
      </c>
      <c r="X219">
        <v>18.440000000000001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1</v>
      </c>
      <c r="AF219" t="s">
        <v>3</v>
      </c>
      <c r="AG219">
        <v>18.440000000000001</v>
      </c>
      <c r="AH219">
        <v>2</v>
      </c>
      <c r="AI219">
        <v>46238492</v>
      </c>
      <c r="AJ219">
        <v>216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44" x14ac:dyDescent="0.2">
      <c r="A220">
        <f>ROW(Source!A271)</f>
        <v>271</v>
      </c>
      <c r="B220">
        <v>46238493</v>
      </c>
      <c r="C220">
        <v>45335852</v>
      </c>
      <c r="D220">
        <v>41667979</v>
      </c>
      <c r="E220">
        <v>1</v>
      </c>
      <c r="F220">
        <v>1</v>
      </c>
      <c r="G220">
        <v>27</v>
      </c>
      <c r="H220">
        <v>2</v>
      </c>
      <c r="I220" t="s">
        <v>559</v>
      </c>
      <c r="J220" t="s">
        <v>560</v>
      </c>
      <c r="K220" t="s">
        <v>561</v>
      </c>
      <c r="L220">
        <v>1368</v>
      </c>
      <c r="N220">
        <v>1011</v>
      </c>
      <c r="O220" t="s">
        <v>426</v>
      </c>
      <c r="P220" t="s">
        <v>426</v>
      </c>
      <c r="Q220">
        <v>1</v>
      </c>
      <c r="X220">
        <v>2.64</v>
      </c>
      <c r="Y220">
        <v>0</v>
      </c>
      <c r="Z220">
        <v>531.41</v>
      </c>
      <c r="AA220">
        <v>373.56</v>
      </c>
      <c r="AB220">
        <v>0</v>
      </c>
      <c r="AC220">
        <v>0</v>
      </c>
      <c r="AD220">
        <v>1</v>
      </c>
      <c r="AE220">
        <v>0</v>
      </c>
      <c r="AF220" t="s">
        <v>3</v>
      </c>
      <c r="AG220">
        <v>2.64</v>
      </c>
      <c r="AH220">
        <v>2</v>
      </c>
      <c r="AI220">
        <v>46238493</v>
      </c>
      <c r="AJ220">
        <v>217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</row>
    <row r="221" spans="1:44" x14ac:dyDescent="0.2">
      <c r="A221">
        <f>ROW(Source!A271)</f>
        <v>271</v>
      </c>
      <c r="B221">
        <v>46238494</v>
      </c>
      <c r="C221">
        <v>45335852</v>
      </c>
      <c r="D221">
        <v>41668202</v>
      </c>
      <c r="E221">
        <v>1</v>
      </c>
      <c r="F221">
        <v>1</v>
      </c>
      <c r="G221">
        <v>27</v>
      </c>
      <c r="H221">
        <v>2</v>
      </c>
      <c r="I221" t="s">
        <v>562</v>
      </c>
      <c r="J221" t="s">
        <v>563</v>
      </c>
      <c r="K221" t="s">
        <v>564</v>
      </c>
      <c r="L221">
        <v>1368</v>
      </c>
      <c r="N221">
        <v>1011</v>
      </c>
      <c r="O221" t="s">
        <v>426</v>
      </c>
      <c r="P221" t="s">
        <v>426</v>
      </c>
      <c r="Q221">
        <v>1</v>
      </c>
      <c r="X221">
        <v>1.18</v>
      </c>
      <c r="Y221">
        <v>0</v>
      </c>
      <c r="Z221">
        <v>7.44</v>
      </c>
      <c r="AA221">
        <v>0.98</v>
      </c>
      <c r="AB221">
        <v>0</v>
      </c>
      <c r="AC221">
        <v>0</v>
      </c>
      <c r="AD221">
        <v>1</v>
      </c>
      <c r="AE221">
        <v>0</v>
      </c>
      <c r="AF221" t="s">
        <v>3</v>
      </c>
      <c r="AG221">
        <v>1.18</v>
      </c>
      <c r="AH221">
        <v>2</v>
      </c>
      <c r="AI221">
        <v>46238494</v>
      </c>
      <c r="AJ221">
        <v>218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44" x14ac:dyDescent="0.2">
      <c r="A222">
        <f>ROW(Source!A271)</f>
        <v>271</v>
      </c>
      <c r="B222">
        <v>46238495</v>
      </c>
      <c r="C222">
        <v>45335852</v>
      </c>
      <c r="D222">
        <v>41667404</v>
      </c>
      <c r="E222">
        <v>1</v>
      </c>
      <c r="F222">
        <v>1</v>
      </c>
      <c r="G222">
        <v>27</v>
      </c>
      <c r="H222">
        <v>2</v>
      </c>
      <c r="I222" t="s">
        <v>565</v>
      </c>
      <c r="J222" t="s">
        <v>566</v>
      </c>
      <c r="K222" t="s">
        <v>567</v>
      </c>
      <c r="L222">
        <v>1368</v>
      </c>
      <c r="N222">
        <v>1011</v>
      </c>
      <c r="O222" t="s">
        <v>426</v>
      </c>
      <c r="P222" t="s">
        <v>426</v>
      </c>
      <c r="Q222">
        <v>1</v>
      </c>
      <c r="X222">
        <v>0.01</v>
      </c>
      <c r="Y222">
        <v>0</v>
      </c>
      <c r="Z222">
        <v>616.73</v>
      </c>
      <c r="AA222">
        <v>511.29</v>
      </c>
      <c r="AB222">
        <v>0</v>
      </c>
      <c r="AC222">
        <v>0</v>
      </c>
      <c r="AD222">
        <v>1</v>
      </c>
      <c r="AE222">
        <v>0</v>
      </c>
      <c r="AF222" t="s">
        <v>3</v>
      </c>
      <c r="AG222">
        <v>0.01</v>
      </c>
      <c r="AH222">
        <v>2</v>
      </c>
      <c r="AI222">
        <v>46238495</v>
      </c>
      <c r="AJ222">
        <v>219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44" x14ac:dyDescent="0.2">
      <c r="A223">
        <f>ROW(Source!A271)</f>
        <v>271</v>
      </c>
      <c r="B223">
        <v>46238496</v>
      </c>
      <c r="C223">
        <v>45335852</v>
      </c>
      <c r="D223">
        <v>41667588</v>
      </c>
      <c r="E223">
        <v>1</v>
      </c>
      <c r="F223">
        <v>1</v>
      </c>
      <c r="G223">
        <v>27</v>
      </c>
      <c r="H223">
        <v>2</v>
      </c>
      <c r="I223" t="s">
        <v>568</v>
      </c>
      <c r="J223" t="s">
        <v>569</v>
      </c>
      <c r="K223" t="s">
        <v>570</v>
      </c>
      <c r="L223">
        <v>1368</v>
      </c>
      <c r="N223">
        <v>1011</v>
      </c>
      <c r="O223" t="s">
        <v>426</v>
      </c>
      <c r="P223" t="s">
        <v>426</v>
      </c>
      <c r="Q223">
        <v>1</v>
      </c>
      <c r="X223">
        <v>2.64</v>
      </c>
      <c r="Y223">
        <v>0</v>
      </c>
      <c r="Z223">
        <v>454.31</v>
      </c>
      <c r="AA223">
        <v>405.68</v>
      </c>
      <c r="AB223">
        <v>0</v>
      </c>
      <c r="AC223">
        <v>0</v>
      </c>
      <c r="AD223">
        <v>1</v>
      </c>
      <c r="AE223">
        <v>0</v>
      </c>
      <c r="AF223" t="s">
        <v>3</v>
      </c>
      <c r="AG223">
        <v>2.64</v>
      </c>
      <c r="AH223">
        <v>2</v>
      </c>
      <c r="AI223">
        <v>46238496</v>
      </c>
      <c r="AJ223">
        <v>220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</row>
    <row r="224" spans="1:44" x14ac:dyDescent="0.2">
      <c r="A224">
        <f>ROW(Source!A271)</f>
        <v>271</v>
      </c>
      <c r="B224">
        <v>46238497</v>
      </c>
      <c r="C224">
        <v>45335852</v>
      </c>
      <c r="D224">
        <v>41670412</v>
      </c>
      <c r="E224">
        <v>1</v>
      </c>
      <c r="F224">
        <v>1</v>
      </c>
      <c r="G224">
        <v>27</v>
      </c>
      <c r="H224">
        <v>3</v>
      </c>
      <c r="I224" t="s">
        <v>571</v>
      </c>
      <c r="J224" t="s">
        <v>572</v>
      </c>
      <c r="K224" t="s">
        <v>573</v>
      </c>
      <c r="L224">
        <v>1327</v>
      </c>
      <c r="N224">
        <v>1005</v>
      </c>
      <c r="O224" t="s">
        <v>18</v>
      </c>
      <c r="P224" t="s">
        <v>18</v>
      </c>
      <c r="Q224">
        <v>1</v>
      </c>
      <c r="X224">
        <v>5.6</v>
      </c>
      <c r="Y224">
        <v>12.02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 t="s">
        <v>3</v>
      </c>
      <c r="AG224">
        <v>5.6</v>
      </c>
      <c r="AH224">
        <v>2</v>
      </c>
      <c r="AI224">
        <v>46238497</v>
      </c>
      <c r="AJ224">
        <v>221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44" x14ac:dyDescent="0.2">
      <c r="A225">
        <f>ROW(Source!A271)</f>
        <v>271</v>
      </c>
      <c r="B225">
        <v>46238498</v>
      </c>
      <c r="C225">
        <v>45335852</v>
      </c>
      <c r="D225">
        <v>41670499</v>
      </c>
      <c r="E225">
        <v>1</v>
      </c>
      <c r="F225">
        <v>1</v>
      </c>
      <c r="G225">
        <v>27</v>
      </c>
      <c r="H225">
        <v>3</v>
      </c>
      <c r="I225" t="s">
        <v>574</v>
      </c>
      <c r="J225" t="s">
        <v>575</v>
      </c>
      <c r="K225" t="s">
        <v>576</v>
      </c>
      <c r="L225">
        <v>1348</v>
      </c>
      <c r="N225">
        <v>1009</v>
      </c>
      <c r="O225" t="s">
        <v>26</v>
      </c>
      <c r="P225" t="s">
        <v>26</v>
      </c>
      <c r="Q225">
        <v>1000</v>
      </c>
      <c r="X225">
        <v>3.15E-3</v>
      </c>
      <c r="Y225">
        <v>343020.03</v>
      </c>
      <c r="Z225">
        <v>0</v>
      </c>
      <c r="AA225">
        <v>0</v>
      </c>
      <c r="AB225">
        <v>0</v>
      </c>
      <c r="AC225">
        <v>0</v>
      </c>
      <c r="AD225">
        <v>1</v>
      </c>
      <c r="AE225">
        <v>0</v>
      </c>
      <c r="AF225" t="s">
        <v>3</v>
      </c>
      <c r="AG225">
        <v>3.15E-3</v>
      </c>
      <c r="AH225">
        <v>2</v>
      </c>
      <c r="AI225">
        <v>46238498</v>
      </c>
      <c r="AJ225">
        <v>222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44" x14ac:dyDescent="0.2">
      <c r="A226">
        <f>ROW(Source!A271)</f>
        <v>271</v>
      </c>
      <c r="B226">
        <v>46238499</v>
      </c>
      <c r="C226">
        <v>45335852</v>
      </c>
      <c r="D226">
        <v>41670716</v>
      </c>
      <c r="E226">
        <v>1</v>
      </c>
      <c r="F226">
        <v>1</v>
      </c>
      <c r="G226">
        <v>27</v>
      </c>
      <c r="H226">
        <v>3</v>
      </c>
      <c r="I226" t="s">
        <v>279</v>
      </c>
      <c r="J226" t="s">
        <v>282</v>
      </c>
      <c r="K226" t="s">
        <v>280</v>
      </c>
      <c r="L226">
        <v>1346</v>
      </c>
      <c r="N226">
        <v>1009</v>
      </c>
      <c r="O226" t="s">
        <v>281</v>
      </c>
      <c r="P226" t="s">
        <v>281</v>
      </c>
      <c r="Q226">
        <v>1</v>
      </c>
      <c r="X226">
        <v>735</v>
      </c>
      <c r="Y226">
        <v>17.77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 t="s">
        <v>3</v>
      </c>
      <c r="AG226">
        <v>735</v>
      </c>
      <c r="AH226">
        <v>2</v>
      </c>
      <c r="AI226">
        <v>46238499</v>
      </c>
      <c r="AJ226">
        <v>223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44" x14ac:dyDescent="0.2">
      <c r="A227">
        <f>ROW(Source!A271)</f>
        <v>271</v>
      </c>
      <c r="B227">
        <v>46238500</v>
      </c>
      <c r="C227">
        <v>45335852</v>
      </c>
      <c r="D227">
        <v>41670723</v>
      </c>
      <c r="E227">
        <v>1</v>
      </c>
      <c r="F227">
        <v>1</v>
      </c>
      <c r="G227">
        <v>27</v>
      </c>
      <c r="H227">
        <v>3</v>
      </c>
      <c r="I227" t="s">
        <v>577</v>
      </c>
      <c r="J227" t="s">
        <v>578</v>
      </c>
      <c r="K227" t="s">
        <v>579</v>
      </c>
      <c r="L227">
        <v>1346</v>
      </c>
      <c r="N227">
        <v>1009</v>
      </c>
      <c r="O227" t="s">
        <v>281</v>
      </c>
      <c r="P227" t="s">
        <v>281</v>
      </c>
      <c r="Q227">
        <v>1</v>
      </c>
      <c r="X227">
        <v>241.5</v>
      </c>
      <c r="Y227">
        <v>202.34</v>
      </c>
      <c r="Z227">
        <v>0</v>
      </c>
      <c r="AA227">
        <v>0</v>
      </c>
      <c r="AB227">
        <v>0</v>
      </c>
      <c r="AC227">
        <v>0</v>
      </c>
      <c r="AD227">
        <v>1</v>
      </c>
      <c r="AE227">
        <v>0</v>
      </c>
      <c r="AF227" t="s">
        <v>3</v>
      </c>
      <c r="AG227">
        <v>241.5</v>
      </c>
      <c r="AH227">
        <v>2</v>
      </c>
      <c r="AI227">
        <v>46238500</v>
      </c>
      <c r="AJ227">
        <v>224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</row>
    <row r="228" spans="1:44" x14ac:dyDescent="0.2">
      <c r="A228">
        <f>ROW(Source!A271)</f>
        <v>271</v>
      </c>
      <c r="B228">
        <v>46238501</v>
      </c>
      <c r="C228">
        <v>45335852</v>
      </c>
      <c r="D228">
        <v>41668690</v>
      </c>
      <c r="E228">
        <v>1</v>
      </c>
      <c r="F228">
        <v>1</v>
      </c>
      <c r="G228">
        <v>27</v>
      </c>
      <c r="H228">
        <v>3</v>
      </c>
      <c r="I228" t="s">
        <v>580</v>
      </c>
      <c r="J228" t="s">
        <v>581</v>
      </c>
      <c r="K228" t="s">
        <v>582</v>
      </c>
      <c r="L228">
        <v>1348</v>
      </c>
      <c r="N228">
        <v>1009</v>
      </c>
      <c r="O228" t="s">
        <v>26</v>
      </c>
      <c r="P228" t="s">
        <v>26</v>
      </c>
      <c r="Q228">
        <v>1000</v>
      </c>
      <c r="X228">
        <v>5.2499999999999998E-2</v>
      </c>
      <c r="Y228">
        <v>748299.67</v>
      </c>
      <c r="Z228">
        <v>0</v>
      </c>
      <c r="AA228">
        <v>0</v>
      </c>
      <c r="AB228">
        <v>0</v>
      </c>
      <c r="AC228">
        <v>0</v>
      </c>
      <c r="AD228">
        <v>1</v>
      </c>
      <c r="AE228">
        <v>0</v>
      </c>
      <c r="AF228" t="s">
        <v>3</v>
      </c>
      <c r="AG228">
        <v>5.2499999999999998E-2</v>
      </c>
      <c r="AH228">
        <v>2</v>
      </c>
      <c r="AI228">
        <v>46238501</v>
      </c>
      <c r="AJ228">
        <v>225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44" x14ac:dyDescent="0.2">
      <c r="A229">
        <f>ROW(Source!A272)</f>
        <v>272</v>
      </c>
      <c r="B229">
        <v>45457535</v>
      </c>
      <c r="C229">
        <v>45361094</v>
      </c>
      <c r="D229">
        <v>41655038</v>
      </c>
      <c r="E229">
        <v>27</v>
      </c>
      <c r="F229">
        <v>1</v>
      </c>
      <c r="G229">
        <v>27</v>
      </c>
      <c r="H229">
        <v>1</v>
      </c>
      <c r="I229" t="s">
        <v>420</v>
      </c>
      <c r="J229" t="s">
        <v>3</v>
      </c>
      <c r="K229" t="s">
        <v>421</v>
      </c>
      <c r="L229">
        <v>1191</v>
      </c>
      <c r="N229">
        <v>1013</v>
      </c>
      <c r="O229" t="s">
        <v>422</v>
      </c>
      <c r="P229" t="s">
        <v>422</v>
      </c>
      <c r="Q229">
        <v>1</v>
      </c>
      <c r="X229">
        <v>2.65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1</v>
      </c>
      <c r="AF229" t="s">
        <v>277</v>
      </c>
      <c r="AG229">
        <v>13.25</v>
      </c>
      <c r="AH229">
        <v>2</v>
      </c>
      <c r="AI229">
        <v>45457535</v>
      </c>
      <c r="AJ229">
        <v>226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44" x14ac:dyDescent="0.2">
      <c r="A230">
        <f>ROW(Source!A272)</f>
        <v>272</v>
      </c>
      <c r="B230">
        <v>45457536</v>
      </c>
      <c r="C230">
        <v>45361094</v>
      </c>
      <c r="D230">
        <v>41667979</v>
      </c>
      <c r="E230">
        <v>1</v>
      </c>
      <c r="F230">
        <v>1</v>
      </c>
      <c r="G230">
        <v>27</v>
      </c>
      <c r="H230">
        <v>2</v>
      </c>
      <c r="I230" t="s">
        <v>559</v>
      </c>
      <c r="J230" t="s">
        <v>560</v>
      </c>
      <c r="K230" t="s">
        <v>561</v>
      </c>
      <c r="L230">
        <v>1368</v>
      </c>
      <c r="N230">
        <v>1011</v>
      </c>
      <c r="O230" t="s">
        <v>426</v>
      </c>
      <c r="P230" t="s">
        <v>426</v>
      </c>
      <c r="Q230">
        <v>1</v>
      </c>
      <c r="X230">
        <v>0.5</v>
      </c>
      <c r="Y230">
        <v>0</v>
      </c>
      <c r="Z230">
        <v>531.41</v>
      </c>
      <c r="AA230">
        <v>373.56</v>
      </c>
      <c r="AB230">
        <v>0</v>
      </c>
      <c r="AC230">
        <v>0</v>
      </c>
      <c r="AD230">
        <v>1</v>
      </c>
      <c r="AE230">
        <v>0</v>
      </c>
      <c r="AF230" t="s">
        <v>277</v>
      </c>
      <c r="AG230">
        <v>2.5</v>
      </c>
      <c r="AH230">
        <v>2</v>
      </c>
      <c r="AI230">
        <v>45457536</v>
      </c>
      <c r="AJ230">
        <v>227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44" x14ac:dyDescent="0.2">
      <c r="A231">
        <f>ROW(Source!A272)</f>
        <v>272</v>
      </c>
      <c r="B231">
        <v>45457537</v>
      </c>
      <c r="C231">
        <v>45361094</v>
      </c>
      <c r="D231">
        <v>41667588</v>
      </c>
      <c r="E231">
        <v>1</v>
      </c>
      <c r="F231">
        <v>1</v>
      </c>
      <c r="G231">
        <v>27</v>
      </c>
      <c r="H231">
        <v>2</v>
      </c>
      <c r="I231" t="s">
        <v>568</v>
      </c>
      <c r="J231" t="s">
        <v>569</v>
      </c>
      <c r="K231" t="s">
        <v>570</v>
      </c>
      <c r="L231">
        <v>1368</v>
      </c>
      <c r="N231">
        <v>1011</v>
      </c>
      <c r="O231" t="s">
        <v>426</v>
      </c>
      <c r="P231" t="s">
        <v>426</v>
      </c>
      <c r="Q231">
        <v>1</v>
      </c>
      <c r="X231">
        <v>0.5</v>
      </c>
      <c r="Y231">
        <v>0</v>
      </c>
      <c r="Z231">
        <v>454.31</v>
      </c>
      <c r="AA231">
        <v>405.68</v>
      </c>
      <c r="AB231">
        <v>0</v>
      </c>
      <c r="AC231">
        <v>0</v>
      </c>
      <c r="AD231">
        <v>1</v>
      </c>
      <c r="AE231">
        <v>0</v>
      </c>
      <c r="AF231" t="s">
        <v>277</v>
      </c>
      <c r="AG231">
        <v>2.5</v>
      </c>
      <c r="AH231">
        <v>2</v>
      </c>
      <c r="AI231">
        <v>45457537</v>
      </c>
      <c r="AJ231">
        <v>228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</row>
    <row r="232" spans="1:44" x14ac:dyDescent="0.2">
      <c r="A232">
        <f>ROW(Source!A272)</f>
        <v>272</v>
      </c>
      <c r="B232">
        <v>45457538</v>
      </c>
      <c r="C232">
        <v>45361094</v>
      </c>
      <c r="D232">
        <v>41670716</v>
      </c>
      <c r="E232">
        <v>1</v>
      </c>
      <c r="F232">
        <v>1</v>
      </c>
      <c r="G232">
        <v>27</v>
      </c>
      <c r="H232">
        <v>3</v>
      </c>
      <c r="I232" t="s">
        <v>279</v>
      </c>
      <c r="J232" t="s">
        <v>282</v>
      </c>
      <c r="K232" t="s">
        <v>280</v>
      </c>
      <c r="L232">
        <v>1346</v>
      </c>
      <c r="N232">
        <v>1009</v>
      </c>
      <c r="O232" t="s">
        <v>281</v>
      </c>
      <c r="P232" t="s">
        <v>281</v>
      </c>
      <c r="Q232">
        <v>1</v>
      </c>
      <c r="X232">
        <v>147</v>
      </c>
      <c r="Y232">
        <v>17.77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0</v>
      </c>
      <c r="AF232" t="s">
        <v>277</v>
      </c>
      <c r="AG232">
        <v>735</v>
      </c>
      <c r="AH232">
        <v>2</v>
      </c>
      <c r="AI232">
        <v>45457538</v>
      </c>
      <c r="AJ232">
        <v>229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</row>
    <row r="233" spans="1:44" x14ac:dyDescent="0.2">
      <c r="A233">
        <f>ROW(Source!A272)</f>
        <v>272</v>
      </c>
      <c r="B233">
        <v>45457539</v>
      </c>
      <c r="C233">
        <v>45361094</v>
      </c>
      <c r="D233">
        <v>41670723</v>
      </c>
      <c r="E233">
        <v>1</v>
      </c>
      <c r="F233">
        <v>1</v>
      </c>
      <c r="G233">
        <v>27</v>
      </c>
      <c r="H233">
        <v>3</v>
      </c>
      <c r="I233" t="s">
        <v>577</v>
      </c>
      <c r="J233" t="s">
        <v>578</v>
      </c>
      <c r="K233" t="s">
        <v>579</v>
      </c>
      <c r="L233">
        <v>1346</v>
      </c>
      <c r="N233">
        <v>1009</v>
      </c>
      <c r="O233" t="s">
        <v>281</v>
      </c>
      <c r="P233" t="s">
        <v>281</v>
      </c>
      <c r="Q233">
        <v>1</v>
      </c>
      <c r="X233">
        <v>42</v>
      </c>
      <c r="Y233">
        <v>202.34</v>
      </c>
      <c r="Z233">
        <v>0</v>
      </c>
      <c r="AA233">
        <v>0</v>
      </c>
      <c r="AB233">
        <v>0</v>
      </c>
      <c r="AC233">
        <v>0</v>
      </c>
      <c r="AD233">
        <v>1</v>
      </c>
      <c r="AE233">
        <v>0</v>
      </c>
      <c r="AF233" t="s">
        <v>277</v>
      </c>
      <c r="AG233">
        <v>210</v>
      </c>
      <c r="AH233">
        <v>2</v>
      </c>
      <c r="AI233">
        <v>45457539</v>
      </c>
      <c r="AJ233">
        <v>230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</row>
    <row r="234" spans="1:44" x14ac:dyDescent="0.2">
      <c r="A234">
        <f>ROW(Source!A272)</f>
        <v>272</v>
      </c>
      <c r="B234">
        <v>45457540</v>
      </c>
      <c r="C234">
        <v>45361094</v>
      </c>
      <c r="D234">
        <v>41668690</v>
      </c>
      <c r="E234">
        <v>1</v>
      </c>
      <c r="F234">
        <v>1</v>
      </c>
      <c r="G234">
        <v>27</v>
      </c>
      <c r="H234">
        <v>3</v>
      </c>
      <c r="I234" t="s">
        <v>580</v>
      </c>
      <c r="J234" t="s">
        <v>581</v>
      </c>
      <c r="K234" t="s">
        <v>582</v>
      </c>
      <c r="L234">
        <v>1348</v>
      </c>
      <c r="N234">
        <v>1009</v>
      </c>
      <c r="O234" t="s">
        <v>26</v>
      </c>
      <c r="P234" t="s">
        <v>26</v>
      </c>
      <c r="Q234">
        <v>1000</v>
      </c>
      <c r="X234">
        <v>1.0500000000000001E-2</v>
      </c>
      <c r="Y234">
        <v>748299.67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0</v>
      </c>
      <c r="AF234" t="s">
        <v>277</v>
      </c>
      <c r="AG234">
        <v>5.2499999999999998E-2</v>
      </c>
      <c r="AH234">
        <v>2</v>
      </c>
      <c r="AI234">
        <v>45457540</v>
      </c>
      <c r="AJ234">
        <v>231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</row>
    <row r="235" spans="1:44" x14ac:dyDescent="0.2">
      <c r="A235">
        <f>ROW(Source!A273)</f>
        <v>273</v>
      </c>
      <c r="B235">
        <v>45361114</v>
      </c>
      <c r="C235">
        <v>45361113</v>
      </c>
      <c r="D235">
        <v>41655038</v>
      </c>
      <c r="E235">
        <v>27</v>
      </c>
      <c r="F235">
        <v>1</v>
      </c>
      <c r="G235">
        <v>27</v>
      </c>
      <c r="H235">
        <v>1</v>
      </c>
      <c r="I235" t="s">
        <v>420</v>
      </c>
      <c r="J235" t="s">
        <v>3</v>
      </c>
      <c r="K235" t="s">
        <v>421</v>
      </c>
      <c r="L235">
        <v>1191</v>
      </c>
      <c r="N235">
        <v>1013</v>
      </c>
      <c r="O235" t="s">
        <v>422</v>
      </c>
      <c r="P235" t="s">
        <v>422</v>
      </c>
      <c r="Q235">
        <v>1</v>
      </c>
      <c r="X235">
        <v>18.440000000000001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1</v>
      </c>
      <c r="AF235" t="s">
        <v>3</v>
      </c>
      <c r="AG235">
        <v>18.440000000000001</v>
      </c>
      <c r="AH235">
        <v>2</v>
      </c>
      <c r="AI235">
        <v>45361114</v>
      </c>
      <c r="AJ235">
        <v>232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44" x14ac:dyDescent="0.2">
      <c r="A236">
        <f>ROW(Source!A273)</f>
        <v>273</v>
      </c>
      <c r="B236">
        <v>45361115</v>
      </c>
      <c r="C236">
        <v>45361113</v>
      </c>
      <c r="D236">
        <v>41667979</v>
      </c>
      <c r="E236">
        <v>1</v>
      </c>
      <c r="F236">
        <v>1</v>
      </c>
      <c r="G236">
        <v>27</v>
      </c>
      <c r="H236">
        <v>2</v>
      </c>
      <c r="I236" t="s">
        <v>559</v>
      </c>
      <c r="J236" t="s">
        <v>560</v>
      </c>
      <c r="K236" t="s">
        <v>561</v>
      </c>
      <c r="L236">
        <v>1368</v>
      </c>
      <c r="N236">
        <v>1011</v>
      </c>
      <c r="O236" t="s">
        <v>426</v>
      </c>
      <c r="P236" t="s">
        <v>426</v>
      </c>
      <c r="Q236">
        <v>1</v>
      </c>
      <c r="X236">
        <v>2.64</v>
      </c>
      <c r="Y236">
        <v>0</v>
      </c>
      <c r="Z236">
        <v>531.41</v>
      </c>
      <c r="AA236">
        <v>373.56</v>
      </c>
      <c r="AB236">
        <v>0</v>
      </c>
      <c r="AC236">
        <v>0</v>
      </c>
      <c r="AD236">
        <v>1</v>
      </c>
      <c r="AE236">
        <v>0</v>
      </c>
      <c r="AF236" t="s">
        <v>3</v>
      </c>
      <c r="AG236">
        <v>2.64</v>
      </c>
      <c r="AH236">
        <v>2</v>
      </c>
      <c r="AI236">
        <v>45361115</v>
      </c>
      <c r="AJ236">
        <v>233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44" x14ac:dyDescent="0.2">
      <c r="A237">
        <f>ROW(Source!A273)</f>
        <v>273</v>
      </c>
      <c r="B237">
        <v>45361116</v>
      </c>
      <c r="C237">
        <v>45361113</v>
      </c>
      <c r="D237">
        <v>41668202</v>
      </c>
      <c r="E237">
        <v>1</v>
      </c>
      <c r="F237">
        <v>1</v>
      </c>
      <c r="G237">
        <v>27</v>
      </c>
      <c r="H237">
        <v>2</v>
      </c>
      <c r="I237" t="s">
        <v>562</v>
      </c>
      <c r="J237" t="s">
        <v>563</v>
      </c>
      <c r="K237" t="s">
        <v>564</v>
      </c>
      <c r="L237">
        <v>1368</v>
      </c>
      <c r="N237">
        <v>1011</v>
      </c>
      <c r="O237" t="s">
        <v>426</v>
      </c>
      <c r="P237" t="s">
        <v>426</v>
      </c>
      <c r="Q237">
        <v>1</v>
      </c>
      <c r="X237">
        <v>1.18</v>
      </c>
      <c r="Y237">
        <v>0</v>
      </c>
      <c r="Z237">
        <v>7.44</v>
      </c>
      <c r="AA237">
        <v>0.98</v>
      </c>
      <c r="AB237">
        <v>0</v>
      </c>
      <c r="AC237">
        <v>0</v>
      </c>
      <c r="AD237">
        <v>1</v>
      </c>
      <c r="AE237">
        <v>0</v>
      </c>
      <c r="AF237" t="s">
        <v>3</v>
      </c>
      <c r="AG237">
        <v>1.18</v>
      </c>
      <c r="AH237">
        <v>2</v>
      </c>
      <c r="AI237">
        <v>45361116</v>
      </c>
      <c r="AJ237">
        <v>234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</row>
    <row r="238" spans="1:44" x14ac:dyDescent="0.2">
      <c r="A238">
        <f>ROW(Source!A273)</f>
        <v>273</v>
      </c>
      <c r="B238">
        <v>45361117</v>
      </c>
      <c r="C238">
        <v>45361113</v>
      </c>
      <c r="D238">
        <v>41667404</v>
      </c>
      <c r="E238">
        <v>1</v>
      </c>
      <c r="F238">
        <v>1</v>
      </c>
      <c r="G238">
        <v>27</v>
      </c>
      <c r="H238">
        <v>2</v>
      </c>
      <c r="I238" t="s">
        <v>565</v>
      </c>
      <c r="J238" t="s">
        <v>566</v>
      </c>
      <c r="K238" t="s">
        <v>567</v>
      </c>
      <c r="L238">
        <v>1368</v>
      </c>
      <c r="N238">
        <v>1011</v>
      </c>
      <c r="O238" t="s">
        <v>426</v>
      </c>
      <c r="P238" t="s">
        <v>426</v>
      </c>
      <c r="Q238">
        <v>1</v>
      </c>
      <c r="X238">
        <v>0.01</v>
      </c>
      <c r="Y238">
        <v>0</v>
      </c>
      <c r="Z238">
        <v>616.73</v>
      </c>
      <c r="AA238">
        <v>511.29</v>
      </c>
      <c r="AB238">
        <v>0</v>
      </c>
      <c r="AC238">
        <v>0</v>
      </c>
      <c r="AD238">
        <v>1</v>
      </c>
      <c r="AE238">
        <v>0</v>
      </c>
      <c r="AF238" t="s">
        <v>3</v>
      </c>
      <c r="AG238">
        <v>0.01</v>
      </c>
      <c r="AH238">
        <v>2</v>
      </c>
      <c r="AI238">
        <v>45361117</v>
      </c>
      <c r="AJ238">
        <v>235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</row>
    <row r="239" spans="1:44" x14ac:dyDescent="0.2">
      <c r="A239">
        <f>ROW(Source!A273)</f>
        <v>273</v>
      </c>
      <c r="B239">
        <v>45361118</v>
      </c>
      <c r="C239">
        <v>45361113</v>
      </c>
      <c r="D239">
        <v>41667588</v>
      </c>
      <c r="E239">
        <v>1</v>
      </c>
      <c r="F239">
        <v>1</v>
      </c>
      <c r="G239">
        <v>27</v>
      </c>
      <c r="H239">
        <v>2</v>
      </c>
      <c r="I239" t="s">
        <v>568</v>
      </c>
      <c r="J239" t="s">
        <v>569</v>
      </c>
      <c r="K239" t="s">
        <v>570</v>
      </c>
      <c r="L239">
        <v>1368</v>
      </c>
      <c r="N239">
        <v>1011</v>
      </c>
      <c r="O239" t="s">
        <v>426</v>
      </c>
      <c r="P239" t="s">
        <v>426</v>
      </c>
      <c r="Q239">
        <v>1</v>
      </c>
      <c r="X239">
        <v>2.64</v>
      </c>
      <c r="Y239">
        <v>0</v>
      </c>
      <c r="Z239">
        <v>454.31</v>
      </c>
      <c r="AA239">
        <v>405.68</v>
      </c>
      <c r="AB239">
        <v>0</v>
      </c>
      <c r="AC239">
        <v>0</v>
      </c>
      <c r="AD239">
        <v>1</v>
      </c>
      <c r="AE239">
        <v>0</v>
      </c>
      <c r="AF239" t="s">
        <v>3</v>
      </c>
      <c r="AG239">
        <v>2.64</v>
      </c>
      <c r="AH239">
        <v>2</v>
      </c>
      <c r="AI239">
        <v>45361118</v>
      </c>
      <c r="AJ239">
        <v>236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44" x14ac:dyDescent="0.2">
      <c r="A240">
        <f>ROW(Source!A273)</f>
        <v>273</v>
      </c>
      <c r="B240">
        <v>45361119</v>
      </c>
      <c r="C240">
        <v>45361113</v>
      </c>
      <c r="D240">
        <v>41670412</v>
      </c>
      <c r="E240">
        <v>1</v>
      </c>
      <c r="F240">
        <v>1</v>
      </c>
      <c r="G240">
        <v>27</v>
      </c>
      <c r="H240">
        <v>3</v>
      </c>
      <c r="I240" t="s">
        <v>571</v>
      </c>
      <c r="J240" t="s">
        <v>572</v>
      </c>
      <c r="K240" t="s">
        <v>573</v>
      </c>
      <c r="L240">
        <v>1327</v>
      </c>
      <c r="N240">
        <v>1005</v>
      </c>
      <c r="O240" t="s">
        <v>18</v>
      </c>
      <c r="P240" t="s">
        <v>18</v>
      </c>
      <c r="Q240">
        <v>1</v>
      </c>
      <c r="X240">
        <v>5.6</v>
      </c>
      <c r="Y240">
        <v>12.02</v>
      </c>
      <c r="Z240">
        <v>0</v>
      </c>
      <c r="AA240">
        <v>0</v>
      </c>
      <c r="AB240">
        <v>0</v>
      </c>
      <c r="AC240">
        <v>0</v>
      </c>
      <c r="AD240">
        <v>1</v>
      </c>
      <c r="AE240">
        <v>0</v>
      </c>
      <c r="AF240" t="s">
        <v>3</v>
      </c>
      <c r="AG240">
        <v>5.6</v>
      </c>
      <c r="AH240">
        <v>2</v>
      </c>
      <c r="AI240">
        <v>45361119</v>
      </c>
      <c r="AJ240">
        <v>237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</row>
    <row r="241" spans="1:44" x14ac:dyDescent="0.2">
      <c r="A241">
        <f>ROW(Source!A273)</f>
        <v>273</v>
      </c>
      <c r="B241">
        <v>45361120</v>
      </c>
      <c r="C241">
        <v>45361113</v>
      </c>
      <c r="D241">
        <v>41670499</v>
      </c>
      <c r="E241">
        <v>1</v>
      </c>
      <c r="F241">
        <v>1</v>
      </c>
      <c r="G241">
        <v>27</v>
      </c>
      <c r="H241">
        <v>3</v>
      </c>
      <c r="I241" t="s">
        <v>574</v>
      </c>
      <c r="J241" t="s">
        <v>575</v>
      </c>
      <c r="K241" t="s">
        <v>576</v>
      </c>
      <c r="L241">
        <v>1348</v>
      </c>
      <c r="N241">
        <v>1009</v>
      </c>
      <c r="O241" t="s">
        <v>26</v>
      </c>
      <c r="P241" t="s">
        <v>26</v>
      </c>
      <c r="Q241">
        <v>1000</v>
      </c>
      <c r="X241">
        <v>3.15E-3</v>
      </c>
      <c r="Y241">
        <v>343020.03</v>
      </c>
      <c r="Z241">
        <v>0</v>
      </c>
      <c r="AA241">
        <v>0</v>
      </c>
      <c r="AB241">
        <v>0</v>
      </c>
      <c r="AC241">
        <v>0</v>
      </c>
      <c r="AD241">
        <v>1</v>
      </c>
      <c r="AE241">
        <v>0</v>
      </c>
      <c r="AF241" t="s">
        <v>3</v>
      </c>
      <c r="AG241">
        <v>3.15E-3</v>
      </c>
      <c r="AH241">
        <v>2</v>
      </c>
      <c r="AI241">
        <v>45361120</v>
      </c>
      <c r="AJ241">
        <v>238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44" x14ac:dyDescent="0.2">
      <c r="A242">
        <f>ROW(Source!A273)</f>
        <v>273</v>
      </c>
      <c r="B242">
        <v>45361121</v>
      </c>
      <c r="C242">
        <v>45361113</v>
      </c>
      <c r="D242">
        <v>41670716</v>
      </c>
      <c r="E242">
        <v>1</v>
      </c>
      <c r="F242">
        <v>1</v>
      </c>
      <c r="G242">
        <v>27</v>
      </c>
      <c r="H242">
        <v>3</v>
      </c>
      <c r="I242" t="s">
        <v>279</v>
      </c>
      <c r="J242" t="s">
        <v>282</v>
      </c>
      <c r="K242" t="s">
        <v>280</v>
      </c>
      <c r="L242">
        <v>1346</v>
      </c>
      <c r="N242">
        <v>1009</v>
      </c>
      <c r="O242" t="s">
        <v>281</v>
      </c>
      <c r="P242" t="s">
        <v>281</v>
      </c>
      <c r="Q242">
        <v>1</v>
      </c>
      <c r="X242">
        <v>735</v>
      </c>
      <c r="Y242">
        <v>17.77</v>
      </c>
      <c r="Z242">
        <v>0</v>
      </c>
      <c r="AA242">
        <v>0</v>
      </c>
      <c r="AB242">
        <v>0</v>
      </c>
      <c r="AC242">
        <v>0</v>
      </c>
      <c r="AD242">
        <v>1</v>
      </c>
      <c r="AE242">
        <v>0</v>
      </c>
      <c r="AF242" t="s">
        <v>3</v>
      </c>
      <c r="AG242">
        <v>735</v>
      </c>
      <c r="AH242">
        <v>2</v>
      </c>
      <c r="AI242">
        <v>45361121</v>
      </c>
      <c r="AJ242">
        <v>239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44" x14ac:dyDescent="0.2">
      <c r="A243">
        <f>ROW(Source!A273)</f>
        <v>273</v>
      </c>
      <c r="B243">
        <v>45361122</v>
      </c>
      <c r="C243">
        <v>45361113</v>
      </c>
      <c r="D243">
        <v>41670723</v>
      </c>
      <c r="E243">
        <v>1</v>
      </c>
      <c r="F243">
        <v>1</v>
      </c>
      <c r="G243">
        <v>27</v>
      </c>
      <c r="H243">
        <v>3</v>
      </c>
      <c r="I243" t="s">
        <v>577</v>
      </c>
      <c r="J243" t="s">
        <v>578</v>
      </c>
      <c r="K243" t="s">
        <v>579</v>
      </c>
      <c r="L243">
        <v>1346</v>
      </c>
      <c r="N243">
        <v>1009</v>
      </c>
      <c r="O243" t="s">
        <v>281</v>
      </c>
      <c r="P243" t="s">
        <v>281</v>
      </c>
      <c r="Q243">
        <v>1</v>
      </c>
      <c r="X243">
        <v>241.5</v>
      </c>
      <c r="Y243">
        <v>202.34</v>
      </c>
      <c r="Z243">
        <v>0</v>
      </c>
      <c r="AA243">
        <v>0</v>
      </c>
      <c r="AB243">
        <v>0</v>
      </c>
      <c r="AC243">
        <v>0</v>
      </c>
      <c r="AD243">
        <v>1</v>
      </c>
      <c r="AE243">
        <v>0</v>
      </c>
      <c r="AF243" t="s">
        <v>3</v>
      </c>
      <c r="AG243">
        <v>241.5</v>
      </c>
      <c r="AH243">
        <v>2</v>
      </c>
      <c r="AI243">
        <v>45361122</v>
      </c>
      <c r="AJ243">
        <v>241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</row>
    <row r="244" spans="1:44" x14ac:dyDescent="0.2">
      <c r="A244">
        <f>ROW(Source!A273)</f>
        <v>273</v>
      </c>
      <c r="B244">
        <v>45361123</v>
      </c>
      <c r="C244">
        <v>45361113</v>
      </c>
      <c r="D244">
        <v>41668690</v>
      </c>
      <c r="E244">
        <v>1</v>
      </c>
      <c r="F244">
        <v>1</v>
      </c>
      <c r="G244">
        <v>27</v>
      </c>
      <c r="H244">
        <v>3</v>
      </c>
      <c r="I244" t="s">
        <v>580</v>
      </c>
      <c r="J244" t="s">
        <v>581</v>
      </c>
      <c r="K244" t="s">
        <v>582</v>
      </c>
      <c r="L244">
        <v>1348</v>
      </c>
      <c r="N244">
        <v>1009</v>
      </c>
      <c r="O244" t="s">
        <v>26</v>
      </c>
      <c r="P244" t="s">
        <v>26</v>
      </c>
      <c r="Q244">
        <v>1000</v>
      </c>
      <c r="X244">
        <v>5.2499999999999998E-2</v>
      </c>
      <c r="Y244">
        <v>748299.67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 t="s">
        <v>3</v>
      </c>
      <c r="AG244">
        <v>5.2499999999999998E-2</v>
      </c>
      <c r="AH244">
        <v>2</v>
      </c>
      <c r="AI244">
        <v>45361123</v>
      </c>
      <c r="AJ244">
        <v>242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</row>
    <row r="245" spans="1:44" x14ac:dyDescent="0.2">
      <c r="A245">
        <f>ROW(Source!A310)</f>
        <v>310</v>
      </c>
      <c r="B245">
        <v>46238523</v>
      </c>
      <c r="C245">
        <v>46238437</v>
      </c>
      <c r="D245">
        <v>41655038</v>
      </c>
      <c r="E245">
        <v>27</v>
      </c>
      <c r="F245">
        <v>1</v>
      </c>
      <c r="G245">
        <v>27</v>
      </c>
      <c r="H245">
        <v>1</v>
      </c>
      <c r="I245" t="s">
        <v>420</v>
      </c>
      <c r="J245" t="s">
        <v>3</v>
      </c>
      <c r="K245" t="s">
        <v>421</v>
      </c>
      <c r="L245">
        <v>1191</v>
      </c>
      <c r="N245">
        <v>1013</v>
      </c>
      <c r="O245" t="s">
        <v>422</v>
      </c>
      <c r="P245" t="s">
        <v>422</v>
      </c>
      <c r="Q245">
        <v>1</v>
      </c>
      <c r="X245">
        <v>0.66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1</v>
      </c>
      <c r="AF245" t="s">
        <v>3</v>
      </c>
      <c r="AG245">
        <v>0.66</v>
      </c>
      <c r="AH245">
        <v>2</v>
      </c>
      <c r="AI245">
        <v>46238523</v>
      </c>
      <c r="AJ245">
        <v>243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44" x14ac:dyDescent="0.2">
      <c r="A246">
        <f>ROW(Source!A310)</f>
        <v>310</v>
      </c>
      <c r="B246">
        <v>46238524</v>
      </c>
      <c r="C246">
        <v>46238437</v>
      </c>
      <c r="D246">
        <v>41667646</v>
      </c>
      <c r="E246">
        <v>1</v>
      </c>
      <c r="F246">
        <v>1</v>
      </c>
      <c r="G246">
        <v>27</v>
      </c>
      <c r="H246">
        <v>2</v>
      </c>
      <c r="I246" t="s">
        <v>423</v>
      </c>
      <c r="J246" t="s">
        <v>424</v>
      </c>
      <c r="K246" t="s">
        <v>425</v>
      </c>
      <c r="L246">
        <v>1368</v>
      </c>
      <c r="N246">
        <v>1011</v>
      </c>
      <c r="O246" t="s">
        <v>426</v>
      </c>
      <c r="P246" t="s">
        <v>426</v>
      </c>
      <c r="Q246">
        <v>1</v>
      </c>
      <c r="X246">
        <v>0.13200000000000001</v>
      </c>
      <c r="Y246">
        <v>0</v>
      </c>
      <c r="Z246">
        <v>470.71</v>
      </c>
      <c r="AA246">
        <v>359.8</v>
      </c>
      <c r="AB246">
        <v>0</v>
      </c>
      <c r="AC246">
        <v>0</v>
      </c>
      <c r="AD246">
        <v>1</v>
      </c>
      <c r="AE246">
        <v>0</v>
      </c>
      <c r="AF246" t="s">
        <v>3</v>
      </c>
      <c r="AG246">
        <v>0.13200000000000001</v>
      </c>
      <c r="AH246">
        <v>2</v>
      </c>
      <c r="AI246">
        <v>46238524</v>
      </c>
      <c r="AJ246">
        <v>244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44" x14ac:dyDescent="0.2">
      <c r="A247">
        <f>ROW(Source!A310)</f>
        <v>310</v>
      </c>
      <c r="B247">
        <v>46238525</v>
      </c>
      <c r="C247">
        <v>46238437</v>
      </c>
      <c r="D247">
        <v>41668100</v>
      </c>
      <c r="E247">
        <v>1</v>
      </c>
      <c r="F247">
        <v>1</v>
      </c>
      <c r="G247">
        <v>27</v>
      </c>
      <c r="H247">
        <v>2</v>
      </c>
      <c r="I247" t="s">
        <v>427</v>
      </c>
      <c r="J247" t="s">
        <v>428</v>
      </c>
      <c r="K247" t="s">
        <v>429</v>
      </c>
      <c r="L247">
        <v>1368</v>
      </c>
      <c r="N247">
        <v>1011</v>
      </c>
      <c r="O247" t="s">
        <v>426</v>
      </c>
      <c r="P247" t="s">
        <v>426</v>
      </c>
      <c r="Q247">
        <v>1</v>
      </c>
      <c r="X247">
        <v>0.05</v>
      </c>
      <c r="Y247">
        <v>0</v>
      </c>
      <c r="Z247">
        <v>1090.94</v>
      </c>
      <c r="AA247">
        <v>389.28</v>
      </c>
      <c r="AB247">
        <v>0</v>
      </c>
      <c r="AC247">
        <v>0</v>
      </c>
      <c r="AD247">
        <v>1</v>
      </c>
      <c r="AE247">
        <v>0</v>
      </c>
      <c r="AF247" t="s">
        <v>3</v>
      </c>
      <c r="AG247">
        <v>0.05</v>
      </c>
      <c r="AH247">
        <v>2</v>
      </c>
      <c r="AI247">
        <v>46238525</v>
      </c>
      <c r="AJ247">
        <v>245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44" x14ac:dyDescent="0.2">
      <c r="A248">
        <f>ROW(Source!A310)</f>
        <v>310</v>
      </c>
      <c r="B248">
        <v>46238526</v>
      </c>
      <c r="C248">
        <v>46238437</v>
      </c>
      <c r="D248">
        <v>41668162</v>
      </c>
      <c r="E248">
        <v>1</v>
      </c>
      <c r="F248">
        <v>1</v>
      </c>
      <c r="G248">
        <v>27</v>
      </c>
      <c r="H248">
        <v>2</v>
      </c>
      <c r="I248" t="s">
        <v>430</v>
      </c>
      <c r="J248" t="s">
        <v>431</v>
      </c>
      <c r="K248" t="s">
        <v>432</v>
      </c>
      <c r="L248">
        <v>1368</v>
      </c>
      <c r="N248">
        <v>1011</v>
      </c>
      <c r="O248" t="s">
        <v>426</v>
      </c>
      <c r="P248" t="s">
        <v>426</v>
      </c>
      <c r="Q248">
        <v>1</v>
      </c>
      <c r="X248">
        <v>0.13200000000000001</v>
      </c>
      <c r="Y248">
        <v>0</v>
      </c>
      <c r="Z248">
        <v>6.02</v>
      </c>
      <c r="AA248">
        <v>0.02</v>
      </c>
      <c r="AB248">
        <v>0</v>
      </c>
      <c r="AC248">
        <v>0</v>
      </c>
      <c r="AD248">
        <v>1</v>
      </c>
      <c r="AE248">
        <v>0</v>
      </c>
      <c r="AF248" t="s">
        <v>3</v>
      </c>
      <c r="AG248">
        <v>0.13200000000000001</v>
      </c>
      <c r="AH248">
        <v>2</v>
      </c>
      <c r="AI248">
        <v>46238526</v>
      </c>
      <c r="AJ248">
        <v>246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44" x14ac:dyDescent="0.2">
      <c r="A249">
        <f>ROW(Source!A310)</f>
        <v>310</v>
      </c>
      <c r="B249">
        <v>46238527</v>
      </c>
      <c r="C249">
        <v>46238437</v>
      </c>
      <c r="D249">
        <v>41667401</v>
      </c>
      <c r="E249">
        <v>1</v>
      </c>
      <c r="F249">
        <v>1</v>
      </c>
      <c r="G249">
        <v>27</v>
      </c>
      <c r="H249">
        <v>2</v>
      </c>
      <c r="I249" t="s">
        <v>583</v>
      </c>
      <c r="J249" t="s">
        <v>584</v>
      </c>
      <c r="K249" t="s">
        <v>585</v>
      </c>
      <c r="L249">
        <v>1368</v>
      </c>
      <c r="N249">
        <v>1011</v>
      </c>
      <c r="O249" t="s">
        <v>426</v>
      </c>
      <c r="P249" t="s">
        <v>426</v>
      </c>
      <c r="Q249">
        <v>1</v>
      </c>
      <c r="X249">
        <v>8.8999999999999996E-2</v>
      </c>
      <c r="Y249">
        <v>0</v>
      </c>
      <c r="Z249">
        <v>829.85</v>
      </c>
      <c r="AA249">
        <v>457.02</v>
      </c>
      <c r="AB249">
        <v>0</v>
      </c>
      <c r="AC249">
        <v>0</v>
      </c>
      <c r="AD249">
        <v>1</v>
      </c>
      <c r="AE249">
        <v>0</v>
      </c>
      <c r="AF249" t="s">
        <v>3</v>
      </c>
      <c r="AG249">
        <v>8.8999999999999996E-2</v>
      </c>
      <c r="AH249">
        <v>2</v>
      </c>
      <c r="AI249">
        <v>46238527</v>
      </c>
      <c r="AJ249">
        <v>247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44" x14ac:dyDescent="0.2">
      <c r="A250">
        <f>ROW(Source!A310)</f>
        <v>310</v>
      </c>
      <c r="B250">
        <v>46238528</v>
      </c>
      <c r="C250">
        <v>46238437</v>
      </c>
      <c r="D250">
        <v>41671127</v>
      </c>
      <c r="E250">
        <v>1</v>
      </c>
      <c r="F250">
        <v>1</v>
      </c>
      <c r="G250">
        <v>27</v>
      </c>
      <c r="H250">
        <v>3</v>
      </c>
      <c r="I250" t="s">
        <v>586</v>
      </c>
      <c r="J250" t="s">
        <v>587</v>
      </c>
      <c r="K250" t="s">
        <v>588</v>
      </c>
      <c r="L250">
        <v>1339</v>
      </c>
      <c r="N250">
        <v>1007</v>
      </c>
      <c r="O250" t="s">
        <v>93</v>
      </c>
      <c r="P250" t="s">
        <v>93</v>
      </c>
      <c r="Q250">
        <v>1</v>
      </c>
      <c r="X250">
        <v>5.8999999999999997E-2</v>
      </c>
      <c r="Y250">
        <v>3694.66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 t="s">
        <v>3</v>
      </c>
      <c r="AG250">
        <v>5.8999999999999997E-2</v>
      </c>
      <c r="AH250">
        <v>2</v>
      </c>
      <c r="AI250">
        <v>46238528</v>
      </c>
      <c r="AJ250">
        <v>248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44" x14ac:dyDescent="0.2">
      <c r="A251">
        <f>ROW(Source!A310)</f>
        <v>310</v>
      </c>
      <c r="B251">
        <v>46238529</v>
      </c>
      <c r="C251">
        <v>46238437</v>
      </c>
      <c r="D251">
        <v>41671236</v>
      </c>
      <c r="E251">
        <v>1</v>
      </c>
      <c r="F251">
        <v>1</v>
      </c>
      <c r="G251">
        <v>27</v>
      </c>
      <c r="H251">
        <v>3</v>
      </c>
      <c r="I251" t="s">
        <v>589</v>
      </c>
      <c r="J251" t="s">
        <v>590</v>
      </c>
      <c r="K251" t="s">
        <v>591</v>
      </c>
      <c r="L251">
        <v>1339</v>
      </c>
      <c r="N251">
        <v>1007</v>
      </c>
      <c r="O251" t="s">
        <v>93</v>
      </c>
      <c r="P251" t="s">
        <v>93</v>
      </c>
      <c r="Q251">
        <v>1</v>
      </c>
      <c r="X251">
        <v>5.9999999999999995E-4</v>
      </c>
      <c r="Y251">
        <v>3392.59</v>
      </c>
      <c r="Z251">
        <v>0</v>
      </c>
      <c r="AA251">
        <v>0</v>
      </c>
      <c r="AB251">
        <v>0</v>
      </c>
      <c r="AC251">
        <v>0</v>
      </c>
      <c r="AD251">
        <v>1</v>
      </c>
      <c r="AE251">
        <v>0</v>
      </c>
      <c r="AF251" t="s">
        <v>3</v>
      </c>
      <c r="AG251">
        <v>5.9999999999999995E-4</v>
      </c>
      <c r="AH251">
        <v>2</v>
      </c>
      <c r="AI251">
        <v>46238529</v>
      </c>
      <c r="AJ251">
        <v>249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44" x14ac:dyDescent="0.2">
      <c r="A252">
        <f>ROW(Source!A310)</f>
        <v>310</v>
      </c>
      <c r="B252">
        <v>46238530</v>
      </c>
      <c r="C252">
        <v>46238437</v>
      </c>
      <c r="D252">
        <v>41671974</v>
      </c>
      <c r="E252">
        <v>1</v>
      </c>
      <c r="F252">
        <v>1</v>
      </c>
      <c r="G252">
        <v>27</v>
      </c>
      <c r="H252">
        <v>3</v>
      </c>
      <c r="I252" t="s">
        <v>294</v>
      </c>
      <c r="J252" t="s">
        <v>296</v>
      </c>
      <c r="K252" t="s">
        <v>295</v>
      </c>
      <c r="L252">
        <v>1339</v>
      </c>
      <c r="N252">
        <v>1007</v>
      </c>
      <c r="O252" t="s">
        <v>93</v>
      </c>
      <c r="P252" t="s">
        <v>93</v>
      </c>
      <c r="Q252">
        <v>1</v>
      </c>
      <c r="X252">
        <v>4.36E-2</v>
      </c>
      <c r="Y252">
        <v>7833.01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 t="s">
        <v>3</v>
      </c>
      <c r="AG252">
        <v>4.36E-2</v>
      </c>
      <c r="AH252">
        <v>2</v>
      </c>
      <c r="AI252">
        <v>46238530</v>
      </c>
      <c r="AJ252">
        <v>250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44" x14ac:dyDescent="0.2">
      <c r="A253">
        <f>ROW(Source!A310)</f>
        <v>310</v>
      </c>
      <c r="B253">
        <v>46238531</v>
      </c>
      <c r="C253">
        <v>46238437</v>
      </c>
      <c r="D253">
        <v>41656800</v>
      </c>
      <c r="E253">
        <v>27</v>
      </c>
      <c r="F253">
        <v>1</v>
      </c>
      <c r="G253">
        <v>27</v>
      </c>
      <c r="H253">
        <v>3</v>
      </c>
      <c r="I253" t="s">
        <v>24</v>
      </c>
      <c r="J253" t="s">
        <v>3</v>
      </c>
      <c r="K253" t="s">
        <v>25</v>
      </c>
      <c r="L253">
        <v>1348</v>
      </c>
      <c r="N253">
        <v>1009</v>
      </c>
      <c r="O253" t="s">
        <v>26</v>
      </c>
      <c r="P253" t="s">
        <v>26</v>
      </c>
      <c r="Q253">
        <v>1000</v>
      </c>
      <c r="X253">
        <v>0.246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1</v>
      </c>
      <c r="AE253">
        <v>0</v>
      </c>
      <c r="AF253" t="s">
        <v>3</v>
      </c>
      <c r="AG253">
        <v>0.246</v>
      </c>
      <c r="AH253">
        <v>2</v>
      </c>
      <c r="AI253">
        <v>46238535</v>
      </c>
      <c r="AJ253">
        <v>251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44" x14ac:dyDescent="0.2">
      <c r="A254">
        <f>ROW(Source!A314)</f>
        <v>314</v>
      </c>
      <c r="B254">
        <v>46238446</v>
      </c>
      <c r="C254">
        <v>46238443</v>
      </c>
      <c r="D254">
        <v>41668089</v>
      </c>
      <c r="E254">
        <v>1</v>
      </c>
      <c r="F254">
        <v>1</v>
      </c>
      <c r="G254">
        <v>27</v>
      </c>
      <c r="H254">
        <v>2</v>
      </c>
      <c r="I254" t="s">
        <v>466</v>
      </c>
      <c r="J254" t="s">
        <v>467</v>
      </c>
      <c r="K254" t="s">
        <v>468</v>
      </c>
      <c r="L254">
        <v>1368</v>
      </c>
      <c r="N254">
        <v>1011</v>
      </c>
      <c r="O254" t="s">
        <v>426</v>
      </c>
      <c r="P254" t="s">
        <v>426</v>
      </c>
      <c r="Q254">
        <v>1</v>
      </c>
      <c r="X254">
        <v>0.02</v>
      </c>
      <c r="Y254">
        <v>0</v>
      </c>
      <c r="Z254">
        <v>1009.4</v>
      </c>
      <c r="AA254">
        <v>316.82</v>
      </c>
      <c r="AB254">
        <v>0</v>
      </c>
      <c r="AC254">
        <v>0</v>
      </c>
      <c r="AD254">
        <v>1</v>
      </c>
      <c r="AE254">
        <v>0</v>
      </c>
      <c r="AF254" t="s">
        <v>3</v>
      </c>
      <c r="AG254">
        <v>0.02</v>
      </c>
      <c r="AH254">
        <v>2</v>
      </c>
      <c r="AI254">
        <v>46238444</v>
      </c>
      <c r="AJ254">
        <v>253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44" x14ac:dyDescent="0.2">
      <c r="A255">
        <f>ROW(Source!A314)</f>
        <v>314</v>
      </c>
      <c r="B255">
        <v>46238447</v>
      </c>
      <c r="C255">
        <v>46238443</v>
      </c>
      <c r="D255">
        <v>41668090</v>
      </c>
      <c r="E255">
        <v>1</v>
      </c>
      <c r="F255">
        <v>1</v>
      </c>
      <c r="G255">
        <v>27</v>
      </c>
      <c r="H255">
        <v>2</v>
      </c>
      <c r="I255" t="s">
        <v>463</v>
      </c>
      <c r="J255" t="s">
        <v>464</v>
      </c>
      <c r="K255" t="s">
        <v>465</v>
      </c>
      <c r="L255">
        <v>1368</v>
      </c>
      <c r="N255">
        <v>1011</v>
      </c>
      <c r="O255" t="s">
        <v>426</v>
      </c>
      <c r="P255" t="s">
        <v>426</v>
      </c>
      <c r="Q255">
        <v>1</v>
      </c>
      <c r="X255">
        <v>1.7999999999999999E-2</v>
      </c>
      <c r="Y255">
        <v>0</v>
      </c>
      <c r="Z255">
        <v>1014.12</v>
      </c>
      <c r="AA255">
        <v>317.13</v>
      </c>
      <c r="AB255">
        <v>0</v>
      </c>
      <c r="AC255">
        <v>0</v>
      </c>
      <c r="AD255">
        <v>1</v>
      </c>
      <c r="AE255">
        <v>0</v>
      </c>
      <c r="AF255" t="s">
        <v>3</v>
      </c>
      <c r="AG255">
        <v>1.7999999999999999E-2</v>
      </c>
      <c r="AH255">
        <v>2</v>
      </c>
      <c r="AI255">
        <v>46238445</v>
      </c>
      <c r="AJ255">
        <v>254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44" x14ac:dyDescent="0.2">
      <c r="A256">
        <f>ROW(Source!A315)</f>
        <v>315</v>
      </c>
      <c r="B256">
        <v>46238451</v>
      </c>
      <c r="C256">
        <v>46238448</v>
      </c>
      <c r="D256">
        <v>41668089</v>
      </c>
      <c r="E256">
        <v>1</v>
      </c>
      <c r="F256">
        <v>1</v>
      </c>
      <c r="G256">
        <v>27</v>
      </c>
      <c r="H256">
        <v>2</v>
      </c>
      <c r="I256" t="s">
        <v>466</v>
      </c>
      <c r="J256" t="s">
        <v>467</v>
      </c>
      <c r="K256" t="s">
        <v>468</v>
      </c>
      <c r="L256">
        <v>1368</v>
      </c>
      <c r="N256">
        <v>1011</v>
      </c>
      <c r="O256" t="s">
        <v>426</v>
      </c>
      <c r="P256" t="s">
        <v>426</v>
      </c>
      <c r="Q256">
        <v>1</v>
      </c>
      <c r="X256">
        <v>0.01</v>
      </c>
      <c r="Y256">
        <v>0</v>
      </c>
      <c r="Z256">
        <v>1009.4</v>
      </c>
      <c r="AA256">
        <v>316.82</v>
      </c>
      <c r="AB256">
        <v>0</v>
      </c>
      <c r="AC256">
        <v>0</v>
      </c>
      <c r="AD256">
        <v>1</v>
      </c>
      <c r="AE256">
        <v>0</v>
      </c>
      <c r="AF256" t="s">
        <v>59</v>
      </c>
      <c r="AG256">
        <v>0.44</v>
      </c>
      <c r="AH256">
        <v>2</v>
      </c>
      <c r="AI256">
        <v>46238449</v>
      </c>
      <c r="AJ256">
        <v>255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2">
      <c r="A257">
        <f>ROW(Source!A315)</f>
        <v>315</v>
      </c>
      <c r="B257">
        <v>46238452</v>
      </c>
      <c r="C257">
        <v>46238448</v>
      </c>
      <c r="D257">
        <v>41668090</v>
      </c>
      <c r="E257">
        <v>1</v>
      </c>
      <c r="F257">
        <v>1</v>
      </c>
      <c r="G257">
        <v>27</v>
      </c>
      <c r="H257">
        <v>2</v>
      </c>
      <c r="I257" t="s">
        <v>463</v>
      </c>
      <c r="J257" t="s">
        <v>464</v>
      </c>
      <c r="K257" t="s">
        <v>465</v>
      </c>
      <c r="L257">
        <v>1368</v>
      </c>
      <c r="N257">
        <v>1011</v>
      </c>
      <c r="O257" t="s">
        <v>426</v>
      </c>
      <c r="P257" t="s">
        <v>426</v>
      </c>
      <c r="Q257">
        <v>1</v>
      </c>
      <c r="X257">
        <v>8.0000000000000002E-3</v>
      </c>
      <c r="Y257">
        <v>0</v>
      </c>
      <c r="Z257">
        <v>1014.12</v>
      </c>
      <c r="AA257">
        <v>317.13</v>
      </c>
      <c r="AB257">
        <v>0</v>
      </c>
      <c r="AC257">
        <v>0</v>
      </c>
      <c r="AD257">
        <v>1</v>
      </c>
      <c r="AE257">
        <v>0</v>
      </c>
      <c r="AF257" t="s">
        <v>59</v>
      </c>
      <c r="AG257">
        <v>0.35199999999999998</v>
      </c>
      <c r="AH257">
        <v>2</v>
      </c>
      <c r="AI257">
        <v>46238450</v>
      </c>
      <c r="AJ257">
        <v>256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2">
      <c r="A258">
        <f>ROW(Source!A321)</f>
        <v>321</v>
      </c>
      <c r="B258">
        <v>45335900</v>
      </c>
      <c r="C258">
        <v>45335873</v>
      </c>
      <c r="D258">
        <v>41655038</v>
      </c>
      <c r="E258">
        <v>27</v>
      </c>
      <c r="F258">
        <v>1</v>
      </c>
      <c r="G258">
        <v>27</v>
      </c>
      <c r="H258">
        <v>1</v>
      </c>
      <c r="I258" t="s">
        <v>420</v>
      </c>
      <c r="J258" t="s">
        <v>3</v>
      </c>
      <c r="K258" t="s">
        <v>421</v>
      </c>
      <c r="L258">
        <v>1191</v>
      </c>
      <c r="N258">
        <v>1013</v>
      </c>
      <c r="O258" t="s">
        <v>422</v>
      </c>
      <c r="P258" t="s">
        <v>422</v>
      </c>
      <c r="Q258">
        <v>1</v>
      </c>
      <c r="X258">
        <v>0.66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1</v>
      </c>
      <c r="AF258" t="s">
        <v>3</v>
      </c>
      <c r="AG258">
        <v>0.66</v>
      </c>
      <c r="AH258">
        <v>2</v>
      </c>
      <c r="AI258">
        <v>45335882</v>
      </c>
      <c r="AJ258">
        <v>257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2">
      <c r="A259">
        <f>ROW(Source!A321)</f>
        <v>321</v>
      </c>
      <c r="B259">
        <v>45335901</v>
      </c>
      <c r="C259">
        <v>45335873</v>
      </c>
      <c r="D259">
        <v>41667646</v>
      </c>
      <c r="E259">
        <v>1</v>
      </c>
      <c r="F259">
        <v>1</v>
      </c>
      <c r="G259">
        <v>27</v>
      </c>
      <c r="H259">
        <v>2</v>
      </c>
      <c r="I259" t="s">
        <v>423</v>
      </c>
      <c r="J259" t="s">
        <v>424</v>
      </c>
      <c r="K259" t="s">
        <v>425</v>
      </c>
      <c r="L259">
        <v>1368</v>
      </c>
      <c r="N259">
        <v>1011</v>
      </c>
      <c r="O259" t="s">
        <v>426</v>
      </c>
      <c r="P259" t="s">
        <v>426</v>
      </c>
      <c r="Q259">
        <v>1</v>
      </c>
      <c r="X259">
        <v>0.13200000000000001</v>
      </c>
      <c r="Y259">
        <v>0</v>
      </c>
      <c r="Z259">
        <v>470.71</v>
      </c>
      <c r="AA259">
        <v>359.8</v>
      </c>
      <c r="AB259">
        <v>0</v>
      </c>
      <c r="AC259">
        <v>0</v>
      </c>
      <c r="AD259">
        <v>1</v>
      </c>
      <c r="AE259">
        <v>0</v>
      </c>
      <c r="AF259" t="s">
        <v>3</v>
      </c>
      <c r="AG259">
        <v>0.13200000000000001</v>
      </c>
      <c r="AH259">
        <v>2</v>
      </c>
      <c r="AI259">
        <v>45335883</v>
      </c>
      <c r="AJ259">
        <v>258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2">
      <c r="A260">
        <f>ROW(Source!A321)</f>
        <v>321</v>
      </c>
      <c r="B260">
        <v>45335902</v>
      </c>
      <c r="C260">
        <v>45335873</v>
      </c>
      <c r="D260">
        <v>41668100</v>
      </c>
      <c r="E260">
        <v>1</v>
      </c>
      <c r="F260">
        <v>1</v>
      </c>
      <c r="G260">
        <v>27</v>
      </c>
      <c r="H260">
        <v>2</v>
      </c>
      <c r="I260" t="s">
        <v>427</v>
      </c>
      <c r="J260" t="s">
        <v>428</v>
      </c>
      <c r="K260" t="s">
        <v>429</v>
      </c>
      <c r="L260">
        <v>1368</v>
      </c>
      <c r="N260">
        <v>1011</v>
      </c>
      <c r="O260" t="s">
        <v>426</v>
      </c>
      <c r="P260" t="s">
        <v>426</v>
      </c>
      <c r="Q260">
        <v>1</v>
      </c>
      <c r="X260">
        <v>0.05</v>
      </c>
      <c r="Y260">
        <v>0</v>
      </c>
      <c r="Z260">
        <v>1090.94</v>
      </c>
      <c r="AA260">
        <v>389.28</v>
      </c>
      <c r="AB260">
        <v>0</v>
      </c>
      <c r="AC260">
        <v>0</v>
      </c>
      <c r="AD260">
        <v>1</v>
      </c>
      <c r="AE260">
        <v>0</v>
      </c>
      <c r="AF260" t="s">
        <v>3</v>
      </c>
      <c r="AG260">
        <v>0.05</v>
      </c>
      <c r="AH260">
        <v>2</v>
      </c>
      <c r="AI260">
        <v>45335884</v>
      </c>
      <c r="AJ260">
        <v>259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2">
      <c r="A261">
        <f>ROW(Source!A321)</f>
        <v>321</v>
      </c>
      <c r="B261">
        <v>45335903</v>
      </c>
      <c r="C261">
        <v>45335873</v>
      </c>
      <c r="D261">
        <v>41668162</v>
      </c>
      <c r="E261">
        <v>1</v>
      </c>
      <c r="F261">
        <v>1</v>
      </c>
      <c r="G261">
        <v>27</v>
      </c>
      <c r="H261">
        <v>2</v>
      </c>
      <c r="I261" t="s">
        <v>430</v>
      </c>
      <c r="J261" t="s">
        <v>431</v>
      </c>
      <c r="K261" t="s">
        <v>432</v>
      </c>
      <c r="L261">
        <v>1368</v>
      </c>
      <c r="N261">
        <v>1011</v>
      </c>
      <c r="O261" t="s">
        <v>426</v>
      </c>
      <c r="P261" t="s">
        <v>426</v>
      </c>
      <c r="Q261">
        <v>1</v>
      </c>
      <c r="X261">
        <v>0.13200000000000001</v>
      </c>
      <c r="Y261">
        <v>0</v>
      </c>
      <c r="Z261">
        <v>6.02</v>
      </c>
      <c r="AA261">
        <v>0.02</v>
      </c>
      <c r="AB261">
        <v>0</v>
      </c>
      <c r="AC261">
        <v>0</v>
      </c>
      <c r="AD261">
        <v>1</v>
      </c>
      <c r="AE261">
        <v>0</v>
      </c>
      <c r="AF261" t="s">
        <v>3</v>
      </c>
      <c r="AG261">
        <v>0.13200000000000001</v>
      </c>
      <c r="AH261">
        <v>2</v>
      </c>
      <c r="AI261">
        <v>45335885</v>
      </c>
      <c r="AJ261">
        <v>260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2">
      <c r="A262">
        <f>ROW(Source!A321)</f>
        <v>321</v>
      </c>
      <c r="B262">
        <v>45335904</v>
      </c>
      <c r="C262">
        <v>45335873</v>
      </c>
      <c r="D262">
        <v>41667401</v>
      </c>
      <c r="E262">
        <v>1</v>
      </c>
      <c r="F262">
        <v>1</v>
      </c>
      <c r="G262">
        <v>27</v>
      </c>
      <c r="H262">
        <v>2</v>
      </c>
      <c r="I262" t="s">
        <v>583</v>
      </c>
      <c r="J262" t="s">
        <v>584</v>
      </c>
      <c r="K262" t="s">
        <v>585</v>
      </c>
      <c r="L262">
        <v>1368</v>
      </c>
      <c r="N262">
        <v>1011</v>
      </c>
      <c r="O262" t="s">
        <v>426</v>
      </c>
      <c r="P262" t="s">
        <v>426</v>
      </c>
      <c r="Q262">
        <v>1</v>
      </c>
      <c r="X262">
        <v>8.8999999999999996E-2</v>
      </c>
      <c r="Y262">
        <v>0</v>
      </c>
      <c r="Z262">
        <v>829.85</v>
      </c>
      <c r="AA262">
        <v>457.02</v>
      </c>
      <c r="AB262">
        <v>0</v>
      </c>
      <c r="AC262">
        <v>0</v>
      </c>
      <c r="AD262">
        <v>1</v>
      </c>
      <c r="AE262">
        <v>0</v>
      </c>
      <c r="AF262" t="s">
        <v>3</v>
      </c>
      <c r="AG262">
        <v>8.8999999999999996E-2</v>
      </c>
      <c r="AH262">
        <v>2</v>
      </c>
      <c r="AI262">
        <v>45335886</v>
      </c>
      <c r="AJ262">
        <v>261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2">
      <c r="A263">
        <f>ROW(Source!A321)</f>
        <v>321</v>
      </c>
      <c r="B263">
        <v>45335905</v>
      </c>
      <c r="C263">
        <v>45335873</v>
      </c>
      <c r="D263">
        <v>41671127</v>
      </c>
      <c r="E263">
        <v>1</v>
      </c>
      <c r="F263">
        <v>1</v>
      </c>
      <c r="G263">
        <v>27</v>
      </c>
      <c r="H263">
        <v>3</v>
      </c>
      <c r="I263" t="s">
        <v>586</v>
      </c>
      <c r="J263" t="s">
        <v>587</v>
      </c>
      <c r="K263" t="s">
        <v>588</v>
      </c>
      <c r="L263">
        <v>1339</v>
      </c>
      <c r="N263">
        <v>1007</v>
      </c>
      <c r="O263" t="s">
        <v>93</v>
      </c>
      <c r="P263" t="s">
        <v>93</v>
      </c>
      <c r="Q263">
        <v>1</v>
      </c>
      <c r="X263">
        <v>5.8999999999999997E-2</v>
      </c>
      <c r="Y263">
        <v>3694.66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 t="s">
        <v>3</v>
      </c>
      <c r="AG263">
        <v>5.8999999999999997E-2</v>
      </c>
      <c r="AH263">
        <v>2</v>
      </c>
      <c r="AI263">
        <v>45335887</v>
      </c>
      <c r="AJ263">
        <v>262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2">
      <c r="A264">
        <f>ROW(Source!A321)</f>
        <v>321</v>
      </c>
      <c r="B264">
        <v>45335906</v>
      </c>
      <c r="C264">
        <v>45335873</v>
      </c>
      <c r="D264">
        <v>41671236</v>
      </c>
      <c r="E264">
        <v>1</v>
      </c>
      <c r="F264">
        <v>1</v>
      </c>
      <c r="G264">
        <v>27</v>
      </c>
      <c r="H264">
        <v>3</v>
      </c>
      <c r="I264" t="s">
        <v>589</v>
      </c>
      <c r="J264" t="s">
        <v>590</v>
      </c>
      <c r="K264" t="s">
        <v>591</v>
      </c>
      <c r="L264">
        <v>1339</v>
      </c>
      <c r="N264">
        <v>1007</v>
      </c>
      <c r="O264" t="s">
        <v>93</v>
      </c>
      <c r="P264" t="s">
        <v>93</v>
      </c>
      <c r="Q264">
        <v>1</v>
      </c>
      <c r="X264">
        <v>5.9999999999999995E-4</v>
      </c>
      <c r="Y264">
        <v>3392.59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0</v>
      </c>
      <c r="AF264" t="s">
        <v>3</v>
      </c>
      <c r="AG264">
        <v>5.9999999999999995E-4</v>
      </c>
      <c r="AH264">
        <v>2</v>
      </c>
      <c r="AI264">
        <v>45335888</v>
      </c>
      <c r="AJ264">
        <v>263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2">
      <c r="A265">
        <f>ROW(Source!A321)</f>
        <v>321</v>
      </c>
      <c r="B265">
        <v>45335907</v>
      </c>
      <c r="C265">
        <v>45335873</v>
      </c>
      <c r="D265">
        <v>41671974</v>
      </c>
      <c r="E265">
        <v>1</v>
      </c>
      <c r="F265">
        <v>1</v>
      </c>
      <c r="G265">
        <v>27</v>
      </c>
      <c r="H265">
        <v>3</v>
      </c>
      <c r="I265" t="s">
        <v>294</v>
      </c>
      <c r="J265" t="s">
        <v>296</v>
      </c>
      <c r="K265" t="s">
        <v>295</v>
      </c>
      <c r="L265">
        <v>1339</v>
      </c>
      <c r="N265">
        <v>1007</v>
      </c>
      <c r="O265" t="s">
        <v>93</v>
      </c>
      <c r="P265" t="s">
        <v>93</v>
      </c>
      <c r="Q265">
        <v>1</v>
      </c>
      <c r="X265">
        <v>4.36E-2</v>
      </c>
      <c r="Y265">
        <v>7833.01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 t="s">
        <v>3</v>
      </c>
      <c r="AG265">
        <v>4.36E-2</v>
      </c>
      <c r="AH265">
        <v>2</v>
      </c>
      <c r="AI265">
        <v>45335889</v>
      </c>
      <c r="AJ265">
        <v>264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2">
      <c r="A266">
        <f>ROW(Source!A321)</f>
        <v>321</v>
      </c>
      <c r="B266">
        <v>45335908</v>
      </c>
      <c r="C266">
        <v>45335873</v>
      </c>
      <c r="D266">
        <v>41656800</v>
      </c>
      <c r="E266">
        <v>27</v>
      </c>
      <c r="F266">
        <v>1</v>
      </c>
      <c r="G266">
        <v>27</v>
      </c>
      <c r="H266">
        <v>3</v>
      </c>
      <c r="I266" t="s">
        <v>24</v>
      </c>
      <c r="J266" t="s">
        <v>3</v>
      </c>
      <c r="K266" t="s">
        <v>25</v>
      </c>
      <c r="L266">
        <v>1348</v>
      </c>
      <c r="N266">
        <v>1009</v>
      </c>
      <c r="O266" t="s">
        <v>26</v>
      </c>
      <c r="P266" t="s">
        <v>26</v>
      </c>
      <c r="Q266">
        <v>1000</v>
      </c>
      <c r="X266">
        <v>0.246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1</v>
      </c>
      <c r="AE266">
        <v>0</v>
      </c>
      <c r="AF266" t="s">
        <v>3</v>
      </c>
      <c r="AG266">
        <v>0.246</v>
      </c>
      <c r="AH266">
        <v>2</v>
      </c>
      <c r="AI266">
        <v>45335890</v>
      </c>
      <c r="AJ266">
        <v>265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2">
      <c r="A267">
        <f>ROW(Source!A324)</f>
        <v>324</v>
      </c>
      <c r="B267">
        <v>45335917</v>
      </c>
      <c r="C267">
        <v>45335910</v>
      </c>
      <c r="D267">
        <v>41668089</v>
      </c>
      <c r="E267">
        <v>1</v>
      </c>
      <c r="F267">
        <v>1</v>
      </c>
      <c r="G267">
        <v>27</v>
      </c>
      <c r="H267">
        <v>2</v>
      </c>
      <c r="I267" t="s">
        <v>466</v>
      </c>
      <c r="J267" t="s">
        <v>467</v>
      </c>
      <c r="K267" t="s">
        <v>468</v>
      </c>
      <c r="L267">
        <v>1368</v>
      </c>
      <c r="N267">
        <v>1011</v>
      </c>
      <c r="O267" t="s">
        <v>426</v>
      </c>
      <c r="P267" t="s">
        <v>426</v>
      </c>
      <c r="Q267">
        <v>1</v>
      </c>
      <c r="X267">
        <v>0.02</v>
      </c>
      <c r="Y267">
        <v>0</v>
      </c>
      <c r="Z267">
        <v>1009.4</v>
      </c>
      <c r="AA267">
        <v>316.82</v>
      </c>
      <c r="AB267">
        <v>0</v>
      </c>
      <c r="AC267">
        <v>0</v>
      </c>
      <c r="AD267">
        <v>1</v>
      </c>
      <c r="AE267">
        <v>0</v>
      </c>
      <c r="AF267" t="s">
        <v>3</v>
      </c>
      <c r="AG267">
        <v>0.02</v>
      </c>
      <c r="AH267">
        <v>2</v>
      </c>
      <c r="AI267">
        <v>45335913</v>
      </c>
      <c r="AJ267">
        <v>266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2">
      <c r="A268">
        <f>ROW(Source!A324)</f>
        <v>324</v>
      </c>
      <c r="B268">
        <v>45335918</v>
      </c>
      <c r="C268">
        <v>45335910</v>
      </c>
      <c r="D268">
        <v>41668090</v>
      </c>
      <c r="E268">
        <v>1</v>
      </c>
      <c r="F268">
        <v>1</v>
      </c>
      <c r="G268">
        <v>27</v>
      </c>
      <c r="H268">
        <v>2</v>
      </c>
      <c r="I268" t="s">
        <v>463</v>
      </c>
      <c r="J268" t="s">
        <v>464</v>
      </c>
      <c r="K268" t="s">
        <v>465</v>
      </c>
      <c r="L268">
        <v>1368</v>
      </c>
      <c r="N268">
        <v>1011</v>
      </c>
      <c r="O268" t="s">
        <v>426</v>
      </c>
      <c r="P268" t="s">
        <v>426</v>
      </c>
      <c r="Q268">
        <v>1</v>
      </c>
      <c r="X268">
        <v>1.7999999999999999E-2</v>
      </c>
      <c r="Y268">
        <v>0</v>
      </c>
      <c r="Z268">
        <v>1014.12</v>
      </c>
      <c r="AA268">
        <v>317.13</v>
      </c>
      <c r="AB268">
        <v>0</v>
      </c>
      <c r="AC268">
        <v>0</v>
      </c>
      <c r="AD268">
        <v>1</v>
      </c>
      <c r="AE268">
        <v>0</v>
      </c>
      <c r="AF268" t="s">
        <v>3</v>
      </c>
      <c r="AG268">
        <v>1.7999999999999999E-2</v>
      </c>
      <c r="AH268">
        <v>2</v>
      </c>
      <c r="AI268">
        <v>45335914</v>
      </c>
      <c r="AJ268">
        <v>267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2">
      <c r="A269">
        <f>ROW(Source!A325)</f>
        <v>325</v>
      </c>
      <c r="B269">
        <v>45335926</v>
      </c>
      <c r="C269">
        <v>45335919</v>
      </c>
      <c r="D269">
        <v>41668089</v>
      </c>
      <c r="E269">
        <v>1</v>
      </c>
      <c r="F269">
        <v>1</v>
      </c>
      <c r="G269">
        <v>27</v>
      </c>
      <c r="H269">
        <v>2</v>
      </c>
      <c r="I269" t="s">
        <v>466</v>
      </c>
      <c r="J269" t="s">
        <v>467</v>
      </c>
      <c r="K269" t="s">
        <v>468</v>
      </c>
      <c r="L269">
        <v>1368</v>
      </c>
      <c r="N269">
        <v>1011</v>
      </c>
      <c r="O269" t="s">
        <v>426</v>
      </c>
      <c r="P269" t="s">
        <v>426</v>
      </c>
      <c r="Q269">
        <v>1</v>
      </c>
      <c r="X269">
        <v>0.01</v>
      </c>
      <c r="Y269">
        <v>0</v>
      </c>
      <c r="Z269">
        <v>1009.4</v>
      </c>
      <c r="AA269">
        <v>316.82</v>
      </c>
      <c r="AB269">
        <v>0</v>
      </c>
      <c r="AC269">
        <v>0</v>
      </c>
      <c r="AD269">
        <v>1</v>
      </c>
      <c r="AE269">
        <v>0</v>
      </c>
      <c r="AF269" t="s">
        <v>59</v>
      </c>
      <c r="AG269">
        <v>0.44</v>
      </c>
      <c r="AH269">
        <v>2</v>
      </c>
      <c r="AI269">
        <v>45335922</v>
      </c>
      <c r="AJ269">
        <v>268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2">
      <c r="A270">
        <f>ROW(Source!A325)</f>
        <v>325</v>
      </c>
      <c r="B270">
        <v>45335927</v>
      </c>
      <c r="C270">
        <v>45335919</v>
      </c>
      <c r="D270">
        <v>41668090</v>
      </c>
      <c r="E270">
        <v>1</v>
      </c>
      <c r="F270">
        <v>1</v>
      </c>
      <c r="G270">
        <v>27</v>
      </c>
      <c r="H270">
        <v>2</v>
      </c>
      <c r="I270" t="s">
        <v>463</v>
      </c>
      <c r="J270" t="s">
        <v>464</v>
      </c>
      <c r="K270" t="s">
        <v>465</v>
      </c>
      <c r="L270">
        <v>1368</v>
      </c>
      <c r="N270">
        <v>1011</v>
      </c>
      <c r="O270" t="s">
        <v>426</v>
      </c>
      <c r="P270" t="s">
        <v>426</v>
      </c>
      <c r="Q270">
        <v>1</v>
      </c>
      <c r="X270">
        <v>8.0000000000000002E-3</v>
      </c>
      <c r="Y270">
        <v>0</v>
      </c>
      <c r="Z270">
        <v>1014.12</v>
      </c>
      <c r="AA270">
        <v>317.13</v>
      </c>
      <c r="AB270">
        <v>0</v>
      </c>
      <c r="AC270">
        <v>0</v>
      </c>
      <c r="AD270">
        <v>1</v>
      </c>
      <c r="AE270">
        <v>0</v>
      </c>
      <c r="AF270" t="s">
        <v>59</v>
      </c>
      <c r="AG270">
        <v>0.35199999999999998</v>
      </c>
      <c r="AH270">
        <v>2</v>
      </c>
      <c r="AI270">
        <v>45335923</v>
      </c>
      <c r="AJ270">
        <v>269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2">
      <c r="A271">
        <f>ROW(Source!A361)</f>
        <v>361</v>
      </c>
      <c r="B271">
        <v>45337352</v>
      </c>
      <c r="C271">
        <v>45335979</v>
      </c>
      <c r="D271">
        <v>41655038</v>
      </c>
      <c r="E271">
        <v>27</v>
      </c>
      <c r="F271">
        <v>1</v>
      </c>
      <c r="G271">
        <v>27</v>
      </c>
      <c r="H271">
        <v>1</v>
      </c>
      <c r="I271" t="s">
        <v>420</v>
      </c>
      <c r="J271" t="s">
        <v>3</v>
      </c>
      <c r="K271" t="s">
        <v>421</v>
      </c>
      <c r="L271">
        <v>1191</v>
      </c>
      <c r="N271">
        <v>1013</v>
      </c>
      <c r="O271" t="s">
        <v>422</v>
      </c>
      <c r="P271" t="s">
        <v>422</v>
      </c>
      <c r="Q271">
        <v>1</v>
      </c>
      <c r="X271">
        <v>76.7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1</v>
      </c>
      <c r="AF271" t="s">
        <v>3</v>
      </c>
      <c r="AG271">
        <v>76.7</v>
      </c>
      <c r="AH271">
        <v>2</v>
      </c>
      <c r="AI271">
        <v>45337352</v>
      </c>
      <c r="AJ271">
        <v>270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2">
      <c r="A272">
        <f>ROW(Source!A362)</f>
        <v>362</v>
      </c>
      <c r="B272">
        <v>45337369</v>
      </c>
      <c r="C272">
        <v>45335984</v>
      </c>
      <c r="D272">
        <v>41667291</v>
      </c>
      <c r="E272">
        <v>1</v>
      </c>
      <c r="F272">
        <v>1</v>
      </c>
      <c r="G272">
        <v>27</v>
      </c>
      <c r="H272">
        <v>2</v>
      </c>
      <c r="I272" t="s">
        <v>544</v>
      </c>
      <c r="J272" t="s">
        <v>545</v>
      </c>
      <c r="K272" t="s">
        <v>546</v>
      </c>
      <c r="L272">
        <v>1368</v>
      </c>
      <c r="N272">
        <v>1011</v>
      </c>
      <c r="O272" t="s">
        <v>426</v>
      </c>
      <c r="P272" t="s">
        <v>426</v>
      </c>
      <c r="Q272">
        <v>1</v>
      </c>
      <c r="X272">
        <v>5.3699999999999998E-2</v>
      </c>
      <c r="Y272">
        <v>0</v>
      </c>
      <c r="Z272">
        <v>1494.43</v>
      </c>
      <c r="AA272">
        <v>481.21</v>
      </c>
      <c r="AB272">
        <v>0</v>
      </c>
      <c r="AC272">
        <v>0</v>
      </c>
      <c r="AD272">
        <v>1</v>
      </c>
      <c r="AE272">
        <v>0</v>
      </c>
      <c r="AF272" t="s">
        <v>3</v>
      </c>
      <c r="AG272">
        <v>5.3699999999999998E-2</v>
      </c>
      <c r="AH272">
        <v>2</v>
      </c>
      <c r="AI272">
        <v>45337369</v>
      </c>
      <c r="AJ272">
        <v>271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2">
      <c r="A273">
        <f>ROW(Source!A363)</f>
        <v>363</v>
      </c>
      <c r="B273">
        <v>45337370</v>
      </c>
      <c r="C273">
        <v>45335989</v>
      </c>
      <c r="D273">
        <v>41668089</v>
      </c>
      <c r="E273">
        <v>1</v>
      </c>
      <c r="F273">
        <v>1</v>
      </c>
      <c r="G273">
        <v>27</v>
      </c>
      <c r="H273">
        <v>2</v>
      </c>
      <c r="I273" t="s">
        <v>466</v>
      </c>
      <c r="J273" t="s">
        <v>467</v>
      </c>
      <c r="K273" t="s">
        <v>468</v>
      </c>
      <c r="L273">
        <v>1368</v>
      </c>
      <c r="N273">
        <v>1011</v>
      </c>
      <c r="O273" t="s">
        <v>426</v>
      </c>
      <c r="P273" t="s">
        <v>426</v>
      </c>
      <c r="Q273">
        <v>1</v>
      </c>
      <c r="X273">
        <v>0.02</v>
      </c>
      <c r="Y273">
        <v>0</v>
      </c>
      <c r="Z273">
        <v>1009.4</v>
      </c>
      <c r="AA273">
        <v>316.82</v>
      </c>
      <c r="AB273">
        <v>0</v>
      </c>
      <c r="AC273">
        <v>0</v>
      </c>
      <c r="AD273">
        <v>1</v>
      </c>
      <c r="AE273">
        <v>0</v>
      </c>
      <c r="AF273" t="s">
        <v>3</v>
      </c>
      <c r="AG273">
        <v>0.02</v>
      </c>
      <c r="AH273">
        <v>2</v>
      </c>
      <c r="AI273">
        <v>45337370</v>
      </c>
      <c r="AJ273">
        <v>272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2">
      <c r="A274">
        <f>ROW(Source!A363)</f>
        <v>363</v>
      </c>
      <c r="B274">
        <v>45337371</v>
      </c>
      <c r="C274">
        <v>45335989</v>
      </c>
      <c r="D274">
        <v>41668090</v>
      </c>
      <c r="E274">
        <v>1</v>
      </c>
      <c r="F274">
        <v>1</v>
      </c>
      <c r="G274">
        <v>27</v>
      </c>
      <c r="H274">
        <v>2</v>
      </c>
      <c r="I274" t="s">
        <v>463</v>
      </c>
      <c r="J274" t="s">
        <v>464</v>
      </c>
      <c r="K274" t="s">
        <v>465</v>
      </c>
      <c r="L274">
        <v>1368</v>
      </c>
      <c r="N274">
        <v>1011</v>
      </c>
      <c r="O274" t="s">
        <v>426</v>
      </c>
      <c r="P274" t="s">
        <v>426</v>
      </c>
      <c r="Q274">
        <v>1</v>
      </c>
      <c r="X274">
        <v>1.7999999999999999E-2</v>
      </c>
      <c r="Y274">
        <v>0</v>
      </c>
      <c r="Z274">
        <v>1014.12</v>
      </c>
      <c r="AA274">
        <v>317.13</v>
      </c>
      <c r="AB274">
        <v>0</v>
      </c>
      <c r="AC274">
        <v>0</v>
      </c>
      <c r="AD274">
        <v>1</v>
      </c>
      <c r="AE274">
        <v>0</v>
      </c>
      <c r="AF274" t="s">
        <v>3</v>
      </c>
      <c r="AG274">
        <v>1.7999999999999999E-2</v>
      </c>
      <c r="AH274">
        <v>2</v>
      </c>
      <c r="AI274">
        <v>45337371</v>
      </c>
      <c r="AJ274">
        <v>273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2">
      <c r="A275">
        <f>ROW(Source!A364)</f>
        <v>364</v>
      </c>
      <c r="B275">
        <v>45337372</v>
      </c>
      <c r="C275">
        <v>45335998</v>
      </c>
      <c r="D275">
        <v>41668089</v>
      </c>
      <c r="E275">
        <v>1</v>
      </c>
      <c r="F275">
        <v>1</v>
      </c>
      <c r="G275">
        <v>27</v>
      </c>
      <c r="H275">
        <v>2</v>
      </c>
      <c r="I275" t="s">
        <v>466</v>
      </c>
      <c r="J275" t="s">
        <v>467</v>
      </c>
      <c r="K275" t="s">
        <v>468</v>
      </c>
      <c r="L275">
        <v>1368</v>
      </c>
      <c r="N275">
        <v>1011</v>
      </c>
      <c r="O275" t="s">
        <v>426</v>
      </c>
      <c r="P275" t="s">
        <v>426</v>
      </c>
      <c r="Q275">
        <v>1</v>
      </c>
      <c r="X275">
        <v>0.01</v>
      </c>
      <c r="Y275">
        <v>0</v>
      </c>
      <c r="Z275">
        <v>1009.4</v>
      </c>
      <c r="AA275">
        <v>316.82</v>
      </c>
      <c r="AB275">
        <v>0</v>
      </c>
      <c r="AC275">
        <v>0</v>
      </c>
      <c r="AD275">
        <v>1</v>
      </c>
      <c r="AE275">
        <v>0</v>
      </c>
      <c r="AF275" t="s">
        <v>59</v>
      </c>
      <c r="AG275">
        <v>0.44</v>
      </c>
      <c r="AH275">
        <v>2</v>
      </c>
      <c r="AI275">
        <v>45337372</v>
      </c>
      <c r="AJ275">
        <v>274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2">
      <c r="A276">
        <f>ROW(Source!A364)</f>
        <v>364</v>
      </c>
      <c r="B276">
        <v>45337373</v>
      </c>
      <c r="C276">
        <v>45335998</v>
      </c>
      <c r="D276">
        <v>41668090</v>
      </c>
      <c r="E276">
        <v>1</v>
      </c>
      <c r="F276">
        <v>1</v>
      </c>
      <c r="G276">
        <v>27</v>
      </c>
      <c r="H276">
        <v>2</v>
      </c>
      <c r="I276" t="s">
        <v>463</v>
      </c>
      <c r="J276" t="s">
        <v>464</v>
      </c>
      <c r="K276" t="s">
        <v>465</v>
      </c>
      <c r="L276">
        <v>1368</v>
      </c>
      <c r="N276">
        <v>1011</v>
      </c>
      <c r="O276" t="s">
        <v>426</v>
      </c>
      <c r="P276" t="s">
        <v>426</v>
      </c>
      <c r="Q276">
        <v>1</v>
      </c>
      <c r="X276">
        <v>8.0000000000000002E-3</v>
      </c>
      <c r="Y276">
        <v>0</v>
      </c>
      <c r="Z276">
        <v>1014.12</v>
      </c>
      <c r="AA276">
        <v>317.13</v>
      </c>
      <c r="AB276">
        <v>0</v>
      </c>
      <c r="AC276">
        <v>0</v>
      </c>
      <c r="AD276">
        <v>1</v>
      </c>
      <c r="AE276">
        <v>0</v>
      </c>
      <c r="AF276" t="s">
        <v>59</v>
      </c>
      <c r="AG276">
        <v>0.35199999999999998</v>
      </c>
      <c r="AH276">
        <v>2</v>
      </c>
      <c r="AI276">
        <v>45337373</v>
      </c>
      <c r="AJ276">
        <v>275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2">
      <c r="A277">
        <f>ROW(Source!A366)</f>
        <v>366</v>
      </c>
      <c r="B277">
        <v>45337374</v>
      </c>
      <c r="C277">
        <v>45336008</v>
      </c>
      <c r="D277">
        <v>41655038</v>
      </c>
      <c r="E277">
        <v>27</v>
      </c>
      <c r="F277">
        <v>1</v>
      </c>
      <c r="G277">
        <v>27</v>
      </c>
      <c r="H277">
        <v>1</v>
      </c>
      <c r="I277" t="s">
        <v>420</v>
      </c>
      <c r="J277" t="s">
        <v>3</v>
      </c>
      <c r="K277" t="s">
        <v>421</v>
      </c>
      <c r="L277">
        <v>1191</v>
      </c>
      <c r="N277">
        <v>1013</v>
      </c>
      <c r="O277" t="s">
        <v>422</v>
      </c>
      <c r="P277" t="s">
        <v>422</v>
      </c>
      <c r="Q277">
        <v>1</v>
      </c>
      <c r="X277">
        <v>16.559999999999999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1</v>
      </c>
      <c r="AF277" t="s">
        <v>3</v>
      </c>
      <c r="AG277">
        <v>16.559999999999999</v>
      </c>
      <c r="AH277">
        <v>2</v>
      </c>
      <c r="AI277">
        <v>45337374</v>
      </c>
      <c r="AJ277">
        <v>276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2">
      <c r="A278">
        <f>ROW(Source!A366)</f>
        <v>366</v>
      </c>
      <c r="B278">
        <v>45337375</v>
      </c>
      <c r="C278">
        <v>45336008</v>
      </c>
      <c r="D278">
        <v>41667335</v>
      </c>
      <c r="E278">
        <v>1</v>
      </c>
      <c r="F278">
        <v>1</v>
      </c>
      <c r="G278">
        <v>27</v>
      </c>
      <c r="H278">
        <v>2</v>
      </c>
      <c r="I278" t="s">
        <v>469</v>
      </c>
      <c r="J278" t="s">
        <v>470</v>
      </c>
      <c r="K278" t="s">
        <v>471</v>
      </c>
      <c r="L278">
        <v>1368</v>
      </c>
      <c r="N278">
        <v>1011</v>
      </c>
      <c r="O278" t="s">
        <v>426</v>
      </c>
      <c r="P278" t="s">
        <v>426</v>
      </c>
      <c r="Q278">
        <v>1</v>
      </c>
      <c r="X278">
        <v>2.08</v>
      </c>
      <c r="Y278">
        <v>0</v>
      </c>
      <c r="Z278">
        <v>740.94</v>
      </c>
      <c r="AA278">
        <v>413.22</v>
      </c>
      <c r="AB278">
        <v>0</v>
      </c>
      <c r="AC278">
        <v>0</v>
      </c>
      <c r="AD278">
        <v>1</v>
      </c>
      <c r="AE278">
        <v>0</v>
      </c>
      <c r="AF278" t="s">
        <v>3</v>
      </c>
      <c r="AG278">
        <v>2.08</v>
      </c>
      <c r="AH278">
        <v>2</v>
      </c>
      <c r="AI278">
        <v>45337375</v>
      </c>
      <c r="AJ278">
        <v>277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2">
      <c r="A279">
        <f>ROW(Source!A366)</f>
        <v>366</v>
      </c>
      <c r="B279">
        <v>45337376</v>
      </c>
      <c r="C279">
        <v>45336008</v>
      </c>
      <c r="D279">
        <v>41667490</v>
      </c>
      <c r="E279">
        <v>1</v>
      </c>
      <c r="F279">
        <v>1</v>
      </c>
      <c r="G279">
        <v>27</v>
      </c>
      <c r="H279">
        <v>2</v>
      </c>
      <c r="I279" t="s">
        <v>520</v>
      </c>
      <c r="J279" t="s">
        <v>521</v>
      </c>
      <c r="K279" t="s">
        <v>522</v>
      </c>
      <c r="L279">
        <v>1368</v>
      </c>
      <c r="N279">
        <v>1011</v>
      </c>
      <c r="O279" t="s">
        <v>426</v>
      </c>
      <c r="P279" t="s">
        <v>426</v>
      </c>
      <c r="Q279">
        <v>1</v>
      </c>
      <c r="X279">
        <v>2.08</v>
      </c>
      <c r="Y279">
        <v>0</v>
      </c>
      <c r="Z279">
        <v>430.32</v>
      </c>
      <c r="AA279">
        <v>215.31</v>
      </c>
      <c r="AB279">
        <v>0</v>
      </c>
      <c r="AC279">
        <v>0</v>
      </c>
      <c r="AD279">
        <v>1</v>
      </c>
      <c r="AE279">
        <v>0</v>
      </c>
      <c r="AF279" t="s">
        <v>3</v>
      </c>
      <c r="AG279">
        <v>2.08</v>
      </c>
      <c r="AH279">
        <v>2</v>
      </c>
      <c r="AI279">
        <v>45337376</v>
      </c>
      <c r="AJ279">
        <v>278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2">
      <c r="A280">
        <f>ROW(Source!A366)</f>
        <v>366</v>
      </c>
      <c r="B280">
        <v>45337377</v>
      </c>
      <c r="C280">
        <v>45336008</v>
      </c>
      <c r="D280">
        <v>41667493</v>
      </c>
      <c r="E280">
        <v>1</v>
      </c>
      <c r="F280">
        <v>1</v>
      </c>
      <c r="G280">
        <v>27</v>
      </c>
      <c r="H280">
        <v>2</v>
      </c>
      <c r="I280" t="s">
        <v>523</v>
      </c>
      <c r="J280" t="s">
        <v>524</v>
      </c>
      <c r="K280" t="s">
        <v>525</v>
      </c>
      <c r="L280">
        <v>1368</v>
      </c>
      <c r="N280">
        <v>1011</v>
      </c>
      <c r="O280" t="s">
        <v>426</v>
      </c>
      <c r="P280" t="s">
        <v>426</v>
      </c>
      <c r="Q280">
        <v>1</v>
      </c>
      <c r="X280">
        <v>0.81</v>
      </c>
      <c r="Y280">
        <v>0</v>
      </c>
      <c r="Z280">
        <v>2020.59</v>
      </c>
      <c r="AA280">
        <v>458.56</v>
      </c>
      <c r="AB280">
        <v>0</v>
      </c>
      <c r="AC280">
        <v>0</v>
      </c>
      <c r="AD280">
        <v>1</v>
      </c>
      <c r="AE280">
        <v>0</v>
      </c>
      <c r="AF280" t="s">
        <v>3</v>
      </c>
      <c r="AG280">
        <v>0.81</v>
      </c>
      <c r="AH280">
        <v>2</v>
      </c>
      <c r="AI280">
        <v>45337377</v>
      </c>
      <c r="AJ280">
        <v>279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2">
      <c r="A281">
        <f>ROW(Source!A366)</f>
        <v>366</v>
      </c>
      <c r="B281">
        <v>45337378</v>
      </c>
      <c r="C281">
        <v>45336008</v>
      </c>
      <c r="D281">
        <v>41667517</v>
      </c>
      <c r="E281">
        <v>1</v>
      </c>
      <c r="F281">
        <v>1</v>
      </c>
      <c r="G281">
        <v>27</v>
      </c>
      <c r="H281">
        <v>2</v>
      </c>
      <c r="I281" t="s">
        <v>526</v>
      </c>
      <c r="J281" t="s">
        <v>527</v>
      </c>
      <c r="K281" t="s">
        <v>528</v>
      </c>
      <c r="L281">
        <v>1368</v>
      </c>
      <c r="N281">
        <v>1011</v>
      </c>
      <c r="O281" t="s">
        <v>426</v>
      </c>
      <c r="P281" t="s">
        <v>426</v>
      </c>
      <c r="Q281">
        <v>1</v>
      </c>
      <c r="X281">
        <v>1.94</v>
      </c>
      <c r="Y281">
        <v>0</v>
      </c>
      <c r="Z281">
        <v>1412.71</v>
      </c>
      <c r="AA281">
        <v>641.32000000000005</v>
      </c>
      <c r="AB281">
        <v>0</v>
      </c>
      <c r="AC281">
        <v>0</v>
      </c>
      <c r="AD281">
        <v>1</v>
      </c>
      <c r="AE281">
        <v>0</v>
      </c>
      <c r="AF281" t="s">
        <v>3</v>
      </c>
      <c r="AG281">
        <v>1.94</v>
      </c>
      <c r="AH281">
        <v>2</v>
      </c>
      <c r="AI281">
        <v>45337378</v>
      </c>
      <c r="AJ281">
        <v>280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2">
      <c r="A282">
        <f>ROW(Source!A366)</f>
        <v>366</v>
      </c>
      <c r="B282">
        <v>45337379</v>
      </c>
      <c r="C282">
        <v>45336008</v>
      </c>
      <c r="D282">
        <v>41667483</v>
      </c>
      <c r="E282">
        <v>1</v>
      </c>
      <c r="F282">
        <v>1</v>
      </c>
      <c r="G282">
        <v>27</v>
      </c>
      <c r="H282">
        <v>2</v>
      </c>
      <c r="I282" t="s">
        <v>529</v>
      </c>
      <c r="J282" t="s">
        <v>530</v>
      </c>
      <c r="K282" t="s">
        <v>531</v>
      </c>
      <c r="L282">
        <v>1368</v>
      </c>
      <c r="N282">
        <v>1011</v>
      </c>
      <c r="O282" t="s">
        <v>426</v>
      </c>
      <c r="P282" t="s">
        <v>426</v>
      </c>
      <c r="Q282">
        <v>1</v>
      </c>
      <c r="X282">
        <v>0.65</v>
      </c>
      <c r="Y282">
        <v>0</v>
      </c>
      <c r="Z282">
        <v>1213.3399999999999</v>
      </c>
      <c r="AA282">
        <v>461.6</v>
      </c>
      <c r="AB282">
        <v>0</v>
      </c>
      <c r="AC282">
        <v>0</v>
      </c>
      <c r="AD282">
        <v>1</v>
      </c>
      <c r="AE282">
        <v>0</v>
      </c>
      <c r="AF282" t="s">
        <v>3</v>
      </c>
      <c r="AG282">
        <v>0.65</v>
      </c>
      <c r="AH282">
        <v>2</v>
      </c>
      <c r="AI282">
        <v>45337379</v>
      </c>
      <c r="AJ282">
        <v>281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2">
      <c r="A283">
        <f>ROW(Source!A366)</f>
        <v>366</v>
      </c>
      <c r="B283">
        <v>45337380</v>
      </c>
      <c r="C283">
        <v>45336008</v>
      </c>
      <c r="D283">
        <v>41669445</v>
      </c>
      <c r="E283">
        <v>1</v>
      </c>
      <c r="F283">
        <v>1</v>
      </c>
      <c r="G283">
        <v>27</v>
      </c>
      <c r="H283">
        <v>3</v>
      </c>
      <c r="I283" t="s">
        <v>532</v>
      </c>
      <c r="J283" t="s">
        <v>533</v>
      </c>
      <c r="K283" t="s">
        <v>534</v>
      </c>
      <c r="L283">
        <v>1339</v>
      </c>
      <c r="N283">
        <v>1007</v>
      </c>
      <c r="O283" t="s">
        <v>93</v>
      </c>
      <c r="P283" t="s">
        <v>93</v>
      </c>
      <c r="Q283">
        <v>1</v>
      </c>
      <c r="X283">
        <v>110</v>
      </c>
      <c r="Y283">
        <v>590.78</v>
      </c>
      <c r="Z283">
        <v>0</v>
      </c>
      <c r="AA283">
        <v>0</v>
      </c>
      <c r="AB283">
        <v>0</v>
      </c>
      <c r="AC283">
        <v>0</v>
      </c>
      <c r="AD283">
        <v>1</v>
      </c>
      <c r="AE283">
        <v>0</v>
      </c>
      <c r="AF283" t="s">
        <v>3</v>
      </c>
      <c r="AG283">
        <v>110</v>
      </c>
      <c r="AH283">
        <v>2</v>
      </c>
      <c r="AI283">
        <v>45337380</v>
      </c>
      <c r="AJ283">
        <v>282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2">
      <c r="A284">
        <f>ROW(Source!A366)</f>
        <v>366</v>
      </c>
      <c r="B284">
        <v>45337381</v>
      </c>
      <c r="C284">
        <v>45336008</v>
      </c>
      <c r="D284">
        <v>41670191</v>
      </c>
      <c r="E284">
        <v>1</v>
      </c>
      <c r="F284">
        <v>1</v>
      </c>
      <c r="G284">
        <v>27</v>
      </c>
      <c r="H284">
        <v>3</v>
      </c>
      <c r="I284" t="s">
        <v>442</v>
      </c>
      <c r="J284" t="s">
        <v>443</v>
      </c>
      <c r="K284" t="s">
        <v>444</v>
      </c>
      <c r="L284">
        <v>1339</v>
      </c>
      <c r="N284">
        <v>1007</v>
      </c>
      <c r="O284" t="s">
        <v>93</v>
      </c>
      <c r="P284" t="s">
        <v>93</v>
      </c>
      <c r="Q284">
        <v>1</v>
      </c>
      <c r="X284">
        <v>5</v>
      </c>
      <c r="Y284">
        <v>35.25</v>
      </c>
      <c r="Z284">
        <v>0</v>
      </c>
      <c r="AA284">
        <v>0</v>
      </c>
      <c r="AB284">
        <v>0</v>
      </c>
      <c r="AC284">
        <v>0</v>
      </c>
      <c r="AD284">
        <v>1</v>
      </c>
      <c r="AE284">
        <v>0</v>
      </c>
      <c r="AF284" t="s">
        <v>3</v>
      </c>
      <c r="AG284">
        <v>5</v>
      </c>
      <c r="AH284">
        <v>2</v>
      </c>
      <c r="AI284">
        <v>45337381</v>
      </c>
      <c r="AJ284">
        <v>283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2">
      <c r="A285">
        <f>ROW(Source!A367)</f>
        <v>367</v>
      </c>
      <c r="B285">
        <v>45337382</v>
      </c>
      <c r="C285">
        <v>45336041</v>
      </c>
      <c r="D285">
        <v>41655038</v>
      </c>
      <c r="E285">
        <v>27</v>
      </c>
      <c r="F285">
        <v>1</v>
      </c>
      <c r="G285">
        <v>27</v>
      </c>
      <c r="H285">
        <v>1</v>
      </c>
      <c r="I285" t="s">
        <v>420</v>
      </c>
      <c r="J285" t="s">
        <v>3</v>
      </c>
      <c r="K285" t="s">
        <v>421</v>
      </c>
      <c r="L285">
        <v>1191</v>
      </c>
      <c r="N285">
        <v>1013</v>
      </c>
      <c r="O285" t="s">
        <v>422</v>
      </c>
      <c r="P285" t="s">
        <v>422</v>
      </c>
      <c r="Q285">
        <v>1</v>
      </c>
      <c r="X285">
        <v>72.959999999999994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1</v>
      </c>
      <c r="AF285" t="s">
        <v>3</v>
      </c>
      <c r="AG285">
        <v>72.959999999999994</v>
      </c>
      <c r="AH285">
        <v>2</v>
      </c>
      <c r="AI285">
        <v>45337382</v>
      </c>
      <c r="AJ285">
        <v>284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2">
      <c r="A286">
        <f>ROW(Source!A367)</f>
        <v>367</v>
      </c>
      <c r="B286">
        <v>45337383</v>
      </c>
      <c r="C286">
        <v>45336041</v>
      </c>
      <c r="D286">
        <v>41667407</v>
      </c>
      <c r="E286">
        <v>1</v>
      </c>
      <c r="F286">
        <v>1</v>
      </c>
      <c r="G286">
        <v>27</v>
      </c>
      <c r="H286">
        <v>2</v>
      </c>
      <c r="I286" t="s">
        <v>592</v>
      </c>
      <c r="J286" t="s">
        <v>593</v>
      </c>
      <c r="K286" t="s">
        <v>594</v>
      </c>
      <c r="L286">
        <v>1368</v>
      </c>
      <c r="N286">
        <v>1011</v>
      </c>
      <c r="O286" t="s">
        <v>426</v>
      </c>
      <c r="P286" t="s">
        <v>426</v>
      </c>
      <c r="Q286">
        <v>1</v>
      </c>
      <c r="X286">
        <v>0.28000000000000003</v>
      </c>
      <c r="Y286">
        <v>0</v>
      </c>
      <c r="Z286">
        <v>683.9</v>
      </c>
      <c r="AA286">
        <v>371.27</v>
      </c>
      <c r="AB286">
        <v>0</v>
      </c>
      <c r="AC286">
        <v>0</v>
      </c>
      <c r="AD286">
        <v>1</v>
      </c>
      <c r="AE286">
        <v>0</v>
      </c>
      <c r="AF286" t="s">
        <v>3</v>
      </c>
      <c r="AG286">
        <v>0.28000000000000003</v>
      </c>
      <c r="AH286">
        <v>2</v>
      </c>
      <c r="AI286">
        <v>45337383</v>
      </c>
      <c r="AJ286">
        <v>285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2">
      <c r="A287">
        <f>ROW(Source!A367)</f>
        <v>367</v>
      </c>
      <c r="B287">
        <v>45337384</v>
      </c>
      <c r="C287">
        <v>45336041</v>
      </c>
      <c r="D287">
        <v>41671160</v>
      </c>
      <c r="E287">
        <v>1</v>
      </c>
      <c r="F287">
        <v>1</v>
      </c>
      <c r="G287">
        <v>27</v>
      </c>
      <c r="H287">
        <v>3</v>
      </c>
      <c r="I287" t="s">
        <v>595</v>
      </c>
      <c r="J287" t="s">
        <v>596</v>
      </c>
      <c r="K287" t="s">
        <v>597</v>
      </c>
      <c r="L287">
        <v>1339</v>
      </c>
      <c r="N287">
        <v>1007</v>
      </c>
      <c r="O287" t="s">
        <v>93</v>
      </c>
      <c r="P287" t="s">
        <v>93</v>
      </c>
      <c r="Q287">
        <v>1</v>
      </c>
      <c r="X287">
        <v>4.8</v>
      </c>
      <c r="Y287">
        <v>3714.73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 t="s">
        <v>3</v>
      </c>
      <c r="AG287">
        <v>4.8</v>
      </c>
      <c r="AH287">
        <v>2</v>
      </c>
      <c r="AI287">
        <v>45337384</v>
      </c>
      <c r="AJ287">
        <v>286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2">
      <c r="A288">
        <f>ROW(Source!A367)</f>
        <v>367</v>
      </c>
      <c r="B288">
        <v>45337385</v>
      </c>
      <c r="C288">
        <v>45336041</v>
      </c>
      <c r="D288">
        <v>41671236</v>
      </c>
      <c r="E288">
        <v>1</v>
      </c>
      <c r="F288">
        <v>1</v>
      </c>
      <c r="G288">
        <v>27</v>
      </c>
      <c r="H288">
        <v>3</v>
      </c>
      <c r="I288" t="s">
        <v>589</v>
      </c>
      <c r="J288" t="s">
        <v>590</v>
      </c>
      <c r="K288" t="s">
        <v>591</v>
      </c>
      <c r="L288">
        <v>1339</v>
      </c>
      <c r="N288">
        <v>1007</v>
      </c>
      <c r="O288" t="s">
        <v>93</v>
      </c>
      <c r="P288" t="s">
        <v>93</v>
      </c>
      <c r="Q288">
        <v>1</v>
      </c>
      <c r="X288">
        <v>0.02</v>
      </c>
      <c r="Y288">
        <v>3392.59</v>
      </c>
      <c r="Z288">
        <v>0</v>
      </c>
      <c r="AA288">
        <v>0</v>
      </c>
      <c r="AB288">
        <v>0</v>
      </c>
      <c r="AC288">
        <v>0</v>
      </c>
      <c r="AD288">
        <v>1</v>
      </c>
      <c r="AE288">
        <v>0</v>
      </c>
      <c r="AF288" t="s">
        <v>3</v>
      </c>
      <c r="AG288">
        <v>0.02</v>
      </c>
      <c r="AH288">
        <v>2</v>
      </c>
      <c r="AI288">
        <v>45337385</v>
      </c>
      <c r="AJ288">
        <v>287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2">
      <c r="A289">
        <f>ROW(Source!A367)</f>
        <v>367</v>
      </c>
      <c r="B289">
        <v>45337386</v>
      </c>
      <c r="C289">
        <v>45336041</v>
      </c>
      <c r="D289">
        <v>41671973</v>
      </c>
      <c r="E289">
        <v>1</v>
      </c>
      <c r="F289">
        <v>1</v>
      </c>
      <c r="G289">
        <v>27</v>
      </c>
      <c r="H289">
        <v>3</v>
      </c>
      <c r="I289" t="s">
        <v>598</v>
      </c>
      <c r="J289" t="s">
        <v>599</v>
      </c>
      <c r="K289" t="s">
        <v>600</v>
      </c>
      <c r="L289">
        <v>1339</v>
      </c>
      <c r="N289">
        <v>1007</v>
      </c>
      <c r="O289" t="s">
        <v>93</v>
      </c>
      <c r="P289" t="s">
        <v>93</v>
      </c>
      <c r="Q289">
        <v>1</v>
      </c>
      <c r="X289">
        <v>1.6</v>
      </c>
      <c r="Y289">
        <v>9014.9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 t="s">
        <v>3</v>
      </c>
      <c r="AG289">
        <v>1.6</v>
      </c>
      <c r="AH289">
        <v>2</v>
      </c>
      <c r="AI289">
        <v>45337386</v>
      </c>
      <c r="AJ289">
        <v>288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2">
      <c r="A290">
        <f>ROW(Source!A431)</f>
        <v>431</v>
      </c>
      <c r="B290">
        <v>45336072</v>
      </c>
      <c r="C290">
        <v>45336062</v>
      </c>
      <c r="D290">
        <v>41655038</v>
      </c>
      <c r="E290">
        <v>27</v>
      </c>
      <c r="F290">
        <v>1</v>
      </c>
      <c r="G290">
        <v>27</v>
      </c>
      <c r="H290">
        <v>1</v>
      </c>
      <c r="I290" t="s">
        <v>420</v>
      </c>
      <c r="J290" t="s">
        <v>3</v>
      </c>
      <c r="K290" t="s">
        <v>421</v>
      </c>
      <c r="L290">
        <v>1191</v>
      </c>
      <c r="N290">
        <v>1013</v>
      </c>
      <c r="O290" t="s">
        <v>422</v>
      </c>
      <c r="P290" t="s">
        <v>422</v>
      </c>
      <c r="Q290">
        <v>1</v>
      </c>
      <c r="X290">
        <v>1.59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1</v>
      </c>
      <c r="AE290">
        <v>1</v>
      </c>
      <c r="AF290" t="s">
        <v>3</v>
      </c>
      <c r="AG290">
        <v>1.59</v>
      </c>
      <c r="AH290">
        <v>2</v>
      </c>
      <c r="AI290">
        <v>45336066</v>
      </c>
      <c r="AJ290">
        <v>289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2">
      <c r="A291">
        <f>ROW(Source!A431)</f>
        <v>431</v>
      </c>
      <c r="B291">
        <v>45336073</v>
      </c>
      <c r="C291">
        <v>45336062</v>
      </c>
      <c r="D291">
        <v>41667290</v>
      </c>
      <c r="E291">
        <v>1</v>
      </c>
      <c r="F291">
        <v>1</v>
      </c>
      <c r="G291">
        <v>27</v>
      </c>
      <c r="H291">
        <v>2</v>
      </c>
      <c r="I291" t="s">
        <v>514</v>
      </c>
      <c r="J291" t="s">
        <v>515</v>
      </c>
      <c r="K291" t="s">
        <v>516</v>
      </c>
      <c r="L291">
        <v>1368</v>
      </c>
      <c r="N291">
        <v>1011</v>
      </c>
      <c r="O291" t="s">
        <v>426</v>
      </c>
      <c r="P291" t="s">
        <v>426</v>
      </c>
      <c r="Q291">
        <v>1</v>
      </c>
      <c r="X291">
        <v>4.9800000000000004</v>
      </c>
      <c r="Y291">
        <v>0</v>
      </c>
      <c r="Z291">
        <v>1493.72</v>
      </c>
      <c r="AA291">
        <v>566.86</v>
      </c>
      <c r="AB291">
        <v>0</v>
      </c>
      <c r="AC291">
        <v>0</v>
      </c>
      <c r="AD291">
        <v>1</v>
      </c>
      <c r="AE291">
        <v>0</v>
      </c>
      <c r="AF291" t="s">
        <v>3</v>
      </c>
      <c r="AG291">
        <v>4.9800000000000004</v>
      </c>
      <c r="AH291">
        <v>2</v>
      </c>
      <c r="AI291">
        <v>45336067</v>
      </c>
      <c r="AJ291">
        <v>290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2">
      <c r="A292">
        <f>ROW(Source!A431)</f>
        <v>431</v>
      </c>
      <c r="B292">
        <v>45336074</v>
      </c>
      <c r="C292">
        <v>45336062</v>
      </c>
      <c r="D292">
        <v>41667313</v>
      </c>
      <c r="E292">
        <v>1</v>
      </c>
      <c r="F292">
        <v>1</v>
      </c>
      <c r="G292">
        <v>27</v>
      </c>
      <c r="H292">
        <v>2</v>
      </c>
      <c r="I292" t="s">
        <v>517</v>
      </c>
      <c r="J292" t="s">
        <v>518</v>
      </c>
      <c r="K292" t="s">
        <v>519</v>
      </c>
      <c r="L292">
        <v>1368</v>
      </c>
      <c r="N292">
        <v>1011</v>
      </c>
      <c r="O292" t="s">
        <v>426</v>
      </c>
      <c r="P292" t="s">
        <v>426</v>
      </c>
      <c r="Q292">
        <v>1</v>
      </c>
      <c r="X292">
        <v>1.25</v>
      </c>
      <c r="Y292">
        <v>0</v>
      </c>
      <c r="Z292">
        <v>1072.23</v>
      </c>
      <c r="AA292">
        <v>488.73</v>
      </c>
      <c r="AB292">
        <v>0</v>
      </c>
      <c r="AC292">
        <v>0</v>
      </c>
      <c r="AD292">
        <v>1</v>
      </c>
      <c r="AE292">
        <v>0</v>
      </c>
      <c r="AF292" t="s">
        <v>3</v>
      </c>
      <c r="AG292">
        <v>1.25</v>
      </c>
      <c r="AH292">
        <v>2</v>
      </c>
      <c r="AI292">
        <v>45336068</v>
      </c>
      <c r="AJ292">
        <v>291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2">
      <c r="A293">
        <f>ROW(Source!A432)</f>
        <v>432</v>
      </c>
      <c r="B293">
        <v>45336079</v>
      </c>
      <c r="C293">
        <v>45336075</v>
      </c>
      <c r="D293">
        <v>41655038</v>
      </c>
      <c r="E293">
        <v>27</v>
      </c>
      <c r="F293">
        <v>1</v>
      </c>
      <c r="G293">
        <v>27</v>
      </c>
      <c r="H293">
        <v>1</v>
      </c>
      <c r="I293" t="s">
        <v>420</v>
      </c>
      <c r="J293" t="s">
        <v>3</v>
      </c>
      <c r="K293" t="s">
        <v>421</v>
      </c>
      <c r="L293">
        <v>1191</v>
      </c>
      <c r="N293">
        <v>1013</v>
      </c>
      <c r="O293" t="s">
        <v>422</v>
      </c>
      <c r="P293" t="s">
        <v>422</v>
      </c>
      <c r="Q293">
        <v>1</v>
      </c>
      <c r="X293">
        <v>221.6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1</v>
      </c>
      <c r="AE293">
        <v>1</v>
      </c>
      <c r="AF293" t="s">
        <v>3</v>
      </c>
      <c r="AG293">
        <v>221.6</v>
      </c>
      <c r="AH293">
        <v>2</v>
      </c>
      <c r="AI293">
        <v>45336077</v>
      </c>
      <c r="AJ293">
        <v>292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2">
      <c r="A294">
        <f>ROW(Source!A433)</f>
        <v>433</v>
      </c>
      <c r="B294">
        <v>45336084</v>
      </c>
      <c r="C294">
        <v>45336080</v>
      </c>
      <c r="D294">
        <v>41655038</v>
      </c>
      <c r="E294">
        <v>27</v>
      </c>
      <c r="F294">
        <v>1</v>
      </c>
      <c r="G294">
        <v>27</v>
      </c>
      <c r="H294">
        <v>1</v>
      </c>
      <c r="I294" t="s">
        <v>420</v>
      </c>
      <c r="J294" t="s">
        <v>3</v>
      </c>
      <c r="K294" t="s">
        <v>421</v>
      </c>
      <c r="L294">
        <v>1191</v>
      </c>
      <c r="N294">
        <v>1013</v>
      </c>
      <c r="O294" t="s">
        <v>422</v>
      </c>
      <c r="P294" t="s">
        <v>422</v>
      </c>
      <c r="Q294">
        <v>1</v>
      </c>
      <c r="X294">
        <v>83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1</v>
      </c>
      <c r="AF294" t="s">
        <v>3</v>
      </c>
      <c r="AG294">
        <v>83</v>
      </c>
      <c r="AH294">
        <v>2</v>
      </c>
      <c r="AI294">
        <v>45336082</v>
      </c>
      <c r="AJ294">
        <v>293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2">
      <c r="A295">
        <f>ROW(Source!A434)</f>
        <v>434</v>
      </c>
      <c r="B295">
        <v>45336089</v>
      </c>
      <c r="C295">
        <v>45336085</v>
      </c>
      <c r="D295">
        <v>41668090</v>
      </c>
      <c r="E295">
        <v>1</v>
      </c>
      <c r="F295">
        <v>1</v>
      </c>
      <c r="G295">
        <v>27</v>
      </c>
      <c r="H295">
        <v>2</v>
      </c>
      <c r="I295" t="s">
        <v>463</v>
      </c>
      <c r="J295" t="s">
        <v>464</v>
      </c>
      <c r="K295" t="s">
        <v>465</v>
      </c>
      <c r="L295">
        <v>1368</v>
      </c>
      <c r="N295">
        <v>1011</v>
      </c>
      <c r="O295" t="s">
        <v>426</v>
      </c>
      <c r="P295" t="s">
        <v>426</v>
      </c>
      <c r="Q295">
        <v>1</v>
      </c>
      <c r="X295">
        <v>3.1E-2</v>
      </c>
      <c r="Y295">
        <v>0</v>
      </c>
      <c r="Z295">
        <v>1014.12</v>
      </c>
      <c r="AA295">
        <v>317.13</v>
      </c>
      <c r="AB295">
        <v>0</v>
      </c>
      <c r="AC295">
        <v>0</v>
      </c>
      <c r="AD295">
        <v>1</v>
      </c>
      <c r="AE295">
        <v>0</v>
      </c>
      <c r="AF295" t="s">
        <v>3</v>
      </c>
      <c r="AG295">
        <v>3.1E-2</v>
      </c>
      <c r="AH295">
        <v>2</v>
      </c>
      <c r="AI295">
        <v>45336087</v>
      </c>
      <c r="AJ295">
        <v>294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2">
      <c r="A296">
        <f>ROW(Source!A435)</f>
        <v>435</v>
      </c>
      <c r="B296">
        <v>45336094</v>
      </c>
      <c r="C296">
        <v>45336090</v>
      </c>
      <c r="D296">
        <v>41668090</v>
      </c>
      <c r="E296">
        <v>1</v>
      </c>
      <c r="F296">
        <v>1</v>
      </c>
      <c r="G296">
        <v>27</v>
      </c>
      <c r="H296">
        <v>2</v>
      </c>
      <c r="I296" t="s">
        <v>463</v>
      </c>
      <c r="J296" t="s">
        <v>464</v>
      </c>
      <c r="K296" t="s">
        <v>465</v>
      </c>
      <c r="L296">
        <v>1368</v>
      </c>
      <c r="N296">
        <v>1011</v>
      </c>
      <c r="O296" t="s">
        <v>426</v>
      </c>
      <c r="P296" t="s">
        <v>426</v>
      </c>
      <c r="Q296">
        <v>1</v>
      </c>
      <c r="X296">
        <v>0.01</v>
      </c>
      <c r="Y296">
        <v>0</v>
      </c>
      <c r="Z296">
        <v>1014.12</v>
      </c>
      <c r="AA296">
        <v>317.13</v>
      </c>
      <c r="AB296">
        <v>0</v>
      </c>
      <c r="AC296">
        <v>0</v>
      </c>
      <c r="AD296">
        <v>1</v>
      </c>
      <c r="AE296">
        <v>0</v>
      </c>
      <c r="AF296" t="s">
        <v>323</v>
      </c>
      <c r="AG296">
        <v>0.4</v>
      </c>
      <c r="AH296">
        <v>2</v>
      </c>
      <c r="AI296">
        <v>45336092</v>
      </c>
      <c r="AJ296">
        <v>295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2">
      <c r="A297">
        <f>ROW(Source!A437)</f>
        <v>437</v>
      </c>
      <c r="B297">
        <v>45336109</v>
      </c>
      <c r="C297">
        <v>45336096</v>
      </c>
      <c r="D297">
        <v>41655038</v>
      </c>
      <c r="E297">
        <v>27</v>
      </c>
      <c r="F297">
        <v>1</v>
      </c>
      <c r="G297">
        <v>27</v>
      </c>
      <c r="H297">
        <v>1</v>
      </c>
      <c r="I297" t="s">
        <v>420</v>
      </c>
      <c r="J297" t="s">
        <v>3</v>
      </c>
      <c r="K297" t="s">
        <v>421</v>
      </c>
      <c r="L297">
        <v>1191</v>
      </c>
      <c r="N297">
        <v>1013</v>
      </c>
      <c r="O297" t="s">
        <v>422</v>
      </c>
      <c r="P297" t="s">
        <v>422</v>
      </c>
      <c r="Q297">
        <v>1</v>
      </c>
      <c r="X297">
        <v>30.8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1</v>
      </c>
      <c r="AF297" t="s">
        <v>3</v>
      </c>
      <c r="AG297">
        <v>30.8</v>
      </c>
      <c r="AH297">
        <v>2</v>
      </c>
      <c r="AI297">
        <v>45336101</v>
      </c>
      <c r="AJ297">
        <v>296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2">
      <c r="A298">
        <f>ROW(Source!A437)</f>
        <v>437</v>
      </c>
      <c r="B298">
        <v>45336110</v>
      </c>
      <c r="C298">
        <v>45336096</v>
      </c>
      <c r="D298">
        <v>41667891</v>
      </c>
      <c r="E298">
        <v>1</v>
      </c>
      <c r="F298">
        <v>1</v>
      </c>
      <c r="G298">
        <v>27</v>
      </c>
      <c r="H298">
        <v>2</v>
      </c>
      <c r="I298" t="s">
        <v>601</v>
      </c>
      <c r="J298" t="s">
        <v>602</v>
      </c>
      <c r="K298" t="s">
        <v>603</v>
      </c>
      <c r="L298">
        <v>1368</v>
      </c>
      <c r="N298">
        <v>1011</v>
      </c>
      <c r="O298" t="s">
        <v>426</v>
      </c>
      <c r="P298" t="s">
        <v>426</v>
      </c>
      <c r="Q298">
        <v>1</v>
      </c>
      <c r="X298">
        <v>0.06</v>
      </c>
      <c r="Y298">
        <v>0</v>
      </c>
      <c r="Z298">
        <v>20.7</v>
      </c>
      <c r="AA298">
        <v>9.74</v>
      </c>
      <c r="AB298">
        <v>0</v>
      </c>
      <c r="AC298">
        <v>0</v>
      </c>
      <c r="AD298">
        <v>1</v>
      </c>
      <c r="AE298">
        <v>0</v>
      </c>
      <c r="AF298" t="s">
        <v>3</v>
      </c>
      <c r="AG298">
        <v>0.06</v>
      </c>
      <c r="AH298">
        <v>2</v>
      </c>
      <c r="AI298">
        <v>45336102</v>
      </c>
      <c r="AJ298">
        <v>297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2">
      <c r="A299">
        <f>ROW(Source!A437)</f>
        <v>437</v>
      </c>
      <c r="B299">
        <v>45336111</v>
      </c>
      <c r="C299">
        <v>45336096</v>
      </c>
      <c r="D299">
        <v>41667341</v>
      </c>
      <c r="E299">
        <v>1</v>
      </c>
      <c r="F299">
        <v>1</v>
      </c>
      <c r="G299">
        <v>27</v>
      </c>
      <c r="H299">
        <v>2</v>
      </c>
      <c r="I299" t="s">
        <v>604</v>
      </c>
      <c r="J299" t="s">
        <v>605</v>
      </c>
      <c r="K299" t="s">
        <v>606</v>
      </c>
      <c r="L299">
        <v>1368</v>
      </c>
      <c r="N299">
        <v>1011</v>
      </c>
      <c r="O299" t="s">
        <v>426</v>
      </c>
      <c r="P299" t="s">
        <v>426</v>
      </c>
      <c r="Q299">
        <v>1</v>
      </c>
      <c r="X299">
        <v>0.06</v>
      </c>
      <c r="Y299">
        <v>0</v>
      </c>
      <c r="Z299">
        <v>991.89</v>
      </c>
      <c r="AA299">
        <v>360.79</v>
      </c>
      <c r="AB299">
        <v>0</v>
      </c>
      <c r="AC299">
        <v>0</v>
      </c>
      <c r="AD299">
        <v>1</v>
      </c>
      <c r="AE299">
        <v>0</v>
      </c>
      <c r="AF299" t="s">
        <v>3</v>
      </c>
      <c r="AG299">
        <v>0.06</v>
      </c>
      <c r="AH299">
        <v>2</v>
      </c>
      <c r="AI299">
        <v>45336103</v>
      </c>
      <c r="AJ299">
        <v>298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2">
      <c r="A300">
        <f>ROW(Source!A437)</f>
        <v>437</v>
      </c>
      <c r="B300">
        <v>45336112</v>
      </c>
      <c r="C300">
        <v>45336096</v>
      </c>
      <c r="D300">
        <v>41671920</v>
      </c>
      <c r="E300">
        <v>1</v>
      </c>
      <c r="F300">
        <v>1</v>
      </c>
      <c r="G300">
        <v>27</v>
      </c>
      <c r="H300">
        <v>3</v>
      </c>
      <c r="I300" t="s">
        <v>607</v>
      </c>
      <c r="J300" t="s">
        <v>608</v>
      </c>
      <c r="K300" t="s">
        <v>609</v>
      </c>
      <c r="L300">
        <v>1339</v>
      </c>
      <c r="N300">
        <v>1007</v>
      </c>
      <c r="O300" t="s">
        <v>93</v>
      </c>
      <c r="P300" t="s">
        <v>93</v>
      </c>
      <c r="Q300">
        <v>1</v>
      </c>
      <c r="X300">
        <v>15</v>
      </c>
      <c r="Y300">
        <v>753.67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 t="s">
        <v>3</v>
      </c>
      <c r="AG300">
        <v>15</v>
      </c>
      <c r="AH300">
        <v>2</v>
      </c>
      <c r="AI300">
        <v>45336104</v>
      </c>
      <c r="AJ300">
        <v>299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2">
      <c r="A301">
        <f>ROW(Source!A438)</f>
        <v>438</v>
      </c>
      <c r="B301">
        <v>45336120</v>
      </c>
      <c r="C301">
        <v>45336113</v>
      </c>
      <c r="D301">
        <v>41655038</v>
      </c>
      <c r="E301">
        <v>27</v>
      </c>
      <c r="F301">
        <v>1</v>
      </c>
      <c r="G301">
        <v>27</v>
      </c>
      <c r="H301">
        <v>1</v>
      </c>
      <c r="I301" t="s">
        <v>420</v>
      </c>
      <c r="J301" t="s">
        <v>3</v>
      </c>
      <c r="K301" t="s">
        <v>421</v>
      </c>
      <c r="L301">
        <v>1191</v>
      </c>
      <c r="N301">
        <v>1013</v>
      </c>
      <c r="O301" t="s">
        <v>422</v>
      </c>
      <c r="P301" t="s">
        <v>422</v>
      </c>
      <c r="Q301">
        <v>1</v>
      </c>
      <c r="X301">
        <v>46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1</v>
      </c>
      <c r="AF301" t="s">
        <v>3</v>
      </c>
      <c r="AG301">
        <v>46</v>
      </c>
      <c r="AH301">
        <v>2</v>
      </c>
      <c r="AI301">
        <v>45336116</v>
      </c>
      <c r="AJ301">
        <v>300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2">
      <c r="A302">
        <f>ROW(Source!A438)</f>
        <v>438</v>
      </c>
      <c r="B302">
        <v>45336121</v>
      </c>
      <c r="C302">
        <v>45336113</v>
      </c>
      <c r="D302">
        <v>41671920</v>
      </c>
      <c r="E302">
        <v>1</v>
      </c>
      <c r="F302">
        <v>1</v>
      </c>
      <c r="G302">
        <v>27</v>
      </c>
      <c r="H302">
        <v>3</v>
      </c>
      <c r="I302" t="s">
        <v>607</v>
      </c>
      <c r="J302" t="s">
        <v>608</v>
      </c>
      <c r="K302" t="s">
        <v>609</v>
      </c>
      <c r="L302">
        <v>1339</v>
      </c>
      <c r="N302">
        <v>1007</v>
      </c>
      <c r="O302" t="s">
        <v>93</v>
      </c>
      <c r="P302" t="s">
        <v>93</v>
      </c>
      <c r="Q302">
        <v>1</v>
      </c>
      <c r="X302">
        <v>15</v>
      </c>
      <c r="Y302">
        <v>753.67</v>
      </c>
      <c r="Z302">
        <v>0</v>
      </c>
      <c r="AA302">
        <v>0</v>
      </c>
      <c r="AB302">
        <v>0</v>
      </c>
      <c r="AC302">
        <v>0</v>
      </c>
      <c r="AD302">
        <v>1</v>
      </c>
      <c r="AE302">
        <v>0</v>
      </c>
      <c r="AF302" t="s">
        <v>3</v>
      </c>
      <c r="AG302">
        <v>15</v>
      </c>
      <c r="AH302">
        <v>2</v>
      </c>
      <c r="AI302">
        <v>45336117</v>
      </c>
      <c r="AJ302">
        <v>301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2">
      <c r="A303">
        <f>ROW(Source!A440)</f>
        <v>440</v>
      </c>
      <c r="B303">
        <v>45336137</v>
      </c>
      <c r="C303">
        <v>45336127</v>
      </c>
      <c r="D303">
        <v>41655038</v>
      </c>
      <c r="E303">
        <v>27</v>
      </c>
      <c r="F303">
        <v>1</v>
      </c>
      <c r="G303">
        <v>27</v>
      </c>
      <c r="H303">
        <v>1</v>
      </c>
      <c r="I303" t="s">
        <v>420</v>
      </c>
      <c r="J303" t="s">
        <v>3</v>
      </c>
      <c r="K303" t="s">
        <v>421</v>
      </c>
      <c r="L303">
        <v>1191</v>
      </c>
      <c r="N303">
        <v>1013</v>
      </c>
      <c r="O303" t="s">
        <v>422</v>
      </c>
      <c r="P303" t="s">
        <v>422</v>
      </c>
      <c r="Q303">
        <v>1</v>
      </c>
      <c r="X303">
        <v>6.04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1</v>
      </c>
      <c r="AE303">
        <v>1</v>
      </c>
      <c r="AF303" t="s">
        <v>3</v>
      </c>
      <c r="AG303">
        <v>6.04</v>
      </c>
      <c r="AH303">
        <v>2</v>
      </c>
      <c r="AI303">
        <v>45336131</v>
      </c>
      <c r="AJ303">
        <v>302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2">
      <c r="A304">
        <f>ROW(Source!A440)</f>
        <v>440</v>
      </c>
      <c r="B304">
        <v>45336138</v>
      </c>
      <c r="C304">
        <v>45336127</v>
      </c>
      <c r="D304">
        <v>41670191</v>
      </c>
      <c r="E304">
        <v>1</v>
      </c>
      <c r="F304">
        <v>1</v>
      </c>
      <c r="G304">
        <v>27</v>
      </c>
      <c r="H304">
        <v>3</v>
      </c>
      <c r="I304" t="s">
        <v>442</v>
      </c>
      <c r="J304" t="s">
        <v>443</v>
      </c>
      <c r="K304" t="s">
        <v>444</v>
      </c>
      <c r="L304">
        <v>1339</v>
      </c>
      <c r="N304">
        <v>1007</v>
      </c>
      <c r="O304" t="s">
        <v>93</v>
      </c>
      <c r="P304" t="s">
        <v>93</v>
      </c>
      <c r="Q304">
        <v>1</v>
      </c>
      <c r="X304">
        <v>10</v>
      </c>
      <c r="Y304">
        <v>35.25</v>
      </c>
      <c r="Z304">
        <v>0</v>
      </c>
      <c r="AA304">
        <v>0</v>
      </c>
      <c r="AB304">
        <v>0</v>
      </c>
      <c r="AC304">
        <v>0</v>
      </c>
      <c r="AD304">
        <v>1</v>
      </c>
      <c r="AE304">
        <v>0</v>
      </c>
      <c r="AF304" t="s">
        <v>3</v>
      </c>
      <c r="AG304">
        <v>10</v>
      </c>
      <c r="AH304">
        <v>2</v>
      </c>
      <c r="AI304">
        <v>45336132</v>
      </c>
      <c r="AJ304">
        <v>303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2">
      <c r="A305">
        <f>ROW(Source!A440)</f>
        <v>440</v>
      </c>
      <c r="B305">
        <v>45336139</v>
      </c>
      <c r="C305">
        <v>45336127</v>
      </c>
      <c r="D305">
        <v>41671925</v>
      </c>
      <c r="E305">
        <v>1</v>
      </c>
      <c r="F305">
        <v>1</v>
      </c>
      <c r="G305">
        <v>27</v>
      </c>
      <c r="H305">
        <v>3</v>
      </c>
      <c r="I305" t="s">
        <v>610</v>
      </c>
      <c r="J305" t="s">
        <v>611</v>
      </c>
      <c r="K305" t="s">
        <v>612</v>
      </c>
      <c r="L305">
        <v>1346</v>
      </c>
      <c r="N305">
        <v>1009</v>
      </c>
      <c r="O305" t="s">
        <v>281</v>
      </c>
      <c r="P305" t="s">
        <v>281</v>
      </c>
      <c r="Q305">
        <v>1</v>
      </c>
      <c r="X305">
        <v>4</v>
      </c>
      <c r="Y305">
        <v>303.08999999999997</v>
      </c>
      <c r="Z305">
        <v>0</v>
      </c>
      <c r="AA305">
        <v>0</v>
      </c>
      <c r="AB305">
        <v>0</v>
      </c>
      <c r="AC305">
        <v>0</v>
      </c>
      <c r="AD305">
        <v>1</v>
      </c>
      <c r="AE305">
        <v>0</v>
      </c>
      <c r="AF305" t="s">
        <v>3</v>
      </c>
      <c r="AG305">
        <v>4</v>
      </c>
      <c r="AH305">
        <v>2</v>
      </c>
      <c r="AI305">
        <v>45336133</v>
      </c>
      <c r="AJ305">
        <v>304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8</vt:i4>
      </vt:variant>
    </vt:vector>
  </HeadingPairs>
  <TitlesOfParts>
    <vt:vector size="17" baseType="lpstr">
      <vt:lpstr>Смета СН-2012 по гл. 1-5</vt:lpstr>
      <vt:lpstr>Дефектная ведомость</vt:lpstr>
      <vt:lpstr>Ведомость объемов работ</vt:lpstr>
      <vt:lpstr>RV_DATA</vt:lpstr>
      <vt:lpstr>Расчет стоимости ресурсов</vt:lpstr>
      <vt:lpstr>Source</vt:lpstr>
      <vt:lpstr>SourceObSm</vt:lpstr>
      <vt:lpstr>SmtRes</vt:lpstr>
      <vt:lpstr>EtalonRes</vt:lpstr>
      <vt:lpstr>'Ведомость объемов работ'!Заголовки_для_печати</vt:lpstr>
      <vt:lpstr>'Дефектная ведомость'!Заголовки_для_печати</vt:lpstr>
      <vt:lpstr>'Расчет стоимости ресурсов'!Заголовки_для_печати</vt:lpstr>
      <vt:lpstr>'Смета СН-2012 по гл. 1-5'!Заголовки_для_печати</vt:lpstr>
      <vt:lpstr>'Ведомость объемов работ'!Область_печати</vt:lpstr>
      <vt:lpstr>'Дефектная ведомость'!Область_печати</vt:lpstr>
      <vt:lpstr>'Расчет стоимости ресурсов'!Область_печати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2021-08-31T07:44:35Z</dcterms:created>
  <dcterms:modified xsi:type="dcterms:W3CDTF">2021-09-23T07:53:48Z</dcterms:modified>
</cp:coreProperties>
</file>